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CKUP" sheetId="1" state="visible" r:id="rId3"/>
    <sheet name="BALSHEET" sheetId="2" state="visible" r:id="rId4"/>
    <sheet name="CASHFLOW" sheetId="3" state="visible" r:id="rId5"/>
    <sheet name="PrintMacro" sheetId="4" state="hidden" r:id="rId6"/>
  </sheets>
  <definedNames>
    <definedName function="false" hidden="false" localSheetId="0" name="_xlnm.Print_Area" vbProcedure="false">BACKUP!$A$439:$R$488,BACKUP!$BA$55:$BO$95,BACKUP!$AA$187:$AQ$246</definedName>
    <definedName function="false" hidden="false" localSheetId="0" name="_xlnm.Print_Titles" vbProcedure="false">BACKUP!$1:$9</definedName>
    <definedName function="false" hidden="false" name="ASSET1" vbProcedure="false">BACKUP!$A$10:$R$70</definedName>
    <definedName function="false" hidden="false" name="ASSET2" vbProcedure="false">BACKUP!$A$72:$R$127</definedName>
    <definedName function="false" hidden="false" name="ASSET3" vbProcedure="false">BACKUP!$A$128:$R$180</definedName>
    <definedName function="false" hidden="false" name="ASSET4" vbProcedure="false">BACKUP!$A$182:$R$230</definedName>
    <definedName function="false" hidden="false" name="ASSET5" vbProcedure="false">BACKUP!$A$231:$R$253</definedName>
    <definedName function="false" hidden="false" name="COMPARE" vbProcedure="false">CASHFLOW!$AA$1:$AQ$61</definedName>
    <definedName function="false" hidden="false" name="CORPBS" vbProcedure="false">BALSHEET!$A$154:$P$208</definedName>
    <definedName function="false" hidden="false" name="CORPBS93" vbProcedure="false">BALSHEET!$AA$154:$AP$208</definedName>
    <definedName function="false" hidden="false" name="CORPCASH" vbProcedure="false">CASHFLOW!$A$63:$V$117</definedName>
    <definedName function="false" hidden="false" name="CORPSUM" vbProcedure="false">CASHFLOW!$AA$63:$AQ$117</definedName>
    <definedName function="false" hidden="false" name="FUNDSMO" vbProcedure="false">CASHFLOW!$A$119:$V$185</definedName>
    <definedName function="false" hidden="false" name="FUNDSUM" vbProcedure="false">CASHFLOW!$AA$119:$AQ$185</definedName>
    <definedName function="false" hidden="false" name="LIAB1" vbProcedure="false">BACKUP!$A$256:$R$313</definedName>
    <definedName function="false" hidden="false" name="LIAB2" vbProcedure="false">BACKUP!$A$314:$R$375</definedName>
    <definedName function="false" hidden="false" name="LIAB3" vbProcedure="false">BACKUP!$A$377:$R$437</definedName>
    <definedName function="false" hidden="false" name="LIAB4" vbProcedure="false">BACKUP!$A$439:$R$488</definedName>
    <definedName function="false" hidden="false" name="MOASSET" vbProcedure="false">BALSHEET!$A$11:$O$53</definedName>
    <definedName function="false" hidden="false" name="MOLIAB" vbProcedure="false">BALSHEET!$A$55:$O$96</definedName>
    <definedName function="false" hidden="false" name="OTHERMO" vbProcedure="false">CASHFLOW!$A$187:$V$246</definedName>
    <definedName function="false" hidden="false" name="OTHERSUM" vbProcedure="false">CASHFLOW!$AA$187:$AQ$246</definedName>
    <definedName function="false" hidden="false" name="PAGE1" vbProcedure="false">CASHFLOW!$A$257:$U$292</definedName>
    <definedName function="false" hidden="false" name="PAGE2" vbProcedure="false">CASHFLOW!$A$294:$U$346</definedName>
    <definedName function="false" hidden="false" name="PRINT" vbProcedure="false">CASHFLOW!$A$1:$V$61</definedName>
    <definedName function="false" hidden="false" name="RONASSET" vbProcedure="false">BALSHEET!$AA$11:$AQ$50</definedName>
    <definedName function="false" hidden="false" name="RONCEMO" vbProcedure="false">BALSHEET!$A$99:$P$152</definedName>
    <definedName function="false" hidden="false" name="RONCEMO93" vbProcedure="false">BALSHEET!$AA$99:$AP$152</definedName>
    <definedName function="false" hidden="false" name="RONLIAB" vbProcedure="false">BALSHEET!$AA$55:$AQ$93</definedName>
    <definedName function="false" hidden="false" name="TITLE1" vbProcedure="false">BALSHEET!$A$1:$O$10</definedName>
    <definedName function="false" hidden="false" name="TITLE2" vbProcedure="false">BALSHEET!$AA$1:$AO$10</definedName>
    <definedName function="false" hidden="false" name="VARCE" vbProcedure="false">CASHFLOW!$A$421:$P$492</definedName>
    <definedName function="false" hidden="false" name="VARPLAN" vbProcedure="false">CASHFLOW!$A$348:$P$419</definedName>
    <definedName function="false" hidden="false" name="\L" vbProcedure="false">CASHFLOW!$C$495:$E$496</definedName>
    <definedName function="false" hidden="false" name="\P" vbProcedure="false">BALSHEET!$D$229:$F$230</definedName>
    <definedName function="false" hidden="false" name="\R" vbProcedure="false">BALSHEET!$D$235:$F$236</definedName>
    <definedName function="false" hidden="false" name="_93ASSET" vbProcedure="false">BALSHEET!$AA$11:$AO$53</definedName>
    <definedName function="false" hidden="false" name="_93LIAB" vbProcedure="false">BALSHEET!$AA$55:$AO$96</definedName>
    <definedName function="false" hidden="false" localSheetId="0" name="Excel_BuiltIn_Print_Area" vbProcedure="false">BACKUP!$A$439:$R$488</definedName>
    <definedName function="false" hidden="false" localSheetId="0" name="Print_Titles_MI" vbProcedure="false">BACKUP!$1:$9</definedName>
    <definedName function="false" hidden="false" localSheetId="0" name="TITLE1" vbProcedure="false">BACKUP!$A$1:$R$9</definedName>
    <definedName function="false" hidden="false" localSheetId="0" name="\P" vbProcedure="false">BACKUP!$D$492:$F$500</definedName>
    <definedName function="false" hidden="false" localSheetId="1" name="Excel_BuiltIn_Print_Area" vbProcedure="false">BALSHEET!$BA$55:$BO$95</definedName>
    <definedName function="false" hidden="false" localSheetId="1" name="Excel_BuiltIn_Print_Titles" vbProcedure="false">BALSHEET!$1:$10</definedName>
    <definedName function="false" hidden="false" localSheetId="1" name="Print_Titles_MI" vbProcedure="false">BALSHEET!$1:$10</definedName>
    <definedName function="false" hidden="false" localSheetId="2" name="Excel_BuiltIn_Print_Area" vbProcedure="false">CASHFLOW!$AA$187:$AQ$246</definedName>
    <definedName function="false" hidden="false" localSheetId="2" name="TITLE1" vbProcedure="false">CASHFLOW!$A$248:$U$256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<sst xmlns="http://schemas.openxmlformats.org/spreadsheetml/2006/main" count="1069" uniqueCount="598">
  <si>
    <t xml:space="preserve">TRANSWESTERN PIPELINE GROUP (Including Co. 92)</t>
  </si>
  <si>
    <t xml:space="preserve">BACKUP FOR BALANCE SHEET AND CASH FLOW STATEMENT</t>
  </si>
  <si>
    <t xml:space="preserve">2002 OPERATING PLAN</t>
  </si>
  <si>
    <t xml:space="preserve">(Thousands of Dollars)</t>
  </si>
  <si>
    <t xml:space="preserve">3rd C.E.</t>
  </si>
  <si>
    <t xml:space="preserve">BALANCE </t>
  </si>
  <si>
    <t xml:space="preserve">PLAN</t>
  </si>
  <si>
    <t xml:space="preserve">TOTAL</t>
  </si>
  <si>
    <t xml:space="preserve">FEB.</t>
  </si>
  <si>
    <t xml:space="preserve">ESTIMATED</t>
  </si>
  <si>
    <t xml:space="preserve">12/31/01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</si>
  <si>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</si>
  <si>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</si>
  <si>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</si>
  <si>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</si>
  <si>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</si>
  <si>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</si>
  <si>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</si>
  <si>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</si>
  <si>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</si>
  <si>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</si>
  <si>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</si>
  <si>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</si>
  <si>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Y-T-D</t>
  </si>
  <si>
    <t xml:space="preserve">R.M.</t>
  </si>
  <si>
    <t xml:space="preserve">Cash / Temporary Cash Investments - Beg. Bal.</t>
  </si>
  <si>
    <t xml:space="preserve">   Actual / Estimate Adjustment</t>
  </si>
  <si>
    <t xml:space="preserve">Cash / Temporary Cash Investments - End. Bal.</t>
  </si>
  <si>
    <t xml:space="preserve">      Change</t>
  </si>
  <si>
    <t xml:space="preserve">Accounts Receivable - Beg. Balance</t>
  </si>
  <si>
    <t xml:space="preserve">   Previous Month Subtotal</t>
  </si>
  <si>
    <t xml:space="preserve">   Fuel Sales (Assumed Net Over Retainage)</t>
  </si>
  <si>
    <t xml:space="preserve">(L)</t>
  </si>
  <si>
    <t xml:space="preserve">   Transportion Revenue </t>
  </si>
  <si>
    <t xml:space="preserve">   ET&amp;S "Stretch" Revenue</t>
  </si>
  <si>
    <t xml:space="preserve">   Other Revenue</t>
  </si>
  <si>
    <t xml:space="preserve">   Rate Case Impact (Higher Rates)</t>
  </si>
  <si>
    <t xml:space="preserve">      Subtotal - Revenue</t>
  </si>
  <si>
    <t xml:space="preserve">   Other</t>
  </si>
  <si>
    <t xml:space="preserve">   Assigned receivables Sale (Reclass to A/P 3/01)</t>
  </si>
  <si>
    <t xml:space="preserve">Accounts Receivable - End. Balance</t>
  </si>
  <si>
    <t xml:space="preserve">Asset Price Risk Management (Current) - Beg. Balance</t>
  </si>
  <si>
    <t xml:space="preserve">   Other Speculative (Reclass from NonCur. 4/01)</t>
  </si>
  <si>
    <t xml:space="preserve">Asset Price Risk Management (Current) - End. Balance</t>
  </si>
  <si>
    <t xml:space="preserve">Prepayments - Beg. Balance</t>
  </si>
  <si>
    <t xml:space="preserve">   DOT Users Fees - 2001(Expensed in 2000 ???)</t>
  </si>
  <si>
    <t xml:space="preserve">         - 2002</t>
  </si>
  <si>
    <t xml:space="preserve">   Gas Purchases</t>
  </si>
  <si>
    <t xml:space="preserve">Prepayments - End. Balance</t>
  </si>
  <si>
    <t xml:space="preserve">Materials &amp; Supplies - Beg. Balance</t>
  </si>
  <si>
    <t xml:space="preserve">Materials &amp; Supplies - End. Balance</t>
  </si>
  <si>
    <t xml:space="preserve">Exchange Gas Receivable - Beg. Balance</t>
  </si>
  <si>
    <t xml:space="preserve">Exchange Gas Receivable - End. Balance</t>
  </si>
  <si>
    <t xml:space="preserve">Regulatory Assets (Current) - Beg. Balance.</t>
  </si>
  <si>
    <t xml:space="preserve">   Accumulated Reserve Adjustment (Refunction.)</t>
  </si>
  <si>
    <t xml:space="preserve">   AFUDC Gross-Up </t>
  </si>
  <si>
    <t xml:space="preserve">   South Georgia</t>
  </si>
  <si>
    <t xml:space="preserve">   Unamortized Debt Expense.</t>
  </si>
  <si>
    <t xml:space="preserve">   Rate Case Costs (Reg Com. Exp.)</t>
  </si>
  <si>
    <t xml:space="preserve">   ACA - Payments</t>
  </si>
  <si>
    <t xml:space="preserve">           - Amortization</t>
  </si>
  <si>
    <t xml:space="preserve">   PGAR </t>
  </si>
  <si>
    <t xml:space="preserve">   Severance &amp; Relocation</t>
  </si>
  <si>
    <t xml:space="preserve">   TCR 2 </t>
  </si>
  <si>
    <t xml:space="preserve">      TCR Preferred Interest</t>
  </si>
  <si>
    <t xml:space="preserve">   Santa Fe</t>
  </si>
  <si>
    <t xml:space="preserve">   Pipe Recoating</t>
  </si>
  <si>
    <t xml:space="preserve">   Mini Settle. (Reclass from Reg Assets) - Sunrise</t>
  </si>
  <si>
    <t xml:space="preserve">                    - Uncollectible A/R</t>
  </si>
  <si>
    <t xml:space="preserve">                    - FERC Audit Adjustment</t>
  </si>
  <si>
    <t xml:space="preserve">                    - TCR C</t>
  </si>
  <si>
    <t xml:space="preserve">                    - PGAR</t>
  </si>
  <si>
    <t xml:space="preserve">                    - Monsanto</t>
  </si>
  <si>
    <t xml:space="preserve">                    - JJCC</t>
  </si>
  <si>
    <t xml:space="preserve">                    - Extraordinary Environmental Costs</t>
  </si>
  <si>
    <t xml:space="preserve">Regulatory Assets (Current) - End. Balance.</t>
  </si>
  <si>
    <t xml:space="preserve">Other Current Assets - Beg. Balance</t>
  </si>
  <si>
    <t xml:space="preserve">   Variable Pay Accrual</t>
  </si>
  <si>
    <t xml:space="preserve">Other Current Assets - End. Balance</t>
  </si>
  <si>
    <t xml:space="preserve">Pipeline Partnerships - Beg. Balance</t>
  </si>
  <si>
    <t xml:space="preserve">   Partnership Income / Loss</t>
  </si>
  <si>
    <t xml:space="preserve">   Partnership Distribution</t>
  </si>
  <si>
    <t xml:space="preserve">Pipeline Partnerships - End. Balance</t>
  </si>
  <si>
    <t xml:space="preserve">Investments &amp; Other Assets - Beg. Balance</t>
  </si>
  <si>
    <t xml:space="preserve">Investments &amp; Other Assets - End. Balance</t>
  </si>
  <si>
    <t xml:space="preserve">Plant - Beg. Balance</t>
  </si>
  <si>
    <t xml:space="preserve">   Capital Expend. (Betty S.) - Additions to Property</t>
  </si>
  <si>
    <t xml:space="preserve">         - Other CAPEX (Gas Reclass to Finished Plant)</t>
  </si>
  <si>
    <t xml:space="preserve">         - Yr. End Accrual Activity / Add. O&amp;M Capitalization</t>
  </si>
  <si>
    <t xml:space="preserve">         - Additional Laguna (???) ROW Settlements</t>
  </si>
  <si>
    <t xml:space="preserve">   AFUDC</t>
  </si>
  <si>
    <t xml:space="preserve">   Asset Sales - Net Plant (KN Energy #1)</t>
  </si>
  <si>
    <t xml:space="preserve">                      - Net Plant (KN Energy #2)</t>
  </si>
  <si>
    <t xml:space="preserve">   Plant / Reserve Adjustments</t>
  </si>
  <si>
    <t xml:space="preserve">   Linepack Revaluation vs. Other CAPEX (3/98 Forward)</t>
  </si>
  <si>
    <t xml:space="preserve">   Retirements at Cost </t>
  </si>
  <si>
    <t xml:space="preserve">Plant - End. Balance</t>
  </si>
  <si>
    <t xml:space="preserve">Accumulated Depreciation - Beg. Balance</t>
  </si>
  <si>
    <t xml:space="preserve">   Depreciation Expense</t>
  </si>
  <si>
    <t xml:space="preserve">   Plant Amortization</t>
  </si>
  <si>
    <t xml:space="preserve">   Removals </t>
  </si>
  <si>
    <t xml:space="preserve">   Salvage </t>
  </si>
  <si>
    <t xml:space="preserve">   Rate Case Adjustment</t>
  </si>
  <si>
    <t xml:space="preserve">   Pipe Recoating / Accumulated Reserve Adjustment</t>
  </si>
  <si>
    <t xml:space="preserve">   Asset Sales </t>
  </si>
  <si>
    <t xml:space="preserve">   Retirement of Reserves / Non-Utility Depreciation</t>
  </si>
  <si>
    <t xml:space="preserve">Accumulated Depreciation - End. Balance</t>
  </si>
  <si>
    <t xml:space="preserve">Deferred Contract Reform. Costs (NonCur.) - Beg. Balance</t>
  </si>
  <si>
    <t xml:space="preserve">Deferred Contract Reform. Costs (NonCur.) - End. Balance</t>
  </si>
  <si>
    <t xml:space="preserve">Asset Price Risk Management (Noncurrent) - Beg. Balance</t>
  </si>
  <si>
    <t xml:space="preserve">   Other Comprehensive Income</t>
  </si>
  <si>
    <t xml:space="preserve">   Other Speculative (Reclass to Current 4/01)</t>
  </si>
  <si>
    <t xml:space="preserve">Asset Price Risk Management (Noncurrent) - End. Balance</t>
  </si>
  <si>
    <t xml:space="preserve">MONTHLY</t>
  </si>
  <si>
    <t xml:space="preserve">Regulatory Assets (Noncurrent) - Beg. Balance</t>
  </si>
  <si>
    <t xml:space="preserve">END. BAL.</t>
  </si>
  <si>
    <t xml:space="preserve">   Accumulated Reserve Adjust. (Refunction.) - Principal / Other</t>
  </si>
  <si>
    <t xml:space="preserve">          - Amortization</t>
  </si>
  <si>
    <t xml:space="preserve">   AFUDC - Gross-Up </t>
  </si>
  <si>
    <t xml:space="preserve">   South Georgia - Principal / Other</t>
  </si>
  <si>
    <t xml:space="preserve">   Sunrise - Principal / Other</t>
  </si>
  <si>
    <t xml:space="preserve">   Uncollectible A/R - Principal / Other (Reclass from Cur. 7/01)</t>
  </si>
  <si>
    <t xml:space="preserve">   FERC Audit Adjustment - Principal / Other</t>
  </si>
  <si>
    <t xml:space="preserve">   TCR C - Principal / Other</t>
  </si>
  <si>
    <t xml:space="preserve">   PGAR - Principal / Other</t>
  </si>
  <si>
    <t xml:space="preserve">   Monsanto Litigation - Principal / Other</t>
  </si>
  <si>
    <t xml:space="preserve">   JJCC Litigation - Principal / Other</t>
  </si>
  <si>
    <t xml:space="preserve">   Extraordinary Environmental - Principal / Other</t>
  </si>
  <si>
    <t xml:space="preserve">   Pipe Recoating - Principal / Other</t>
  </si>
  <si>
    <t xml:space="preserve">                          - Amortization (Reg. Amort.)</t>
  </si>
  <si>
    <t xml:space="preserve">   Regulatory Commission Expense (Reg. Amort.)</t>
  </si>
  <si>
    <t xml:space="preserve">          - Reclass to Current (5/99)</t>
  </si>
  <si>
    <t xml:space="preserve">   Y2K Costs Deferrals (Reclass from Def. Charges 7/00)</t>
  </si>
  <si>
    <t xml:space="preserve">   TCR 2 - Other Costs </t>
  </si>
  <si>
    <t xml:space="preserve">             - Amortization</t>
  </si>
  <si>
    <t xml:space="preserve">   TCR Interest - Principal</t>
  </si>
  <si>
    <t xml:space="preserve">                   - Surcharge Tracker</t>
  </si>
  <si>
    <t xml:space="preserve">   Severance / Relocation - Principal</t>
  </si>
  <si>
    <t xml:space="preserve">      Funds Flow Management (Final Plan)</t>
  </si>
  <si>
    <t xml:space="preserve">      Funds Flow Management (2nd CE)</t>
  </si>
  <si>
    <t xml:space="preserve">      Funds Flow Management (3rd C.E. 2001)</t>
  </si>
  <si>
    <t xml:space="preserve">Regulatory Assets (Noncurrent) - End. Balance</t>
  </si>
  <si>
    <t xml:space="preserve">Deferred Charges - Beg. Balance</t>
  </si>
  <si>
    <t xml:space="preserve">   Amortized Loss on Reacquired Debt</t>
  </si>
  <si>
    <t xml:space="preserve">   Non Construc.WIP (Incl. Temp. Holding) - Normal</t>
  </si>
  <si>
    <t xml:space="preserve">          - Y2K Cost Deferrals (Reclass to Reg. Assets 7/00)</t>
  </si>
  <si>
    <t xml:space="preserve">          - Navajo ROW</t>
  </si>
  <si>
    <t xml:space="preserve">   Unamortized Debt Expense</t>
  </si>
  <si>
    <t xml:space="preserve">   Other (Was Operation Information Costs)</t>
  </si>
  <si>
    <t xml:space="preserve">   Santa Fe Amortization</t>
  </si>
  <si>
    <t xml:space="preserve">   Unidentified "Stretch" (Non Cash)</t>
  </si>
  <si>
    <t xml:space="preserve">   Quarterly Actual vs. Flash Variance (Hyperion Adjust.)</t>
  </si>
  <si>
    <t xml:space="preserve">Deferred Charges - End. Balance</t>
  </si>
  <si>
    <t xml:space="preserve">TOTAL ASSETS</t>
  </si>
  <si>
    <t xml:space="preserve">      Net Change</t>
  </si>
  <si>
    <t xml:space="preserve">Accounts Payable (Assoc. / Other) - Beg. Bal.</t>
  </si>
  <si>
    <t xml:space="preserve">   Gas Purchased &amp; Produced</t>
  </si>
  <si>
    <t xml:space="preserve">(UL)</t>
  </si>
  <si>
    <t xml:space="preserve">   Liquids Fuel &amp; Shrinkage </t>
  </si>
  <si>
    <t xml:space="preserve">   Transport Fuel &amp; Shrinkage </t>
  </si>
  <si>
    <t xml:space="preserve">   Miscellaneous</t>
  </si>
  <si>
    <t xml:space="preserve">      Subtotal</t>
  </si>
  <si>
    <t xml:space="preserve">   Year End Accrual</t>
  </si>
  <si>
    <t xml:space="preserve">   Associated Companies (Interco.)</t>
  </si>
  <si>
    <t xml:space="preserve">   Long Term Debt (Current $27.0 - $3.850 Due 11/1 Each Year)</t>
  </si>
  <si>
    <t xml:space="preserve">Accounts Payable (Assoc. / Other) - End. Bal.</t>
  </si>
  <si>
    <t xml:space="preserve">Accounts Payable (Corporate &amp; CAFCO) - Beg. Bal.</t>
  </si>
  <si>
    <t xml:space="preserve">   Corporate Activity (MSA Acct. 1460)</t>
  </si>
  <si>
    <t xml:space="preserve">   CAFCO Payable (Acct. 1420)</t>
  </si>
  <si>
    <t xml:space="preserve">(O)</t>
  </si>
  <si>
    <t xml:space="preserve">   Actual / Estimate Adjustment (CAFCO ?)</t>
  </si>
  <si>
    <t xml:space="preserve">Accounts Payable (Corporate &amp; CAFCO) - End. Bal.</t>
  </si>
  <si>
    <t xml:space="preserve">Accounts Payable (Other) - Beg. Bal.</t>
  </si>
  <si>
    <t xml:space="preserve">   Current Month Activity   </t>
  </si>
  <si>
    <t xml:space="preserve">   Actual / Estimate Adjustment </t>
  </si>
  <si>
    <t xml:space="preserve">Accounts Payable (Other) - End. Bal.</t>
  </si>
  <si>
    <t xml:space="preserve">Liability Price Risk Management (Current)- Beg. Balance</t>
  </si>
  <si>
    <t xml:space="preserve">   Other Comprehensive Loss (Reclass from NonCurrent 4/01)</t>
  </si>
  <si>
    <t xml:space="preserve">   Other Compre. Loss (Reclass from NonCurrent Assets 6/01)</t>
  </si>
  <si>
    <t xml:space="preserve">Exchange Gas Payable - Beg. Balance</t>
  </si>
  <si>
    <t xml:space="preserve">Exchange Gas Payable - End. Balance</t>
  </si>
  <si>
    <t xml:space="preserve">Accrued Taxes - Beg. Balance</t>
  </si>
  <si>
    <t xml:space="preserve">   Taxes Other than Income</t>
  </si>
  <si>
    <t xml:space="preserve">   Property Tax Payments  </t>
  </si>
  <si>
    <t xml:space="preserve">   Misc. Tax. Payments (  )</t>
  </si>
  <si>
    <t xml:space="preserve">   Payroll Tax Payments</t>
  </si>
  <si>
    <t xml:space="preserve">      Net Adjustments</t>
  </si>
  <si>
    <t xml:space="preserve">   Income Tax (w/o Capital Cost) Exp.  (Per P/L)</t>
  </si>
  <si>
    <t xml:space="preserve">   Current Payable</t>
  </si>
  <si>
    <t xml:space="preserve">   Tax Payment  (Input Actual)</t>
  </si>
  <si>
    <t xml:space="preserve">      Accrual Amount</t>
  </si>
  <si>
    <t xml:space="preserve">   Total Changes</t>
  </si>
  <si>
    <t xml:space="preserve">   Previous Month Balance - YTD</t>
  </si>
  <si>
    <t xml:space="preserve">Accrued Taxes - End. Balance</t>
  </si>
  <si>
    <t xml:space="preserve">Deferred Taxes (Current) - Beg. Balance</t>
  </si>
  <si>
    <t xml:space="preserve">   Current Month Activity (Earnings Model Def. Taxes)</t>
  </si>
  <si>
    <t xml:space="preserve">   Tax Department Adjustment</t>
  </si>
  <si>
    <t xml:space="preserve">Deferred Taxes (Current) - End. Balance</t>
  </si>
  <si>
    <t xml:space="preserve">Deferred Taxes (Noncurrent) - Beg. Balance</t>
  </si>
  <si>
    <t xml:space="preserve">   Price Risk Liab. (1/01-3/01 $14.0 MM) Tax Adj. 3/01 Forward</t>
  </si>
  <si>
    <t xml:space="preserve">Deferred Taxes (Noncurrent) - End. Balance</t>
  </si>
  <si>
    <t xml:space="preserve">Accrued Interest - Beg. Balance</t>
  </si>
  <si>
    <t xml:space="preserve">   Long-Term Debt  </t>
  </si>
  <si>
    <t xml:space="preserve">   Interest Payments on Long Term Debt</t>
  </si>
  <si>
    <t xml:space="preserve">Accrued Interest - End. Balance</t>
  </si>
  <si>
    <t xml:space="preserve">Other Current Liabilities - Beg. Balance</t>
  </si>
  <si>
    <t xml:space="preserve">   Reserve Issues - Other</t>
  </si>
  <si>
    <t xml:space="preserve">        - Deferred Interest Income (Starting in 1997)</t>
  </si>
  <si>
    <t xml:space="preserve">        - Other (Earning Management)</t>
  </si>
  <si>
    <t xml:space="preserve">        - Negotiated Rates / SoCal Issue </t>
  </si>
  <si>
    <t xml:space="preserve">        - Misc. (2/01 Grynberg Legal, 3/01 Fuel Issue)</t>
  </si>
  <si>
    <t xml:space="preserve">   Net Payroll Clearing / Bonuses</t>
  </si>
  <si>
    <t xml:space="preserve">   Variable Pay (Reclass 3/99) / Bonus / PBA Accrual ???</t>
  </si>
  <si>
    <t xml:space="preserve">   Earnest Money</t>
  </si>
  <si>
    <t xml:space="preserve">   Other </t>
  </si>
  <si>
    <t xml:space="preserve">   Unclaimed Vouchers</t>
  </si>
  <si>
    <t xml:space="preserve">Other Current Liabilities - End. Balance</t>
  </si>
  <si>
    <t xml:space="preserve">Regulatory Liabilities (Current) - Beg. Balance</t>
  </si>
  <si>
    <t xml:space="preserve">Regulatory Liabilities (Noncurrent) - Beg. Balance</t>
  </si>
  <si>
    <t xml:space="preserve">Regulatory Liabilities (Noncurrent) - End. Balance</t>
  </si>
  <si>
    <t xml:space="preserve">Other Deferred Credits - Beg. Balance</t>
  </si>
  <si>
    <t xml:space="preserve">   Unamortized Gain on Reacquired Debt</t>
  </si>
  <si>
    <t xml:space="preserve">   PG&amp;E ($430) and UAF ($244) Accruals</t>
  </si>
  <si>
    <t xml:space="preserve">   Provision for Rate Refund</t>
  </si>
  <si>
    <t xml:space="preserve">   Misc. (Acct. 2530-999-9999)</t>
  </si>
  <si>
    <t xml:space="preserve">   Gallup Issue</t>
  </si>
  <si>
    <t xml:space="preserve">Other Deferred Credits - End. Balance</t>
  </si>
  <si>
    <t xml:space="preserve">Liability Price Risk Management (Noncurrent)- Beg. Balance</t>
  </si>
  <si>
    <t xml:space="preserve">   Other Comprehensive Loss</t>
  </si>
  <si>
    <t xml:space="preserve">      Reclass to Current (4/01)</t>
  </si>
  <si>
    <t xml:space="preserve">Liability Price Risk Management (Noncurrent)- End. Balance</t>
  </si>
  <si>
    <t xml:space="preserve">Payable / (Receivable) From Corporate - Beg. Balance</t>
  </si>
  <si>
    <t xml:space="preserve">   Increase / (Decrease) in Intercompany Cash</t>
  </si>
  <si>
    <t xml:space="preserve">   Payable / Receivable - Enron Corporate Payable</t>
  </si>
  <si>
    <t xml:space="preserve">                                  - Enron Corporate CAFCO</t>
  </si>
  <si>
    <t xml:space="preserve">   Dividends to Corporate</t>
  </si>
  <si>
    <t xml:space="preserve">   Debt Discount Component</t>
  </si>
  <si>
    <t xml:space="preserve">   Corporate Beginning Balance Adjustment</t>
  </si>
  <si>
    <t xml:space="preserve">Payable / (Receivable) From Corporate - End. Balance</t>
  </si>
  <si>
    <t xml:space="preserve">Long Term Debt - Beg. Balance</t>
  </si>
  <si>
    <t xml:space="preserve">   Principal - Internal</t>
  </si>
  <si>
    <t xml:space="preserve">                - $150.0 MM @ 7.40% Due 4/1/01 </t>
  </si>
  <si>
    <t xml:space="preserve">                - $23.0 MM @ 9.10% Due 5/1/00</t>
  </si>
  <si>
    <t xml:space="preserve">                - $27.0 MM (Less Current Portion) @ 9.20%</t>
  </si>
  <si>
    <t xml:space="preserve">   Debt Discount</t>
  </si>
  <si>
    <t xml:space="preserve">Long Term Debt - End. Balance</t>
  </si>
  <si>
    <t xml:space="preserve">Capitalization - Beg. Balance</t>
  </si>
  <si>
    <t xml:space="preserve">   Net Income Before Capital Costs-w/o Asset Sales</t>
  </si>
  <si>
    <t xml:space="preserve">         - Net Gain / (Loss) on Asset Sales (External)</t>
  </si>
  <si>
    <t xml:space="preserve">         - Net Gain / (Loss) on Asset Sales (Assoc. Co.)</t>
  </si>
  <si>
    <t xml:space="preserve">   FASB 133 - Comprehensive Income / (Loss)</t>
  </si>
  <si>
    <t xml:space="preserve">                   - Tax Adjustment (1/01-4/01)</t>
  </si>
  <si>
    <t xml:space="preserve">Capitalization - End. Balance</t>
  </si>
  <si>
    <t xml:space="preserve">TOTAL LIABILITIES &amp; STOCKHOLDERS EQUITY</t>
  </si>
  <si>
    <t xml:space="preserve">Check # - Cumulative</t>
  </si>
  <si>
    <t xml:space="preserve">             - Current Month</t>
  </si>
  <si>
    <t xml:space="preserve">\P</t>
  </si>
  <si>
    <t xml:space="preserve">:PlbtTITLE1~qqrsASSET1~g</t>
  </si>
  <si>
    <t xml:space="preserve">:PrsASSET2~g</t>
  </si>
  <si>
    <t xml:space="preserve">:PrsASSET3~g</t>
  </si>
  <si>
    <t xml:space="preserve">:PrsASSET4~g</t>
  </si>
  <si>
    <t xml:space="preserve">:PrsASSET5~g</t>
  </si>
  <si>
    <t xml:space="preserve">:PrsLIAB1~g</t>
  </si>
  <si>
    <t xml:space="preserve">:PrsLIAB2~g</t>
  </si>
  <si>
    <t xml:space="preserve">:PrsLIAB3~g</t>
  </si>
  <si>
    <t xml:space="preserve">:PrsLIAB4~g</t>
  </si>
  <si>
    <t xml:space="preserve">FAIR VALUE COMPANY (Co. 92)</t>
  </si>
  <si>
    <t xml:space="preserve">TRANSWESTERN PIPELINE COMPANY </t>
  </si>
  <si>
    <t xml:space="preserve">BALANCE SHEET</t>
  </si>
  <si>
    <t xml:space="preserve">PRINT: </t>
  </si>
  <si>
    <t xml:space="preserve">CURRENT ASSETS</t>
  </si>
  <si>
    <t xml:space="preserve">1</t>
  </si>
  <si>
    <t xml:space="preserve">   Cash &amp; Temporary Cash Investments</t>
  </si>
  <si>
    <t xml:space="preserve">2</t>
  </si>
  <si>
    <t xml:space="preserve">   Accounts Receivable</t>
  </si>
  <si>
    <t xml:space="preserve">I</t>
  </si>
  <si>
    <t xml:space="preserve">   Enron Corporate - Receivable (Acct. 1466)</t>
  </si>
  <si>
    <t xml:space="preserve">                           - Payable (Acct. 1460)</t>
  </si>
  <si>
    <t xml:space="preserve">3</t>
  </si>
  <si>
    <t xml:space="preserve">   Asset Price Risk Management</t>
  </si>
  <si>
    <t xml:space="preserve">   Materials and Supplies</t>
  </si>
  <si>
    <t xml:space="preserve">4</t>
  </si>
  <si>
    <t xml:space="preserve">   Exchange Gas Receivable</t>
  </si>
  <si>
    <t xml:space="preserve">   (Over) / Under Recovered Gas Cost</t>
  </si>
  <si>
    <t xml:space="preserve">   Prepayments</t>
  </si>
  <si>
    <t xml:space="preserve">8</t>
  </si>
  <si>
    <t xml:space="preserve">   Regulatory Assets</t>
  </si>
  <si>
    <t xml:space="preserve">      Total Current Assets</t>
  </si>
  <si>
    <t xml:space="preserve">INVESTMENTS AND OTHER ASSETS</t>
  </si>
  <si>
    <t xml:space="preserve">5</t>
  </si>
  <si>
    <t xml:space="preserve">   Pipeline Partnerships</t>
  </si>
  <si>
    <t xml:space="preserve">9</t>
  </si>
  <si>
    <t xml:space="preserve">      Total Investments &amp; Other Assets</t>
  </si>
  <si>
    <t xml:space="preserve">PLANT</t>
  </si>
  <si>
    <t xml:space="preserve">   Accumulated Depreciation</t>
  </si>
  <si>
    <t xml:space="preserve">6</t>
  </si>
  <si>
    <t xml:space="preserve">      Net Plant</t>
  </si>
  <si>
    <t xml:space="preserve">DEFERRED CHARGES</t>
  </si>
  <si>
    <t xml:space="preserve">   Deferred Contract Reformation Costs </t>
  </si>
  <si>
    <t xml:space="preserve">7</t>
  </si>
  <si>
    <t xml:space="preserve">   Other Regulatory Assets</t>
  </si>
  <si>
    <t xml:space="preserve">      Total Deferred Charges</t>
  </si>
  <si>
    <t xml:space="preserve">            TOTAL ASSETS</t>
  </si>
  <si>
    <t xml:space="preserve">CURRENT LIABILITIES</t>
  </si>
  <si>
    <t xml:space="preserve">A</t>
  </si>
  <si>
    <t xml:space="preserve">   Accounts Payable - Assoc. Companies / Trade</t>
  </si>
  <si>
    <t xml:space="preserve">                               - Other</t>
  </si>
  <si>
    <t xml:space="preserve">B</t>
  </si>
  <si>
    <t xml:space="preserve">   Liability Price Risk Management</t>
  </si>
  <si>
    <t xml:space="preserve">   Exchange Gas Payable</t>
  </si>
  <si>
    <t xml:space="preserve">   Accrued Taxes</t>
  </si>
  <si>
    <t xml:space="preserve">C</t>
  </si>
  <si>
    <t xml:space="preserve">   Deferred Income Taxes - Current</t>
  </si>
  <si>
    <t xml:space="preserve">   Accrued Interest</t>
  </si>
  <si>
    <t xml:space="preserve">F</t>
  </si>
  <si>
    <t xml:space="preserve">   Regulatory Liabilities</t>
  </si>
  <si>
    <t xml:space="preserve">H</t>
  </si>
  <si>
    <t xml:space="preserve">      Total Current Liabilities</t>
  </si>
  <si>
    <t xml:space="preserve">DEFERRED CREDITS AND OTHER LIABILITIES</t>
  </si>
  <si>
    <t xml:space="preserve">D</t>
  </si>
  <si>
    <t xml:space="preserve">   Deferred Income Taxes</t>
  </si>
  <si>
    <t xml:space="preserve">G</t>
  </si>
  <si>
    <t xml:space="preserve">   Other Regulatory Liabilities</t>
  </si>
  <si>
    <t xml:space="preserve">      Total Deferred Credits &amp; Other Liabilities</t>
  </si>
  <si>
    <t xml:space="preserve">DEBT </t>
  </si>
  <si>
    <t xml:space="preserve">   Payable from Corporate</t>
  </si>
  <si>
    <t xml:space="preserve">J</t>
  </si>
  <si>
    <t xml:space="preserve">   Long-term Debt - External</t>
  </si>
  <si>
    <t xml:space="preserve">                          - Assoc. Companies</t>
  </si>
  <si>
    <t xml:space="preserve">      Total Debt</t>
  </si>
  <si>
    <t xml:space="preserve">EQUITY</t>
  </si>
  <si>
    <t xml:space="preserve">   Common Stock</t>
  </si>
  <si>
    <t xml:space="preserve">   Paid-in Capital</t>
  </si>
  <si>
    <t xml:space="preserve">   Accum. Other Comprehensive Income / (Loss)</t>
  </si>
  <si>
    <t xml:space="preserve">   Retained Earnings</t>
  </si>
  <si>
    <t xml:space="preserve">K</t>
  </si>
  <si>
    <t xml:space="preserve">      Total Equity</t>
  </si>
  <si>
    <t xml:space="preserve">            TOTAL LIABILITIES &amp; EQUITY</t>
  </si>
  <si>
    <t xml:space="preserve">      CHECK #</t>
  </si>
  <si>
    <t xml:space="preserve">PRINT: RONCEMO</t>
  </si>
  <si>
    <t xml:space="preserve">AVERAGE NET CAPITAL EMPLOYED</t>
  </si>
  <si>
    <t xml:space="preserve">PRINT: RONCEMO93</t>
  </si>
  <si>
    <t xml:space="preserve">  AVERAGE NET CAPITAL EMPLOYED</t>
  </si>
  <si>
    <t xml:space="preserve">ROLLING</t>
  </si>
  <si>
    <t xml:space="preserve">AVERAGE</t>
  </si>
  <si>
    <t xml:space="preserve">ACT.</t>
  </si>
  <si>
    <t xml:space="preserve">JUNE</t>
  </si>
  <si>
    <t xml:space="preserve">1993</t>
  </si>
  <si>
    <t xml:space="preserve">ACT./EST.</t>
  </si>
  <si>
    <t xml:space="preserve">1992</t>
  </si>
  <si>
    <t xml:space="preserve"> ACT./EST.</t>
  </si>
  <si>
    <t xml:space="preserve">NET CAPITAL EMPLOYED</t>
  </si>
  <si>
    <t xml:space="preserve">   ASSETS</t>
  </si>
  <si>
    <t xml:space="preserve">       Cash</t>
  </si>
  <si>
    <t xml:space="preserve">       Accounts Receivable</t>
  </si>
  <si>
    <t xml:space="preserve">       Short-Term Receivable - Corporate</t>
  </si>
  <si>
    <t xml:space="preserve">       Inventories</t>
  </si>
  <si>
    <t xml:space="preserve">       Prepaid &amp; Other Assets</t>
  </si>
  <si>
    <t xml:space="preserve">       Property - Net</t>
  </si>
  <si>
    <t xml:space="preserve">       Other Tangible Assets</t>
  </si>
  <si>
    <t xml:space="preserve">       Intangible Assets</t>
  </si>
  <si>
    <t xml:space="preserve">          Total Assets</t>
  </si>
  <si>
    <t xml:space="preserve">   LESS:</t>
  </si>
  <si>
    <t xml:space="preserve">   INTEREST FREE LIABILITIES</t>
  </si>
  <si>
    <t xml:space="preserve">       Accounts Payable</t>
  </si>
  <si>
    <t xml:space="preserve">       Accrued Liabilities</t>
  </si>
  <si>
    <t xml:space="preserve">       Current Tax Liabilities</t>
  </si>
  <si>
    <t xml:space="preserve">       Deferred Tax Liabilities</t>
  </si>
  <si>
    <t xml:space="preserve">       Other Liabilities</t>
  </si>
  <si>
    <t xml:space="preserve">          Total Interest Free Liabilities</t>
  </si>
  <si>
    <t xml:space="preserve">   SOURCES OF NET CAPITAL EMPLOYED</t>
  </si>
  <si>
    <t xml:space="preserve">       Short-Term Payable - Corporate</t>
  </si>
  <si>
    <t xml:space="preserve">       Short-Term payable (rec.) - Corporate</t>
  </si>
  <si>
    <t xml:space="preserve">       Long-Term Payable - Corporate</t>
  </si>
  <si>
    <t xml:space="preserve">       Long-Term payable - Corporate</t>
  </si>
  <si>
    <t xml:space="preserve">       Third Party Debt</t>
  </si>
  <si>
    <t xml:space="preserve">          Total Debt</t>
  </si>
  <si>
    <t xml:space="preserve">          Total Equity</t>
  </si>
  <si>
    <t xml:space="preserve">TOTAL NET CAPITAL EMPLOYED</t>
  </si>
  <si>
    <t xml:space="preserve">TOTAL NET INCOME (BEFORE CAPITAL COSTS)</t>
  </si>
  <si>
    <t xml:space="preserve">RONCE</t>
  </si>
  <si>
    <t xml:space="preserve">PRINT: CORPBS</t>
  </si>
  <si>
    <t xml:space="preserve">BALANCE SHEET ANALYSIS</t>
  </si>
  <si>
    <t xml:space="preserve">PRINT: CORPBS93</t>
  </si>
  <si>
    <t xml:space="preserve">         BALANCE SHEET ANALYSIS</t>
  </si>
  <si>
    <t xml:space="preserve">ASSETS</t>
  </si>
  <si>
    <t xml:space="preserve">    Cash</t>
  </si>
  <si>
    <t xml:space="preserve">    Accounts Receivable</t>
  </si>
  <si>
    <t xml:space="preserve">    Receivable from Corporate</t>
  </si>
  <si>
    <t xml:space="preserve">    Materials &amp; Supplies</t>
  </si>
  <si>
    <t xml:space="preserve">    Prepaid &amp; Other Assets</t>
  </si>
  <si>
    <t xml:space="preserve">    Investments</t>
  </si>
  <si>
    <t xml:space="preserve">    Property - Net</t>
  </si>
  <si>
    <t xml:space="preserve">    Development Costs</t>
  </si>
  <si>
    <t xml:space="preserve">    Deferred Regulatory Assets</t>
  </si>
  <si>
    <t xml:space="preserve">    Deferred Contract Reformation Costs</t>
  </si>
  <si>
    <t xml:space="preserve">    Other Tangible Assets</t>
  </si>
  <si>
    <t xml:space="preserve">    Other Intangible Assets</t>
  </si>
  <si>
    <t xml:space="preserve">         Total Assets</t>
  </si>
  <si>
    <t xml:space="preserve">LIABILITIES</t>
  </si>
  <si>
    <t xml:space="preserve">    Accounts Payable</t>
  </si>
  <si>
    <t xml:space="preserve">    Accrued Liabilities</t>
  </si>
  <si>
    <t xml:space="preserve">    Bill in Excess of Costs</t>
  </si>
  <si>
    <t xml:space="preserve">    Current Tax Liabilities</t>
  </si>
  <si>
    <t xml:space="preserve">    Deferred Tax Liabilities</t>
  </si>
  <si>
    <t xml:space="preserve">    Deferred Construction Profits / Performance Bonus</t>
  </si>
  <si>
    <t xml:space="preserve">E</t>
  </si>
  <si>
    <t xml:space="preserve">    Deferred PAGUS Revenue</t>
  </si>
  <si>
    <t xml:space="preserve">    Deferred TCR Revenue</t>
  </si>
  <si>
    <t xml:space="preserve">    Deferred GSR / PGA Revenue</t>
  </si>
  <si>
    <t xml:space="preserve">    Other Regulatory Liabilities</t>
  </si>
  <si>
    <t xml:space="preserve">    Other Liabilities</t>
  </si>
  <si>
    <t xml:space="preserve">         Total Liabilities </t>
  </si>
  <si>
    <t xml:space="preserve">CAPITAL</t>
  </si>
  <si>
    <t xml:space="preserve">    Payable from Corporate</t>
  </si>
  <si>
    <t xml:space="preserve">    Payable / (Receivable) from Corporate</t>
  </si>
  <si>
    <t xml:space="preserve">    Long-term Debt - External</t>
  </si>
  <si>
    <t xml:space="preserve">    Capitalization</t>
  </si>
  <si>
    <t xml:space="preserve">         Total Capital</t>
  </si>
  <si>
    <t xml:space="preserve">    Total Liabilities and Capital</t>
  </si>
  <si>
    <t xml:space="preserve">\P </t>
  </si>
  <si>
    <t xml:space="preserve">:PlbtTITLE1~qqrsMOASSET~g</t>
  </si>
  <si>
    <t xml:space="preserve">:PrsMOLIAB~g</t>
  </si>
  <si>
    <t xml:space="preserve">\R</t>
  </si>
  <si>
    <t xml:space="preserve">:PlbtTITLE2~qqrs93ASSET~g</t>
  </si>
  <si>
    <t xml:space="preserve">:Prs93LIAB~g</t>
  </si>
  <si>
    <t xml:space="preserve">PRINT: PRINT</t>
  </si>
  <si>
    <t xml:space="preserve">CASH FLOW STATEMENT</t>
  </si>
  <si>
    <t xml:space="preserve">PRINT: COMPARE</t>
  </si>
  <si>
    <t xml:space="preserve">MARCH</t>
  </si>
  <si>
    <t xml:space="preserve">ACT./EST. vs. PLAN</t>
  </si>
  <si>
    <t xml:space="preserve">3rd C.E. 2001</t>
  </si>
  <si>
    <t xml:space="preserve">Sept. YTD</t>
  </si>
  <si>
    <t xml:space="preserve">ANNUAL</t>
  </si>
  <si>
    <t xml:space="preserve">Variance</t>
  </si>
  <si>
    <t xml:space="preserve">2nd C.E.</t>
  </si>
  <si>
    <t xml:space="preserve">CASH FLOW FROM OPERATING ACTIVITIES</t>
  </si>
  <si>
    <t xml:space="preserve">   Net Income </t>
  </si>
  <si>
    <t xml:space="preserve">   Items not affecting Working Capital:</t>
  </si>
  <si>
    <t xml:space="preserve">      Depreciation and Amortization</t>
  </si>
  <si>
    <t xml:space="preserve">      Regulatory Amortization - TCR</t>
  </si>
  <si>
    <t xml:space="preserve">      Deferred Income Taxes - Both Current and Noncurrent</t>
  </si>
  <si>
    <t xml:space="preserve">   Working Capital Changes:</t>
  </si>
  <si>
    <t xml:space="preserve">      Accounts and Notes Receivable</t>
  </si>
  <si>
    <t xml:space="preserve">      Inventories (Materials &amp; Supplies)</t>
  </si>
  <si>
    <t xml:space="preserve">      Accounts Payable - Assoc. Companies / Trade</t>
  </si>
  <si>
    <t xml:space="preserve">                    - Other</t>
  </si>
  <si>
    <t xml:space="preserve">      Exchange Gas - Receivable</t>
  </si>
  <si>
    <t xml:space="preserve">                    - Payable</t>
  </si>
  <si>
    <t xml:space="preserve">      Prepayments</t>
  </si>
  <si>
    <t xml:space="preserve">      Accrued Interest - Third Party</t>
  </si>
  <si>
    <t xml:space="preserve">      Accrued Taxes, Other Than Income</t>
  </si>
  <si>
    <t xml:space="preserve">      Other Current Assets </t>
  </si>
  <si>
    <t xml:space="preserve">      Other Current Liabilities (W/O Reserve Activity)</t>
  </si>
  <si>
    <t xml:space="preserve">   Price Risk Management Activities (Net)</t>
  </si>
  <si>
    <t xml:space="preserve">   Equity Earnings</t>
  </si>
  <si>
    <t xml:space="preserve">   Equity / Partnership Distributions</t>
  </si>
  <si>
    <t xml:space="preserve">   Net (Gain) / Loss on Sale of Assets</t>
  </si>
  <si>
    <t xml:space="preserve">   Other Regulatory Assets / Liabilities</t>
  </si>
  <si>
    <t xml:space="preserve">   Other (Incl. All Capital Costs &amp; Current Reserve Activity)</t>
  </si>
  <si>
    <t xml:space="preserve">      Cash Provided by Operating Activities</t>
  </si>
  <si>
    <t xml:space="preserve">CASH FLOW FROM INVESTING ACTIVITIES</t>
  </si>
  <si>
    <t xml:space="preserve">   Proceeds from Sale of Investments</t>
  </si>
  <si>
    <t xml:space="preserve">   Additions to Property </t>
  </si>
  <si>
    <t xml:space="preserve">   Other Capital Expenditures</t>
  </si>
  <si>
    <t xml:space="preserve">   Other Investments</t>
  </si>
  <si>
    <t xml:space="preserve">   Other (Net Salvage &amp; Removal)</t>
  </si>
  <si>
    <t xml:space="preserve">      Cash Provided by (Used in) Investing Activities</t>
  </si>
  <si>
    <t xml:space="preserve">            Net Cash Flow Before Corporate Adjustments</t>
  </si>
  <si>
    <t xml:space="preserve">OTHER ITEMS AFFECTING INTERCO. (CORP.) BALANCE</t>
  </si>
  <si>
    <t xml:space="preserve">   Dividends Transferred to Corporate</t>
  </si>
  <si>
    <t xml:space="preserve">   Inc. / (Dec.) in Long-Term Debt  (External)</t>
  </si>
  <si>
    <t xml:space="preserve">   Inc. / (Dec.) in Sale of Receivables</t>
  </si>
  <si>
    <t xml:space="preserve">      Total Items Affecting Intercompany (Corp.) Balance</t>
  </si>
  <si>
    <t xml:space="preserve">INCREASE / (DECREASE) IN INTERCOMPANY CASH</t>
  </si>
  <si>
    <t xml:space="preserve">      Change in Other Obligations</t>
  </si>
  <si>
    <t xml:space="preserve">INCREASE / (DECREASE) IN TOTAL OBLIGATIONS</t>
  </si>
  <si>
    <t xml:space="preserve">PRINT: CORPCASH</t>
  </si>
  <si>
    <t xml:space="preserve">TOTAL OBLIGATIONS</t>
  </si>
  <si>
    <t xml:space="preserve">PRINT: CORPSUM</t>
  </si>
  <si>
    <t xml:space="preserve">Cash Flow From Operations</t>
  </si>
  <si>
    <t xml:space="preserve">      Net Income After Financing Costs</t>
  </si>
  <si>
    <t xml:space="preserve">      Depreciation, Depletion, and Amortization</t>
  </si>
  <si>
    <t xml:space="preserve">      Amortization of Contract Reformation Costs</t>
  </si>
  <si>
    <t xml:space="preserve">      Deferred Revenue</t>
  </si>
  <si>
    <t xml:space="preserve">      Unrealized (Gain) / Loss on Price Risk Mgmt Activities</t>
  </si>
  <si>
    <t xml:space="preserve">      Oil &amp; Gas Exploration Expenses</t>
  </si>
  <si>
    <t xml:space="preserve">            Total Cash Flow From Operations</t>
  </si>
  <si>
    <t xml:space="preserve">Working Capital Changes</t>
  </si>
  <si>
    <t xml:space="preserve">      Accrued Income Taxes</t>
  </si>
  <si>
    <t xml:space="preserve">      Tax Refunds / Payments</t>
  </si>
  <si>
    <t xml:space="preserve">      Others, Net </t>
  </si>
  <si>
    <t xml:space="preserve">Equity Earnings</t>
  </si>
  <si>
    <t xml:space="preserve">Equity / Partnership Distributions</t>
  </si>
  <si>
    <t xml:space="preserve">Proceeds from Sale of Investments</t>
  </si>
  <si>
    <t xml:space="preserve">Capital Expenditures (Excluding Interco. Transactions)</t>
  </si>
  <si>
    <t xml:space="preserve">Equity Investments</t>
  </si>
  <si>
    <t xml:space="preserve">Others, Net </t>
  </si>
  <si>
    <t xml:space="preserve">Net Cash Flow</t>
  </si>
  <si>
    <t xml:space="preserve">Other Items Affecting Interco. Cash Balance with Corporate</t>
  </si>
  <si>
    <t xml:space="preserve">      Third Party Debt Increase / (Decrease)</t>
  </si>
  <si>
    <t xml:space="preserve">      Dividends Paid to Corporate</t>
  </si>
  <si>
    <t xml:space="preserve">      Dividends Paid to Outside Parties / Other</t>
  </si>
  <si>
    <t xml:space="preserve">      Restricted / Retained Cash</t>
  </si>
  <si>
    <t xml:space="preserve">Increase / (Decrease) in Cash Balance with Corporate </t>
  </si>
  <si>
    <t xml:space="preserve">Change in Other Obligations</t>
  </si>
  <si>
    <t xml:space="preserve">Increase / (Decrease) in Total Obligations</t>
  </si>
  <si>
    <t xml:space="preserve">         Total Working Capital Changes</t>
  </si>
  <si>
    <t xml:space="preserve">PRINT: FUNDSMO</t>
  </si>
  <si>
    <t xml:space="preserve">FUNDS FLOW STATEMENT</t>
  </si>
  <si>
    <t xml:space="preserve">PRINT: FUNDSUM</t>
  </si>
  <si>
    <t xml:space="preserve">   Items not affecting Cash:</t>
  </si>
  <si>
    <t xml:space="preserve">      Deferred Income Taxes</t>
  </si>
  <si>
    <t xml:space="preserve">      Net (Gain) / Loss on Sale of Assets</t>
  </si>
  <si>
    <t xml:space="preserve">            Total Funds Flow From Operations</t>
  </si>
  <si>
    <t xml:space="preserve">      Accounts Receivable (Including Exchange Gas Rec.)</t>
  </si>
  <si>
    <t xml:space="preserve">      Accounts Payable &amp; Other (Including Exchange Gas Pay.)</t>
  </si>
  <si>
    <t xml:space="preserve">            Total Working Capital Changes</t>
  </si>
  <si>
    <t xml:space="preserve">TOTAL CASH FLOW FROM OPERATING ACTIVITIES</t>
  </si>
  <si>
    <t xml:space="preserve">NET CASH FLOW</t>
  </si>
  <si>
    <t xml:space="preserve">PRINT: OTHERMO</t>
  </si>
  <si>
    <t xml:space="preserve">FUNDS FLOW STATEMENT - " OTHER "</t>
  </si>
  <si>
    <t xml:space="preserve">PRINT: OTHERSUM</t>
  </si>
  <si>
    <t xml:space="preserve"> " OTHER "</t>
  </si>
  <si>
    <t xml:space="preserve">   Change in Other Regulatory Assets</t>
  </si>
  <si>
    <t xml:space="preserve">         "     "      "           "        Liabilities</t>
  </si>
  <si>
    <t xml:space="preserve">      Net Change in Regulatory Assets / Liabilities</t>
  </si>
  <si>
    <t xml:space="preserve">   Other Items (Cash Flow Model)</t>
  </si>
  <si>
    <t xml:space="preserve">      Change in Cash / Temporary Cash Investments</t>
  </si>
  <si>
    <t xml:space="preserve">      Change in Investments &amp; Other Assets</t>
  </si>
  <si>
    <t xml:space="preserve">      Change in Deferred Charges</t>
  </si>
  <si>
    <t xml:space="preserve">      Change in Deferred Credits </t>
  </si>
  <si>
    <t xml:space="preserve">      Gross Plant</t>
  </si>
  <si>
    <t xml:space="preserve">          Reserve Adjustments </t>
  </si>
  <si>
    <t xml:space="preserve">          Linepack Revaluation vs. Other CAPEX (3/98 Forward)</t>
  </si>
  <si>
    <t xml:space="preserve">          Retirements at Cost</t>
  </si>
  <si>
    <t xml:space="preserve">      Accumulated Depreciation</t>
  </si>
  <si>
    <t xml:space="preserve">          Reserve Adjustments / AFUDC</t>
  </si>
  <si>
    <t xml:space="preserve">          Retirements at Cost </t>
  </si>
  <si>
    <t xml:space="preserve">      Other</t>
  </si>
  <si>
    <t xml:space="preserve">         Subtotal (Cash Flow Model)</t>
  </si>
  <si>
    <t xml:space="preserve">   Other Tie Out Items (Financial Reporting)</t>
  </si>
  <si>
    <t xml:space="preserve">      FASB 133 - Comprehensive Income / (Loss) Tax Adjustment</t>
  </si>
  <si>
    <t xml:space="preserve">      Deferred Tax Offset Adjustment on Price Risk Liability (1/01-3/01)</t>
  </si>
  <si>
    <t xml:space="preserve">      Property Summary - GR / IR Clearing</t>
  </si>
  <si>
    <t xml:space="preserve">      Gain on Asset Sales (Offset Items)</t>
  </si>
  <si>
    <t xml:space="preserve">      Gross Asset Sales Proceeds (Offset Items)</t>
  </si>
  <si>
    <t xml:space="preserve">      Total Current Liability Reserve Activity</t>
  </si>
  <si>
    <t xml:space="preserve">         Other ?? (Grynberg Legal Reserve Adjustment)</t>
  </si>
  <si>
    <t xml:space="preserve">      All Capital Costs (Net of Tax)</t>
  </si>
  <si>
    <t xml:space="preserve">      Hyperion Adjust. / Reversal (DD&amp;A and Deferred Taxes)</t>
  </si>
  <si>
    <t xml:space="preserve">      Others, net</t>
  </si>
  <si>
    <t xml:space="preserve">         Subtotal (Financial Reporting)</t>
  </si>
  <si>
    <t xml:space="preserve">      Total Other Items</t>
  </si>
  <si>
    <t xml:space="preserve">TOTAL " OTHER "</t>
  </si>
  <si>
    <t xml:space="preserve">PRINT:  PAGE1</t>
  </si>
  <si>
    <t xml:space="preserve">   " LINKED ITEMS FROM BACKUP FILE "</t>
  </si>
  <si>
    <t xml:space="preserve">ORIGINAL</t>
  </si>
  <si>
    <t xml:space="preserve">ACTUAL</t>
  </si>
  <si>
    <t xml:space="preserve">OTHER</t>
  </si>
  <si>
    <t xml:space="preserve">ADPRP</t>
  </si>
  <si>
    <t xml:space="preserve">OTCAPEX</t>
  </si>
  <si>
    <t xml:space="preserve">PROCD</t>
  </si>
  <si>
    <t xml:space="preserve">WASH</t>
  </si>
  <si>
    <t xml:space="preserve">DEPR.</t>
  </si>
  <si>
    <t xml:space="preserve">OTINV</t>
  </si>
  <si>
    <t xml:space="preserve">TCR</t>
  </si>
  <si>
    <t xml:space="preserve">Other Current Liabilities</t>
  </si>
  <si>
    <t xml:space="preserve">      Total Other Current Liability Reserve Issues</t>
  </si>
  <si>
    <t xml:space="preserve">O-REG</t>
  </si>
  <si>
    <t xml:space="preserve">=</t>
  </si>
  <si>
    <t xml:space="preserve">PRINT:  VARPLAN</t>
  </si>
  <si>
    <t xml:space="preserve">(CORPORATE ACCRUAL)</t>
  </si>
  <si>
    <t xml:space="preserve">NET</t>
  </si>
  <si>
    <t xml:space="preserve"> BEFORE</t>
  </si>
  <si>
    <t xml:space="preserve"> AFTER</t>
  </si>
  <si>
    <t xml:space="preserve">CASH</t>
  </si>
  <si>
    <t xml:space="preserve">1995 ORIGINAL OPERATING PLAN</t>
  </si>
  <si>
    <t xml:space="preserve">CASH FLOW FROM OPERATIONS</t>
  </si>
  <si>
    <t xml:space="preserve">WORKING CAPITAL &amp; OTHER CHANGES</t>
  </si>
  <si>
    <t xml:space="preserve">      - Other</t>
  </si>
  <si>
    <t xml:space="preserve">      - Severance (Involuntary / Voluntary) </t>
  </si>
  <si>
    <t xml:space="preserve">      - Unamortized Debt Expense</t>
  </si>
  <si>
    <t xml:space="preserve">      - Other Deferred Charges (Actual Adjust.)</t>
  </si>
  <si>
    <t xml:space="preserve">      - Other Deferred Credits (Actual Adjust.)</t>
  </si>
  <si>
    <t xml:space="preserve">      - Miscellaneous</t>
  </si>
  <si>
    <t xml:space="preserve">            Cash Provided by (Used in) Operating Activities</t>
  </si>
  <si>
    <t xml:space="preserve">PRINT:  VARCE</t>
  </si>
  <si>
    <t xml:space="preserve">1994 THIRD CURRENT ESTIMATE or ACTUAL</t>
  </si>
  <si>
    <t xml:space="preserve">(3rd C.E. Inv. to Plant Trans. $48.2 MM)</t>
  </si>
  <si>
    <t xml:space="preserve">      - FAS 109 Adjustment (1993)</t>
  </si>
  <si>
    <t xml:space="preserve">      - IMP Noncurrent Deferred Tax Adjustment</t>
  </si>
  <si>
    <t xml:space="preserve">      - Misc. ('93-IRS Audit $-4.1, Nonrec. Adv. $-4.0, FAS 96 Pres. Val. $-2.4)</t>
  </si>
  <si>
    <t xml:space="preserve">('93-IMP Trans. $60.1, Inv. to Plant $55.7 MM)</t>
  </si>
  <si>
    <t xml:space="preserve">            Cash Provided by (Used in) Investing Activities</t>
  </si>
  <si>
    <t xml:space="preserve">\L</t>
  </si>
  <si>
    <t xml:space="preserve">:PlbtTITLE1~qqrsPAGE1~g</t>
  </si>
  <si>
    <t xml:space="preserve">:PrsPAGE2~g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</si>
</sst>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General_)"/>
    <numFmt numFmtId="166" formatCode="dd\-mmm\-yy_)"/>
    <numFmt numFmtId="167" formatCode="hh:mm\ AM/PM_)"/>
    <numFmt numFmtId="168" formatCode="[$-409]d\-mmm\-yy"/>
    <numFmt numFmtId="169" formatCode="@"/>
    <numFmt numFmtId="170" formatCode="[$-409]h:mm\ AM/PM"/>
    <numFmt numFmtId="171" formatCode="[$-409]#,##0_);\(#,##0\)"/>
    <numFmt numFmtId="172" formatCode="mm/dd/yy_)"/>
    <numFmt numFmtId="173" formatCode="0.0%"/>
    <numFmt numFmtId="174" formatCode="\$#,##0_);&quot;($&quot;#,##0\)"/>
    <numFmt numFmtId="175" formatCode="#,##0.0_);\(#,##0.0\)"/>
  </numFmts>
  <fonts count="3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Arial"/>
      <family val="0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8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0"/>
    </font>
    <font>
      <b val="true"/>
      <u val="single"/>
      <sz val="10"/>
      <color rgb="FF0000FF"/>
      <name val="Arial"/>
      <family val="2"/>
    </font>
    <font>
      <u val="single"/>
      <sz val="10"/>
      <color rgb="FF0000FF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u val="single"/>
      <sz val="10"/>
      <color rgb="FFFF0000"/>
      <name val="Arial"/>
      <family val="2"/>
    </font>
    <font>
      <u val="double"/>
      <sz val="10"/>
      <name val="Arial"/>
      <family val="2"/>
    </font>
    <font>
      <u val="single"/>
      <sz val="10"/>
      <color rgb="FF000000"/>
      <name val="Arial"/>
      <family val="2"/>
    </font>
    <font>
      <sz val="10"/>
      <color rgb="FFFF00FF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u val="single"/>
      <sz val="10"/>
      <color rgb="FF000000"/>
      <name val="Arial"/>
      <family val="2"/>
    </font>
    <font>
      <sz val="10"/>
      <color rgb="FF993366"/>
      <name val="Arial"/>
      <family val="2"/>
    </font>
    <font>
      <u val="single"/>
      <sz val="10"/>
      <color rgb="FFFF00FF"/>
      <name val="Arial"/>
      <family val="2"/>
    </font>
    <font>
      <b val="true"/>
      <u val="double"/>
      <sz val="10"/>
      <name val="Arial"/>
      <family val="2"/>
    </font>
    <font>
      <b val="true"/>
      <sz val="8"/>
      <name val="Arial"/>
      <family val="0"/>
    </font>
    <font>
      <b val="true"/>
      <sz val="10"/>
      <color rgb="FF0000FF"/>
      <name val="Arial"/>
      <family val="0"/>
    </font>
    <font>
      <sz val="10"/>
      <color rgb="FF0000FF"/>
      <name val="Arial"/>
      <family val="0"/>
    </font>
    <font>
      <sz val="8"/>
      <name val="Arial"/>
      <family val="2"/>
    </font>
    <font>
      <b val="true"/>
      <sz val="6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0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0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9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1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2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0" fillId="0" borderId="0" xfId="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7" fillId="0" borderId="0" xfId="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4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8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25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2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8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8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5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5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4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3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4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9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7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9" fillId="0" borderId="0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8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9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9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8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8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9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8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8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" xfId="2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5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8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8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2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2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6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6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7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9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3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1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5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4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8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8" fillId="0" borderId="0" xfId="2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2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8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1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24" applyFont="true" applyBorder="false" applyAlignment="true" applyProtection="false">
      <alignment horizontal="fill" vertical="bottom" textRotation="0" wrapText="false" indent="0" shrinkToFit="false"/>
      <protection locked="true" hidden="false"/>
    </xf>
    <xf numFmtId="165" fontId="6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5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1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24" applyFont="true" applyBorder="false" applyAlignment="true" applyProtection="false">
      <alignment horizontal="fill" vertical="bottom" textRotation="0" wrapText="false" indent="0" shrinkToFit="false"/>
      <protection locked="true" hidden="false"/>
    </xf>
    <xf numFmtId="165" fontId="30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5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0" xfId="24" applyFont="true" applyBorder="false" applyAlignment="true" applyProtection="false">
      <alignment horizontal="fill" vertical="bottom" textRotation="0" wrapText="false" indent="0" shrinkToFit="false"/>
      <protection locked="true" hidden="false"/>
    </xf>
    <xf numFmtId="171" fontId="13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6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8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1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3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33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20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5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5" fontId="15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  <cellStyle name="Normal_BACKUP" xfId="22"/>
    <cellStyle name="Normal_BALSHEET" xfId="23"/>
    <cellStyle name="Normal_CASHFLOW" xfId="24"/>
    <cellStyle name="Normal_OPERSUM" xfId="25"/>
    <cellStyle name="Normal_SOURCE" xfId="26"/>
    <cellStyle name="Normal_REGAMORT" xfId="27"/>
    <cellStyle name="Normal_OTHERINC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624600</xdr:colOff>
          <xdr:row>4</xdr:row>
          <xdr:rowOff>0</xdr:rowOff>
        </xdr:from>
        <xdr:to>
          <xdr:col>1</xdr:col>
          <xdr:colOff>-1807920</xdr:colOff>
          <xdr:row>7</xdr:row>
          <xdr:rowOff>76320</xdr:rowOff>
        </xdr:to>
        <xdr:sp>
          <xdr:nvSpPr>
            <xdr:cNvPr id="1001" name="Button 1" descr="Print Backup Pag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Backup Pages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926280</xdr:colOff>
          <xdr:row>3</xdr:row>
          <xdr:rowOff>9360</xdr:rowOff>
        </xdr:from>
        <xdr:to>
          <xdr:col>2</xdr:col>
          <xdr:colOff>-1064880</xdr:colOff>
          <xdr:row>6</xdr:row>
          <xdr:rowOff>85680</xdr:rowOff>
        </xdr:to>
        <xdr:sp>
          <xdr:nvSpPr>
            <xdr:cNvPr id="1001" name="Button 1" descr="Print Balance She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Balance Sheet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1560600</xdr:colOff>
          <xdr:row>2</xdr:row>
          <xdr:rowOff>120600</xdr:rowOff>
        </xdr:from>
        <xdr:to>
          <xdr:col>1</xdr:col>
          <xdr:colOff>81360</xdr:colOff>
          <xdr:row>5</xdr:row>
          <xdr:rowOff>186120</xdr:rowOff>
        </xdr:to>
        <xdr:sp>
          <xdr:nvSpPr>
            <xdr:cNvPr id="1001" name="Button 1" descr="Print Cash Flow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Cash Flow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0703125" defaultRowHeight="14.65" customHeight="true" zeroHeight="false" outlineLevelRow="0" outlineLevelCol="0"/>
  <cols>
    <col collapsed="false" customWidth="true" hidden="false" outlineLevel="0" max="1" min="1" style="1" width="50.7"/>
    <col collapsed="false" customWidth="true" hidden="false" outlineLevel="0" max="2" min="2" style="1" width="3.7"/>
    <col collapsed="false" customWidth="false" hidden="false" outlineLevel="0" max="17" min="3" style="1" width="10.71"/>
    <col collapsed="false" customWidth="true" hidden="false" outlineLevel="0" max="18" min="18" style="1" width="11.56"/>
    <col collapsed="false" customWidth="false" hidden="false" outlineLevel="0" max="257" min="19" style="1" width="10.71"/>
  </cols>
  <sheetData>
    <row r="1" customFormat="false" ht="14.65" hidden="false" customHeight="false" outlineLevel="0" collapsed="false">
      <c r="A1" s="2" t="str">
        <f aca="true">CELL("FILENAME")</f>
        <v>'file:///mnt/12tb/@roms/datasets/enron/EDRM Enron Email Data Set v2 XML/filtered-attachments/xls/CFTW02PL.xls'#$BACKUP</v>
      </c>
      <c r="B1" s="3"/>
      <c r="C1" s="3"/>
      <c r="D1" s="3"/>
      <c r="E1" s="3"/>
      <c r="F1" s="0"/>
      <c r="G1" s="4" t="s">
        <v>0</v>
      </c>
      <c r="H1" s="4"/>
      <c r="I1" s="4"/>
      <c r="J1" s="4"/>
      <c r="K1" s="3"/>
      <c r="L1" s="3"/>
      <c r="M1" s="3"/>
      <c r="N1" s="3"/>
      <c r="O1" s="3"/>
      <c r="P1" s="3"/>
      <c r="Q1" s="3"/>
      <c r="R1" s="5" t="n">
        <f aca="true">NOW()</f>
        <v>45926.9714872528</v>
      </c>
    </row>
    <row r="2" customFormat="false" ht="14.65" hidden="false" customHeight="false" outlineLevel="0" collapsed="false">
      <c r="A2" s="6"/>
      <c r="B2" s="3"/>
      <c r="C2" s="3"/>
      <c r="D2" s="3"/>
      <c r="E2" s="3"/>
      <c r="F2" s="0"/>
      <c r="G2" s="4" t="s">
        <v>1</v>
      </c>
      <c r="H2" s="4"/>
      <c r="I2" s="4"/>
      <c r="J2" s="4"/>
      <c r="K2" s="3"/>
      <c r="L2" s="3"/>
      <c r="M2" s="3"/>
      <c r="N2" s="3"/>
      <c r="O2" s="3"/>
      <c r="P2" s="3"/>
      <c r="Q2" s="3"/>
      <c r="R2" s="7" t="n">
        <f aca="true">NOW()</f>
        <v>45926.9714872529</v>
      </c>
    </row>
    <row r="3" customFormat="false" ht="14.65" hidden="false" customHeight="false" outlineLevel="0" collapsed="false">
      <c r="A3" s="8" t="n">
        <f aca="false">'''file:///mnt/12tb/@roms/datasets/enron/EDRM%20Enron%20Email%20Data%20Set%20v2%20XML/filtered-attachments/xls/EMTW02PL.XLS''#Source'!$B$4</f>
        <v>45926.9714855771</v>
      </c>
      <c r="B3" s="3"/>
      <c r="C3" s="3"/>
      <c r="D3" s="3"/>
      <c r="E3" s="3"/>
      <c r="F3" s="0"/>
      <c r="G3" s="9" t="s">
        <v>2</v>
      </c>
      <c r="H3" s="9"/>
      <c r="I3" s="9"/>
      <c r="J3" s="9"/>
      <c r="K3" s="3"/>
      <c r="L3" s="3"/>
      <c r="M3" s="3"/>
      <c r="N3" s="3"/>
      <c r="O3" s="3"/>
      <c r="P3" s="3"/>
      <c r="Q3" s="3"/>
      <c r="R3" s="3"/>
    </row>
    <row r="4" customFormat="false" ht="14.65" hidden="false" customHeight="false" outlineLevel="0" collapsed="false">
      <c r="A4" s="10" t="n">
        <f aca="false">'''file:///mnt/12tb/@roms/datasets/enron/EDRM%20Enron%20Email%20Data%20Set%20v2%20XML/filtered-attachments/xls/EMTW02PL.XLS''#Source'!$B$5</f>
        <v>45926.9714855772</v>
      </c>
      <c r="B4" s="3"/>
      <c r="C4" s="11"/>
      <c r="D4" s="3"/>
      <c r="E4" s="3"/>
      <c r="F4" s="0"/>
      <c r="G4" s="4" t="s">
        <v>3</v>
      </c>
      <c r="H4" s="4"/>
      <c r="I4" s="4"/>
      <c r="J4" s="4"/>
      <c r="K4" s="3"/>
      <c r="L4" s="3"/>
      <c r="M4" s="3"/>
      <c r="N4" s="3"/>
      <c r="O4" s="3"/>
      <c r="P4" s="3"/>
      <c r="Q4" s="3"/>
      <c r="R4" s="3"/>
    </row>
    <row r="5" customFormat="false" ht="14.65" hidden="false" customHeight="false" outlineLevel="0" collapsed="false">
      <c r="A5" s="3"/>
      <c r="B5" s="3"/>
      <c r="C5" s="1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customFormat="false" ht="14.65" hidden="false" customHeight="false" outlineLevel="0" collapsed="false">
      <c r="A6" s="3"/>
      <c r="B6" s="3"/>
      <c r="C6" s="12" t="s">
        <v>4</v>
      </c>
      <c r="D6" s="13"/>
      <c r="E6" s="14"/>
      <c r="F6" s="14"/>
      <c r="G6" s="0"/>
      <c r="H6" s="0"/>
      <c r="I6" s="14"/>
      <c r="J6" s="15"/>
      <c r="K6" s="16"/>
      <c r="L6" s="17"/>
      <c r="M6" s="17"/>
      <c r="N6" s="17"/>
      <c r="O6" s="17"/>
      <c r="P6" s="3"/>
      <c r="Q6" s="3"/>
      <c r="R6" s="3"/>
    </row>
    <row r="7" customFormat="false" ht="14.65" hidden="false" customHeight="false" outlineLevel="0" collapsed="false">
      <c r="A7" s="3"/>
      <c r="B7" s="3"/>
      <c r="C7" s="16" t="s">
        <v>5</v>
      </c>
      <c r="D7" s="13" t="s">
        <v>6</v>
      </c>
      <c r="E7" s="13" t="s">
        <v>6</v>
      </c>
      <c r="F7" s="13" t="s">
        <v>6</v>
      </c>
      <c r="G7" s="13" t="s">
        <v>6</v>
      </c>
      <c r="H7" s="13" t="s">
        <v>6</v>
      </c>
      <c r="I7" s="13" t="s">
        <v>6</v>
      </c>
      <c r="J7" s="13" t="s">
        <v>6</v>
      </c>
      <c r="K7" s="13" t="s">
        <v>6</v>
      </c>
      <c r="L7" s="13" t="s">
        <v>6</v>
      </c>
      <c r="M7" s="13" t="s">
        <v>6</v>
      </c>
      <c r="N7" s="13" t="s">
        <v>6</v>
      </c>
      <c r="O7" s="13" t="s">
        <v>6</v>
      </c>
      <c r="P7" s="16" t="s">
        <v>7</v>
      </c>
      <c r="Q7" s="13" t="s">
        <v>8</v>
      </c>
      <c r="R7" s="16" t="s">
        <v>9</v>
      </c>
    </row>
    <row r="8" customFormat="false" ht="14.65" hidden="false" customHeight="false" outlineLevel="0" collapsed="false">
      <c r="A8" s="3"/>
      <c r="B8" s="3"/>
      <c r="C8" s="18" t="s">
        <v>10</v>
      </c>
      <c r="D8" s="19" t="s">
        <v>11</v>
      </c>
      <c r="E8" s="19" t="s">
        <v>12</v>
      </c>
      <c r="F8" s="19" t="s">
        <v>13</v>
      </c>
      <c r="G8" s="19" t="s">
        <v>14</v>
      </c>
      <c r="H8" s="19" t="s">
        <v>15</v>
      </c>
      <c r="I8" s="19" t="s">
        <v>16</v>
      </c>
      <c r="J8" s="19" t="s">
        <v>17</v>
      </c>
      <c r="K8" s="19" t="s">
        <v>18</v>
      </c>
      <c r="L8" s="19" t="s">
        <v>19</v>
      </c>
      <c r="M8" s="19" t="s">
        <v>20</v>
      </c>
      <c r="N8" s="19" t="s">
        <v>21</v>
      </c>
      <c r="O8" s="19" t="s">
        <v>22</v>
      </c>
      <c r="P8" s="18" t="n">
        <v>2002</v>
      </c>
      <c r="Q8" s="19" t="s">
        <v>23</v>
      </c>
      <c r="R8" s="19" t="s">
        <v>24</v>
      </c>
    </row>
    <row r="9" customFormat="false" ht="6" hidden="false" customHeight="true" outlineLevel="0" collapsed="false"/>
    <row r="10" customFormat="false" ht="14.65" hidden="false" customHeight="false" outlineLevel="0" collapsed="false">
      <c r="A10" s="20" t="s">
        <v>25</v>
      </c>
      <c r="C10" s="21"/>
      <c r="D10" s="21" t="n">
        <f aca="false">C13</f>
        <v>3</v>
      </c>
      <c r="E10" s="21" t="n">
        <f aca="false">D13</f>
        <v>3</v>
      </c>
      <c r="F10" s="21" t="n">
        <f aca="false">E13</f>
        <v>3</v>
      </c>
      <c r="G10" s="21" t="n">
        <f aca="false">F13</f>
        <v>3</v>
      </c>
      <c r="H10" s="21" t="n">
        <f aca="false">G13</f>
        <v>3</v>
      </c>
      <c r="I10" s="21" t="n">
        <f aca="false">H13</f>
        <v>3</v>
      </c>
      <c r="J10" s="21" t="n">
        <f aca="false">I13</f>
        <v>3</v>
      </c>
      <c r="K10" s="21" t="n">
        <f aca="false">J13</f>
        <v>3</v>
      </c>
      <c r="L10" s="21" t="n">
        <f aca="false">K13</f>
        <v>3</v>
      </c>
      <c r="M10" s="21" t="n">
        <f aca="false">L13</f>
        <v>3</v>
      </c>
      <c r="N10" s="21" t="n">
        <f aca="false">M13</f>
        <v>3</v>
      </c>
      <c r="O10" s="21" t="n">
        <f aca="false">N13</f>
        <v>3</v>
      </c>
      <c r="P10" s="21"/>
      <c r="Q10" s="21"/>
      <c r="R10" s="21"/>
    </row>
    <row r="11" customFormat="false" ht="14.65" hidden="false" customHeight="false" outlineLevel="0" collapsed="false">
      <c r="A11" s="22" t="s">
        <v>26</v>
      </c>
      <c r="C11" s="23" t="n">
        <v>0</v>
      </c>
      <c r="D11" s="23" t="n">
        <v>0</v>
      </c>
      <c r="E11" s="23" t="n">
        <v>0</v>
      </c>
      <c r="F11" s="23" t="n">
        <v>0</v>
      </c>
      <c r="G11" s="23" t="n">
        <v>0</v>
      </c>
      <c r="H11" s="23" t="n">
        <v>0</v>
      </c>
      <c r="I11" s="23" t="n">
        <v>0</v>
      </c>
      <c r="J11" s="23" t="n">
        <v>0</v>
      </c>
      <c r="K11" s="23" t="n">
        <v>0</v>
      </c>
      <c r="L11" s="23" t="n">
        <v>0</v>
      </c>
      <c r="M11" s="23" t="n">
        <v>0</v>
      </c>
      <c r="N11" s="23" t="n">
        <v>0</v>
      </c>
      <c r="O11" s="23" t="n">
        <v>0</v>
      </c>
      <c r="P11" s="24" t="n">
        <f aca="false">SUM(D11:O11)</f>
        <v>0</v>
      </c>
      <c r="Q11" s="23" t="n">
        <f aca="false">SUM(D11:E11)</f>
        <v>0</v>
      </c>
      <c r="R11" s="24" t="n">
        <f aca="false">P11-Q11</f>
        <v>0</v>
      </c>
    </row>
    <row r="12" customFormat="false" ht="3.95" hidden="false" customHeight="true" outlineLevel="0" collapsed="false"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customFormat="false" ht="14.65" hidden="false" customHeight="false" outlineLevel="0" collapsed="false">
      <c r="A13" s="20" t="s">
        <v>27</v>
      </c>
      <c r="C13" s="25" t="n">
        <v>3</v>
      </c>
      <c r="D13" s="21" t="n">
        <f aca="false">D10+D11</f>
        <v>3</v>
      </c>
      <c r="E13" s="21" t="n">
        <f aca="false">E10+E11</f>
        <v>3</v>
      </c>
      <c r="F13" s="21" t="n">
        <f aca="false">F10+F11</f>
        <v>3</v>
      </c>
      <c r="G13" s="21" t="n">
        <f aca="false">G10+G11</f>
        <v>3</v>
      </c>
      <c r="H13" s="21" t="n">
        <f aca="false">H10+H11</f>
        <v>3</v>
      </c>
      <c r="I13" s="21" t="n">
        <f aca="false">I10+I11</f>
        <v>3</v>
      </c>
      <c r="J13" s="21" t="n">
        <f aca="false">J10+J11</f>
        <v>3</v>
      </c>
      <c r="K13" s="21" t="n">
        <f aca="false">K10+K11</f>
        <v>3</v>
      </c>
      <c r="L13" s="21" t="n">
        <f aca="false">L10+L11</f>
        <v>3</v>
      </c>
      <c r="M13" s="21" t="n">
        <f aca="false">M10+M11</f>
        <v>3</v>
      </c>
      <c r="N13" s="21" t="n">
        <f aca="false">N10+N11</f>
        <v>3</v>
      </c>
      <c r="O13" s="21" t="n">
        <f aca="false">O10+O11</f>
        <v>3</v>
      </c>
      <c r="P13" s="21"/>
      <c r="Q13" s="21"/>
      <c r="R13" s="21"/>
    </row>
    <row r="14" customFormat="false" ht="3.95" hidden="false" customHeight="true" outlineLevel="0" collapsed="false"/>
    <row r="15" customFormat="false" ht="14.65" hidden="false" customHeight="false" outlineLevel="0" collapsed="false">
      <c r="A15" s="22" t="s">
        <v>28</v>
      </c>
      <c r="C15" s="21"/>
      <c r="D15" s="21" t="n">
        <f aca="false">D13-C13</f>
        <v>0</v>
      </c>
      <c r="E15" s="21" t="n">
        <f aca="false">E13-D13</f>
        <v>0</v>
      </c>
      <c r="F15" s="21" t="n">
        <f aca="false">F13-E13</f>
        <v>0</v>
      </c>
      <c r="G15" s="21" t="n">
        <f aca="false">G13-F13</f>
        <v>0</v>
      </c>
      <c r="H15" s="21" t="n">
        <f aca="false">H13-G13</f>
        <v>0</v>
      </c>
      <c r="I15" s="21" t="n">
        <f aca="false">I13-H13</f>
        <v>0</v>
      </c>
      <c r="J15" s="21" t="n">
        <f aca="false">J13-I13</f>
        <v>0</v>
      </c>
      <c r="K15" s="21" t="n">
        <f aca="false">K13-J13</f>
        <v>0</v>
      </c>
      <c r="L15" s="21" t="n">
        <f aca="false">L13-K13</f>
        <v>0</v>
      </c>
      <c r="M15" s="21" t="n">
        <f aca="false">M13-L13</f>
        <v>0</v>
      </c>
      <c r="N15" s="21" t="n">
        <f aca="false">N13-M13</f>
        <v>0</v>
      </c>
      <c r="O15" s="21" t="n">
        <f aca="false">O13-N13</f>
        <v>0</v>
      </c>
      <c r="P15" s="21" t="n">
        <f aca="false">SUM(D15:O15)</f>
        <v>0</v>
      </c>
      <c r="Q15" s="21" t="n">
        <f aca="false">Q11</f>
        <v>0</v>
      </c>
      <c r="R15" s="21" t="n">
        <f aca="false">P15-Q15</f>
        <v>0</v>
      </c>
    </row>
    <row r="17" customFormat="false" ht="14.65" hidden="false" customHeight="false" outlineLevel="0" collapsed="false">
      <c r="A17" s="20" t="s">
        <v>29</v>
      </c>
      <c r="C17" s="26" t="n">
        <f aca="false">22347+0</f>
        <v>22347</v>
      </c>
      <c r="D17" s="21" t="n">
        <f aca="false">C34</f>
        <v>22942</v>
      </c>
      <c r="E17" s="21" t="n">
        <f aca="false">D34</f>
        <v>23577</v>
      </c>
      <c r="F17" s="21" t="n">
        <f aca="false">E34</f>
        <v>21787</v>
      </c>
      <c r="G17" s="21" t="n">
        <f aca="false">F34</f>
        <v>23105</v>
      </c>
      <c r="H17" s="21" t="n">
        <f aca="false">G34</f>
        <v>22603</v>
      </c>
      <c r="I17" s="21" t="n">
        <f aca="false">H34</f>
        <v>23135</v>
      </c>
      <c r="J17" s="21" t="n">
        <f aca="false">I34</f>
        <v>23689</v>
      </c>
      <c r="K17" s="21" t="n">
        <f aca="false">J34</f>
        <v>25060</v>
      </c>
      <c r="L17" s="21" t="n">
        <f aca="false">K34</f>
        <v>24897</v>
      </c>
      <c r="M17" s="21" t="n">
        <f aca="false">L34</f>
        <v>24443</v>
      </c>
      <c r="N17" s="21" t="n">
        <f aca="false">M34</f>
        <v>24907</v>
      </c>
      <c r="O17" s="21" t="n">
        <f aca="false">N34</f>
        <v>24760</v>
      </c>
      <c r="P17" s="21"/>
    </row>
    <row r="18" customFormat="false" ht="14.65" hidden="false" customHeight="false" outlineLevel="0" collapsed="false">
      <c r="A18" s="22" t="s">
        <v>30</v>
      </c>
      <c r="C18" s="25" t="n">
        <v>-15150</v>
      </c>
      <c r="D18" s="21" t="n">
        <f aca="false">-C27</f>
        <v>-15745</v>
      </c>
      <c r="E18" s="21" t="n">
        <f aca="false">-D27</f>
        <v>-16380</v>
      </c>
      <c r="F18" s="21" t="n">
        <f aca="false">-E27</f>
        <v>-14590</v>
      </c>
      <c r="G18" s="21" t="n">
        <f aca="false">-F27</f>
        <v>-15908</v>
      </c>
      <c r="H18" s="21" t="n">
        <f aca="false">-G27</f>
        <v>-15406</v>
      </c>
      <c r="I18" s="21" t="n">
        <f aca="false">-H27</f>
        <v>-15938</v>
      </c>
      <c r="J18" s="21" t="n">
        <f aca="false">-I27</f>
        <v>-16492</v>
      </c>
      <c r="K18" s="21" t="n">
        <f aca="false">-J27</f>
        <v>-17863</v>
      </c>
      <c r="L18" s="21" t="n">
        <f aca="false">-K27</f>
        <v>-17700</v>
      </c>
      <c r="M18" s="21" t="n">
        <f aca="false">-L27</f>
        <v>-17246</v>
      </c>
      <c r="N18" s="21" t="n">
        <f aca="false">-M27</f>
        <v>-17710</v>
      </c>
      <c r="O18" s="21" t="n">
        <f aca="false">-N27</f>
        <v>-17563</v>
      </c>
      <c r="P18" s="21" t="n">
        <f aca="false">SUM(D18:O18)</f>
        <v>-198541</v>
      </c>
      <c r="Q18" s="21"/>
      <c r="R18" s="21"/>
    </row>
    <row r="19" customFormat="false" ht="8.1" hidden="false" customHeight="true" outlineLevel="0" collapsed="false"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customFormat="false" ht="14.65" hidden="false" customHeight="false" outlineLevel="0" collapsed="false">
      <c r="A20" s="22" t="s">
        <v>31</v>
      </c>
      <c r="B20" s="27" t="s">
        <v>32</v>
      </c>
      <c r="C20" s="25" t="n">
        <v>2576</v>
      </c>
      <c r="D20" s="28" t="n">
        <f aca="false">'''file:///mnt/12tb/@roms/datasets/enron/EDRM%20Enron%20Email%20Data%20Set%20v2%20XML/filtered-attachments/xls/EMTW02PL.XLS''#Source'!D9</f>
        <v>2786</v>
      </c>
      <c r="E20" s="28" t="n">
        <f aca="false">'''file:///mnt/12tb/@roms/datasets/enron/EDRM%20Enron%20Email%20Data%20Set%20v2%20XML/filtered-attachments/xls/EMTW02PL.XLS''#Source'!E9</f>
        <v>2481</v>
      </c>
      <c r="F20" s="28" t="n">
        <f aca="false">'''file:///mnt/12tb/@roms/datasets/enron/EDRM%20Enron%20Email%20Data%20Set%20v2%20XML/filtered-attachments/xls/EMTW02PL.XLS''#Source'!F9</f>
        <v>2652</v>
      </c>
      <c r="G20" s="28" t="n">
        <f aca="false">'''file:///mnt/12tb/@roms/datasets/enron/EDRM%20Enron%20Email%20Data%20Set%20v2%20XML/filtered-attachments/xls/EMTW02PL.XLS''#Source'!G9</f>
        <v>2393</v>
      </c>
      <c r="H20" s="28" t="n">
        <f aca="false">'''file:///mnt/12tb/@roms/datasets/enron/EDRM%20Enron%20Email%20Data%20Set%20v2%20XML/filtered-attachments/xls/EMTW02PL.XLS''#Source'!H9</f>
        <v>2465</v>
      </c>
      <c r="I20" s="28" t="n">
        <f aca="false">'''file:///mnt/12tb/@roms/datasets/enron/EDRM%20Enron%20Email%20Data%20Set%20v2%20XML/filtered-attachments/xls/EMTW02PL.XLS''#Source'!I9</f>
        <v>2312</v>
      </c>
      <c r="J20" s="28" t="n">
        <f aca="false">'''file:///mnt/12tb/@roms/datasets/enron/EDRM%20Enron%20Email%20Data%20Set%20v2%20XML/filtered-attachments/xls/EMTW02PL.XLS''#Source'!J9</f>
        <v>2639</v>
      </c>
      <c r="K20" s="28" t="n">
        <f aca="false">'''file:///mnt/12tb/@roms/datasets/enron/EDRM%20Enron%20Email%20Data%20Set%20v2%20XML/filtered-attachments/xls/EMTW02PL.XLS''#Source'!K9</f>
        <v>2486</v>
      </c>
      <c r="L20" s="28" t="n">
        <f aca="false">'''file:///mnt/12tb/@roms/datasets/enron/EDRM%20Enron%20Email%20Data%20Set%20v2%20XML/filtered-attachments/xls/EMTW02PL.XLS''#Source'!L9</f>
        <v>2559</v>
      </c>
      <c r="M20" s="28" t="n">
        <f aca="false">'''file:///mnt/12tb/@roms/datasets/enron/EDRM%20Enron%20Email%20Data%20Set%20v2%20XML/filtered-attachments/xls/EMTW02PL.XLS''#Source'!M9</f>
        <v>2678</v>
      </c>
      <c r="N20" s="28" t="n">
        <f aca="false">'''file:///mnt/12tb/@roms/datasets/enron/EDRM%20Enron%20Email%20Data%20Set%20v2%20XML/filtered-attachments/xls/EMTW02PL.XLS''#Source'!N9</f>
        <v>2376</v>
      </c>
      <c r="O20" s="28" t="n">
        <f aca="false">'''file:///mnt/12tb/@roms/datasets/enron/EDRM%20Enron%20Email%20Data%20Set%20v2%20XML/filtered-attachments/xls/EMTW02PL.XLS''#Source'!O9</f>
        <v>2280</v>
      </c>
      <c r="P20" s="21" t="n">
        <f aca="false">SUM(D20:O20)</f>
        <v>30107</v>
      </c>
      <c r="Q20" s="25" t="n">
        <f aca="false">SUM(D20:E20)</f>
        <v>5267</v>
      </c>
      <c r="R20" s="21" t="n">
        <f aca="false">P20-Q20</f>
        <v>24840</v>
      </c>
    </row>
    <row r="21" customFormat="false" ht="14.65" hidden="false" customHeight="false" outlineLevel="0" collapsed="false">
      <c r="A21" s="22" t="s">
        <v>33</v>
      </c>
      <c r="B21" s="27" t="s">
        <v>32</v>
      </c>
      <c r="C21" s="25" t="n">
        <v>13169</v>
      </c>
      <c r="D21" s="28" t="n">
        <f aca="false">'''file:///mnt/12tb/@roms/datasets/enron/EDRM%20Enron%20Email%20Data%20Set%20v2%20XML/filtered-attachments/xls/EMTW02PL.XLS''#Source'!D10</f>
        <v>13594</v>
      </c>
      <c r="E21" s="28" t="n">
        <f aca="false">'''file:///mnt/12tb/@roms/datasets/enron/EDRM%20Enron%20Email%20Data%20Set%20v2%20XML/filtered-attachments/xls/EMTW02PL.XLS''#Source'!E10</f>
        <v>12109</v>
      </c>
      <c r="F21" s="28" t="n">
        <f aca="false">'''file:///mnt/12tb/@roms/datasets/enron/EDRM%20Enron%20Email%20Data%20Set%20v2%20XML/filtered-attachments/xls/EMTW02PL.XLS''#Source'!F10</f>
        <v>13256</v>
      </c>
      <c r="G21" s="28" t="n">
        <f aca="false">'''file:///mnt/12tb/@roms/datasets/enron/EDRM%20Enron%20Email%20Data%20Set%20v2%20XML/filtered-attachments/xls/EMTW02PL.XLS''#Source'!G10</f>
        <v>13013</v>
      </c>
      <c r="H21" s="28" t="n">
        <f aca="false">'''file:///mnt/12tb/@roms/datasets/enron/EDRM%20Enron%20Email%20Data%20Set%20v2%20XML/filtered-attachments/xls/EMTW02PL.XLS''#Source'!H10</f>
        <v>13473</v>
      </c>
      <c r="I21" s="28" t="n">
        <f aca="false">'''file:///mnt/12tb/@roms/datasets/enron/EDRM%20Enron%20Email%20Data%20Set%20v2%20XML/filtered-attachments/xls/EMTW02PL.XLS''#Source'!I10</f>
        <v>14180</v>
      </c>
      <c r="J21" s="28" t="n">
        <f aca="false">'''file:///mnt/12tb/@roms/datasets/enron/EDRM%20Enron%20Email%20Data%20Set%20v2%20XML/filtered-attachments/xls/EMTW02PL.XLS''#Source'!J10</f>
        <v>15224</v>
      </c>
      <c r="K21" s="28" t="n">
        <f aca="false">'''file:///mnt/12tb/@roms/datasets/enron/EDRM%20Enron%20Email%20Data%20Set%20v2%20XML/filtered-attachments/xls/EMTW02PL.XLS''#Source'!K10</f>
        <v>15214</v>
      </c>
      <c r="L21" s="28" t="n">
        <f aca="false">'''file:///mnt/12tb/@roms/datasets/enron/EDRM%20Enron%20Email%20Data%20Set%20v2%20XML/filtered-attachments/xls/EMTW02PL.XLS''#Source'!L10</f>
        <v>14687</v>
      </c>
      <c r="M21" s="28" t="n">
        <f aca="false">'''file:///mnt/12tb/@roms/datasets/enron/EDRM%20Enron%20Email%20Data%20Set%20v2%20XML/filtered-attachments/xls/EMTW02PL.XLS''#Source'!M10</f>
        <v>15032</v>
      </c>
      <c r="N21" s="28" t="n">
        <f aca="false">'''file:///mnt/12tb/@roms/datasets/enron/EDRM%20Enron%20Email%20Data%20Set%20v2%20XML/filtered-attachments/xls/EMTW02PL.XLS''#Source'!N10</f>
        <v>15187</v>
      </c>
      <c r="O21" s="28" t="n">
        <f aca="false">'''file:///mnt/12tb/@roms/datasets/enron/EDRM%20Enron%20Email%20Data%20Set%20v2%20XML/filtered-attachments/xls/EMTW02PL.XLS''#Source'!O10</f>
        <v>15750</v>
      </c>
      <c r="P21" s="21" t="n">
        <f aca="false">SUM(D21:O21)</f>
        <v>170719</v>
      </c>
      <c r="Q21" s="25" t="n">
        <f aca="false">SUM(D21:E21)</f>
        <v>25703</v>
      </c>
      <c r="R21" s="21" t="n">
        <f aca="false">P21-Q21</f>
        <v>145016</v>
      </c>
    </row>
    <row r="22" customFormat="false" ht="14.65" hidden="false" customHeight="false" outlineLevel="0" collapsed="false">
      <c r="A22" s="22" t="s">
        <v>34</v>
      </c>
      <c r="B22" s="27" t="s">
        <v>32</v>
      </c>
      <c r="C22" s="25" t="n">
        <v>0</v>
      </c>
      <c r="D22" s="28" t="n">
        <f aca="false">'''file:///mnt/12tb/@roms/datasets/enron/EDRM%20Enron%20Email%20Data%20Set%20v2%20XML/filtered-attachments/xls/EMTW02PL.XLS''#Source'!D11</f>
        <v>0</v>
      </c>
      <c r="E22" s="28" t="n">
        <f aca="false">'''file:///mnt/12tb/@roms/datasets/enron/EDRM%20Enron%20Email%20Data%20Set%20v2%20XML/filtered-attachments/xls/EMTW02PL.XLS''#Source'!E11</f>
        <v>0</v>
      </c>
      <c r="F22" s="28" t="n">
        <f aca="false">'''file:///mnt/12tb/@roms/datasets/enron/EDRM%20Enron%20Email%20Data%20Set%20v2%20XML/filtered-attachments/xls/EMTW02PL.XLS''#Source'!F11</f>
        <v>0</v>
      </c>
      <c r="G22" s="28" t="n">
        <f aca="false">'''file:///mnt/12tb/@roms/datasets/enron/EDRM%20Enron%20Email%20Data%20Set%20v2%20XML/filtered-attachments/xls/EMTW02PL.XLS''#Source'!G11</f>
        <v>0</v>
      </c>
      <c r="H22" s="28" t="n">
        <f aca="false">'''file:///mnt/12tb/@roms/datasets/enron/EDRM%20Enron%20Email%20Data%20Set%20v2%20XML/filtered-attachments/xls/EMTW02PL.XLS''#Source'!H11</f>
        <v>0</v>
      </c>
      <c r="I22" s="28" t="n">
        <f aca="false">'''file:///mnt/12tb/@roms/datasets/enron/EDRM%20Enron%20Email%20Data%20Set%20v2%20XML/filtered-attachments/xls/EMTW02PL.XLS''#Source'!I11</f>
        <v>0</v>
      </c>
      <c r="J22" s="28" t="n">
        <f aca="false">'''file:///mnt/12tb/@roms/datasets/enron/EDRM%20Enron%20Email%20Data%20Set%20v2%20XML/filtered-attachments/xls/EMTW02PL.XLS''#Source'!J11</f>
        <v>0</v>
      </c>
      <c r="K22" s="28" t="n">
        <f aca="false">'''file:///mnt/12tb/@roms/datasets/enron/EDRM%20Enron%20Email%20Data%20Set%20v2%20XML/filtered-attachments/xls/EMTW02PL.XLS''#Source'!K11</f>
        <v>0</v>
      </c>
      <c r="L22" s="28" t="n">
        <f aca="false">'''file:///mnt/12tb/@roms/datasets/enron/EDRM%20Enron%20Email%20Data%20Set%20v2%20XML/filtered-attachments/xls/EMTW02PL.XLS''#Source'!L11</f>
        <v>0</v>
      </c>
      <c r="M22" s="28" t="n">
        <f aca="false">'''file:///mnt/12tb/@roms/datasets/enron/EDRM%20Enron%20Email%20Data%20Set%20v2%20XML/filtered-attachments/xls/EMTW02PL.XLS''#Source'!M11</f>
        <v>0</v>
      </c>
      <c r="N22" s="28" t="n">
        <f aca="false">'''file:///mnt/12tb/@roms/datasets/enron/EDRM%20Enron%20Email%20Data%20Set%20v2%20XML/filtered-attachments/xls/EMTW02PL.XLS''#Source'!N11</f>
        <v>0</v>
      </c>
      <c r="O22" s="28" t="n">
        <f aca="false">'''file:///mnt/12tb/@roms/datasets/enron/EDRM%20Enron%20Email%20Data%20Set%20v2%20XML/filtered-attachments/xls/EMTW02PL.XLS''#Source'!O11</f>
        <v>0</v>
      </c>
      <c r="P22" s="21" t="n">
        <f aca="false">SUM(D22:O22)</f>
        <v>0</v>
      </c>
      <c r="Q22" s="25" t="n">
        <f aca="false">SUM(D22:E22)</f>
        <v>0</v>
      </c>
      <c r="R22" s="21" t="n">
        <f aca="false">P22-Q22</f>
        <v>0</v>
      </c>
    </row>
    <row r="23" customFormat="false" ht="14.65" hidden="false" customHeight="false" outlineLevel="0" collapsed="false">
      <c r="A23" s="22" t="s">
        <v>35</v>
      </c>
      <c r="B23" s="27" t="s">
        <v>32</v>
      </c>
      <c r="C23" s="25" t="n">
        <v>0</v>
      </c>
      <c r="D23" s="28" t="n">
        <f aca="false">'''file:///mnt/12tb/@roms/datasets/enron/EDRM%20Enron%20Email%20Data%20Set%20v2%20XML/filtered-attachments/xls/EMTW02PL.XLS''#Source'!D12</f>
        <v>0</v>
      </c>
      <c r="E23" s="28" t="n">
        <f aca="false">'''file:///mnt/12tb/@roms/datasets/enron/EDRM%20Enron%20Email%20Data%20Set%20v2%20XML/filtered-attachments/xls/EMTW02PL.XLS''#Source'!E12</f>
        <v>0</v>
      </c>
      <c r="F23" s="28" t="n">
        <f aca="false">'''file:///mnt/12tb/@roms/datasets/enron/EDRM%20Enron%20Email%20Data%20Set%20v2%20XML/filtered-attachments/xls/EMTW02PL.XLS''#Source'!F12</f>
        <v>0</v>
      </c>
      <c r="G23" s="28" t="n">
        <f aca="false">'''file:///mnt/12tb/@roms/datasets/enron/EDRM%20Enron%20Email%20Data%20Set%20v2%20XML/filtered-attachments/xls/EMTW02PL.XLS''#Source'!G12</f>
        <v>0</v>
      </c>
      <c r="H23" s="28" t="n">
        <f aca="false">'''file:///mnt/12tb/@roms/datasets/enron/EDRM%20Enron%20Email%20Data%20Set%20v2%20XML/filtered-attachments/xls/EMTW02PL.XLS''#Source'!H12</f>
        <v>0</v>
      </c>
      <c r="I23" s="28" t="n">
        <f aca="false">'''file:///mnt/12tb/@roms/datasets/enron/EDRM%20Enron%20Email%20Data%20Set%20v2%20XML/filtered-attachments/xls/EMTW02PL.XLS''#Source'!I12</f>
        <v>0</v>
      </c>
      <c r="J23" s="28" t="n">
        <f aca="false">'''file:///mnt/12tb/@roms/datasets/enron/EDRM%20Enron%20Email%20Data%20Set%20v2%20XML/filtered-attachments/xls/EMTW02PL.XLS''#Source'!J12</f>
        <v>0</v>
      </c>
      <c r="K23" s="28" t="n">
        <f aca="false">'''file:///mnt/12tb/@roms/datasets/enron/EDRM%20Enron%20Email%20Data%20Set%20v2%20XML/filtered-attachments/xls/EMTW02PL.XLS''#Source'!K12</f>
        <v>0</v>
      </c>
      <c r="L23" s="28" t="n">
        <f aca="false">'''file:///mnt/12tb/@roms/datasets/enron/EDRM%20Enron%20Email%20Data%20Set%20v2%20XML/filtered-attachments/xls/EMTW02PL.XLS''#Source'!L12</f>
        <v>0</v>
      </c>
      <c r="M23" s="28" t="n">
        <f aca="false">'''file:///mnt/12tb/@roms/datasets/enron/EDRM%20Enron%20Email%20Data%20Set%20v2%20XML/filtered-attachments/xls/EMTW02PL.XLS''#Source'!M12</f>
        <v>0</v>
      </c>
      <c r="N23" s="28" t="n">
        <f aca="false">'''file:///mnt/12tb/@roms/datasets/enron/EDRM%20Enron%20Email%20Data%20Set%20v2%20XML/filtered-attachments/xls/EMTW02PL.XLS''#Source'!N12</f>
        <v>0</v>
      </c>
      <c r="O23" s="28" t="n">
        <f aca="false">'''file:///mnt/12tb/@roms/datasets/enron/EDRM%20Enron%20Email%20Data%20Set%20v2%20XML/filtered-attachments/xls/EMTW02PL.XLS''#Source'!O12</f>
        <v>0</v>
      </c>
      <c r="P23" s="21" t="n">
        <f aca="false">SUM(D23:O23)</f>
        <v>0</v>
      </c>
      <c r="Q23" s="25" t="n">
        <f aca="false">SUM(D23:E23)</f>
        <v>0</v>
      </c>
      <c r="R23" s="21" t="n">
        <f aca="false">P23-Q23</f>
        <v>0</v>
      </c>
    </row>
    <row r="24" customFormat="false" ht="14.65" hidden="false" customHeight="false" outlineLevel="0" collapsed="false">
      <c r="A24" s="22" t="s">
        <v>36</v>
      </c>
      <c r="B24" s="27" t="s">
        <v>32</v>
      </c>
      <c r="C24" s="25" t="n">
        <v>0</v>
      </c>
      <c r="D24" s="28" t="n">
        <f aca="false">'''file:///mnt/12tb/@roms/datasets/enron/EDRM%20Enron%20Email%20Data%20Set%20v2%20XML/filtered-attachments/xls/EMTW02PL.XLS''#Source'!D8</f>
        <v>0</v>
      </c>
      <c r="E24" s="28" t="n">
        <f aca="false">'''file:///mnt/12tb/@roms/datasets/enron/EDRM%20Enron%20Email%20Data%20Set%20v2%20XML/filtered-attachments/xls/EMTW02PL.XLS''#Source'!E8</f>
        <v>0</v>
      </c>
      <c r="F24" s="28" t="n">
        <f aca="false">'''file:///mnt/12tb/@roms/datasets/enron/EDRM%20Enron%20Email%20Data%20Set%20v2%20XML/filtered-attachments/xls/EMTW02PL.XLS''#Source'!F8</f>
        <v>0</v>
      </c>
      <c r="G24" s="28" t="n">
        <f aca="false">'''file:///mnt/12tb/@roms/datasets/enron/EDRM%20Enron%20Email%20Data%20Set%20v2%20XML/filtered-attachments/xls/EMTW02PL.XLS''#Source'!G8</f>
        <v>0</v>
      </c>
      <c r="H24" s="28" t="n">
        <f aca="false">'''file:///mnt/12tb/@roms/datasets/enron/EDRM%20Enron%20Email%20Data%20Set%20v2%20XML/filtered-attachments/xls/EMTW02PL.XLS''#Source'!H8</f>
        <v>0</v>
      </c>
      <c r="I24" s="28" t="n">
        <f aca="false">'''file:///mnt/12tb/@roms/datasets/enron/EDRM%20Enron%20Email%20Data%20Set%20v2%20XML/filtered-attachments/xls/EMTW02PL.XLS''#Source'!I8</f>
        <v>0</v>
      </c>
      <c r="J24" s="28" t="n">
        <f aca="false">'''file:///mnt/12tb/@roms/datasets/enron/EDRM%20Enron%20Email%20Data%20Set%20v2%20XML/filtered-attachments/xls/EMTW02PL.XLS''#Source'!J8</f>
        <v>0</v>
      </c>
      <c r="K24" s="28" t="n">
        <f aca="false">'''file:///mnt/12tb/@roms/datasets/enron/EDRM%20Enron%20Email%20Data%20Set%20v2%20XML/filtered-attachments/xls/EMTW02PL.XLS''#Source'!K8</f>
        <v>0</v>
      </c>
      <c r="L24" s="28" t="n">
        <f aca="false">'''file:///mnt/12tb/@roms/datasets/enron/EDRM%20Enron%20Email%20Data%20Set%20v2%20XML/filtered-attachments/xls/EMTW02PL.XLS''#Source'!L8</f>
        <v>0</v>
      </c>
      <c r="M24" s="28" t="n">
        <f aca="false">'''file:///mnt/12tb/@roms/datasets/enron/EDRM%20Enron%20Email%20Data%20Set%20v2%20XML/filtered-attachments/xls/EMTW02PL.XLS''#Source'!M8</f>
        <v>0</v>
      </c>
      <c r="N24" s="28" t="n">
        <f aca="false">'''file:///mnt/12tb/@roms/datasets/enron/EDRM%20Enron%20Email%20Data%20Set%20v2%20XML/filtered-attachments/xls/EMTW02PL.XLS''#Source'!N8</f>
        <v>0</v>
      </c>
      <c r="O24" s="28" t="n">
        <f aca="false">'''file:///mnt/12tb/@roms/datasets/enron/EDRM%20Enron%20Email%20Data%20Set%20v2%20XML/filtered-attachments/xls/EMTW02PL.XLS''#Source'!O8</f>
        <v>0</v>
      </c>
      <c r="P24" s="21" t="n">
        <f aca="false">SUM(D24:O24)</f>
        <v>0</v>
      </c>
      <c r="Q24" s="25" t="n">
        <f aca="false">SUM(D24:E24)</f>
        <v>0</v>
      </c>
      <c r="R24" s="21" t="n">
        <f aca="false">P24-Q24</f>
        <v>0</v>
      </c>
    </row>
    <row r="25" customFormat="false" ht="14.65" hidden="false" customHeight="false" outlineLevel="0" collapsed="false">
      <c r="A25" s="22" t="s">
        <v>26</v>
      </c>
      <c r="C25" s="23" t="n">
        <v>0</v>
      </c>
      <c r="D25" s="23" t="n">
        <v>0</v>
      </c>
      <c r="E25" s="23" t="n">
        <v>0</v>
      </c>
      <c r="F25" s="23" t="n">
        <v>0</v>
      </c>
      <c r="G25" s="23" t="n">
        <v>0</v>
      </c>
      <c r="H25" s="23" t="n">
        <v>0</v>
      </c>
      <c r="I25" s="23" t="n">
        <v>0</v>
      </c>
      <c r="J25" s="23" t="n">
        <v>0</v>
      </c>
      <c r="K25" s="23" t="n">
        <v>0</v>
      </c>
      <c r="L25" s="23" t="n">
        <v>0</v>
      </c>
      <c r="M25" s="23" t="n">
        <v>0</v>
      </c>
      <c r="N25" s="23" t="n">
        <v>0</v>
      </c>
      <c r="O25" s="23" t="n">
        <v>0</v>
      </c>
      <c r="P25" s="24" t="n">
        <f aca="false">SUM(D25:O25)</f>
        <v>0</v>
      </c>
      <c r="Q25" s="23" t="n">
        <f aca="false">SUM(D25:E25)</f>
        <v>0</v>
      </c>
      <c r="R25" s="24" t="n">
        <f aca="false">P25-Q25</f>
        <v>0</v>
      </c>
    </row>
    <row r="26" customFormat="false" ht="3.95" hidden="false" customHeight="true" outlineLevel="0" collapsed="false"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  <row r="27" customFormat="false" ht="14.65" hidden="false" customHeight="false" outlineLevel="0" collapsed="false">
      <c r="A27" s="22" t="s">
        <v>37</v>
      </c>
      <c r="C27" s="21" t="n">
        <f aca="false">SUM(C20:C26)</f>
        <v>15745</v>
      </c>
      <c r="D27" s="21" t="n">
        <f aca="false">SUM(D20:D26)</f>
        <v>16380</v>
      </c>
      <c r="E27" s="21" t="n">
        <f aca="false">SUM(E20:E26)</f>
        <v>14590</v>
      </c>
      <c r="F27" s="21" t="n">
        <f aca="false">SUM(F20:F26)</f>
        <v>15908</v>
      </c>
      <c r="G27" s="21" t="n">
        <f aca="false">SUM(G20:G26)</f>
        <v>15406</v>
      </c>
      <c r="H27" s="21" t="n">
        <f aca="false">SUM(H20:H26)</f>
        <v>15938</v>
      </c>
      <c r="I27" s="21" t="n">
        <f aca="false">SUM(I20:I26)</f>
        <v>16492</v>
      </c>
      <c r="J27" s="21" t="n">
        <f aca="false">SUM(J20:J26)</f>
        <v>17863</v>
      </c>
      <c r="K27" s="21" t="n">
        <f aca="false">SUM(K20:K26)</f>
        <v>17700</v>
      </c>
      <c r="L27" s="21" t="n">
        <f aca="false">SUM(L20:L26)</f>
        <v>17246</v>
      </c>
      <c r="M27" s="21" t="n">
        <f aca="false">SUM(M20:M26)</f>
        <v>17710</v>
      </c>
      <c r="N27" s="21" t="n">
        <f aca="false">SUM(N20:N26)</f>
        <v>17563</v>
      </c>
      <c r="O27" s="21" t="n">
        <f aca="false">SUM(O20:O26)</f>
        <v>18030</v>
      </c>
      <c r="P27" s="21" t="n">
        <f aca="false">SUM(P20:P26)</f>
        <v>200826</v>
      </c>
      <c r="Q27" s="21" t="n">
        <f aca="false">SUM(Q20:Q26)</f>
        <v>30970</v>
      </c>
      <c r="R27" s="21" t="n">
        <f aca="false">P27-Q27</f>
        <v>169856</v>
      </c>
    </row>
    <row r="28" customFormat="false" ht="6" hidden="false" customHeight="true" outlineLevel="0" collapsed="false"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customFormat="false" ht="14.65" hidden="false" customHeight="false" outlineLevel="0" collapsed="false">
      <c r="A29" s="22" t="s">
        <v>38</v>
      </c>
      <c r="C29" s="25" t="n">
        <v>0</v>
      </c>
      <c r="D29" s="25" t="n">
        <v>0</v>
      </c>
      <c r="E29" s="25" t="n">
        <v>0</v>
      </c>
      <c r="F29" s="25" t="n">
        <v>0</v>
      </c>
      <c r="G29" s="25" t="n">
        <v>0</v>
      </c>
      <c r="H29" s="25" t="n">
        <v>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1" t="n">
        <f aca="false">SUM(D29:O29)</f>
        <v>0</v>
      </c>
      <c r="Q29" s="25" t="n">
        <f aca="false">SUM(D29:E29)</f>
        <v>0</v>
      </c>
      <c r="R29" s="21" t="n">
        <f aca="false">P29-Q29</f>
        <v>0</v>
      </c>
    </row>
    <row r="30" customFormat="false" ht="14.65" hidden="false" customHeight="false" outlineLevel="0" collapsed="false">
      <c r="A30" s="22" t="s">
        <v>38</v>
      </c>
      <c r="C30" s="25" t="n">
        <v>0</v>
      </c>
      <c r="D30" s="25" t="n">
        <v>0</v>
      </c>
      <c r="E30" s="25" t="n">
        <v>0</v>
      </c>
      <c r="F30" s="25" t="n">
        <v>0</v>
      </c>
      <c r="G30" s="25" t="n">
        <v>0</v>
      </c>
      <c r="H30" s="25" t="n">
        <v>0</v>
      </c>
      <c r="I30" s="25" t="n">
        <v>0</v>
      </c>
      <c r="J30" s="25" t="n">
        <v>0</v>
      </c>
      <c r="K30" s="25" t="n">
        <v>0</v>
      </c>
      <c r="L30" s="25" t="n">
        <v>0</v>
      </c>
      <c r="M30" s="25" t="n">
        <v>0</v>
      </c>
      <c r="N30" s="25" t="n">
        <v>0</v>
      </c>
      <c r="O30" s="25" t="n">
        <v>0</v>
      </c>
      <c r="P30" s="21" t="n">
        <f aca="false">SUM(D30:O30)</f>
        <v>0</v>
      </c>
      <c r="Q30" s="25" t="n">
        <f aca="false">SUM(D30:E30)</f>
        <v>0</v>
      </c>
      <c r="R30" s="21" t="n">
        <f aca="false">P30-Q30</f>
        <v>0</v>
      </c>
    </row>
    <row r="31" customFormat="false" ht="14.65" hidden="false" customHeight="false" outlineLevel="0" collapsed="false">
      <c r="A31" s="22" t="s">
        <v>39</v>
      </c>
      <c r="C31" s="25" t="n">
        <v>0</v>
      </c>
      <c r="D31" s="25" t="n">
        <v>0</v>
      </c>
      <c r="E31" s="25" t="n">
        <v>0</v>
      </c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1" t="n">
        <f aca="false">SUM(D31:O31)</f>
        <v>0</v>
      </c>
      <c r="Q31" s="25" t="n">
        <f aca="false">SUM(D31:E31)</f>
        <v>0</v>
      </c>
      <c r="R31" s="21" t="n">
        <f aca="false">P31-Q31</f>
        <v>0</v>
      </c>
    </row>
    <row r="32" customFormat="false" ht="14.65" hidden="false" customHeight="false" outlineLevel="0" collapsed="false">
      <c r="A32" s="22" t="s">
        <v>38</v>
      </c>
      <c r="C32" s="23" t="n">
        <v>0</v>
      </c>
      <c r="D32" s="23" t="n">
        <v>0</v>
      </c>
      <c r="E32" s="23" t="n">
        <v>0</v>
      </c>
      <c r="F32" s="23" t="n">
        <v>0</v>
      </c>
      <c r="G32" s="23" t="n">
        <v>0</v>
      </c>
      <c r="H32" s="23" t="n">
        <v>0</v>
      </c>
      <c r="I32" s="23" t="n">
        <v>0</v>
      </c>
      <c r="J32" s="23" t="n">
        <v>0</v>
      </c>
      <c r="K32" s="23" t="n">
        <v>0</v>
      </c>
      <c r="L32" s="23" t="n">
        <v>0</v>
      </c>
      <c r="M32" s="23" t="n">
        <v>0</v>
      </c>
      <c r="N32" s="23" t="n">
        <v>0</v>
      </c>
      <c r="O32" s="23" t="n">
        <v>0</v>
      </c>
      <c r="P32" s="24" t="n">
        <f aca="false">SUM(D32:O32)</f>
        <v>0</v>
      </c>
      <c r="Q32" s="23" t="n">
        <f aca="false">SUM(D32:E32)</f>
        <v>0</v>
      </c>
      <c r="R32" s="24" t="n">
        <f aca="false">P32-Q32</f>
        <v>0</v>
      </c>
    </row>
    <row r="33" customFormat="false" ht="3.95" hidden="false" customHeight="true" outlineLevel="0" collapsed="false"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customFormat="false" ht="14.65" hidden="false" customHeight="false" outlineLevel="0" collapsed="false">
      <c r="A34" s="20" t="s">
        <v>40</v>
      </c>
      <c r="C34" s="21" t="n">
        <f aca="false">C17+C18+C27+SUM(C29:C32)</f>
        <v>22942</v>
      </c>
      <c r="D34" s="21" t="n">
        <f aca="false">D17+D18+D27+SUM(D29:D32)</f>
        <v>23577</v>
      </c>
      <c r="E34" s="21" t="n">
        <f aca="false">E17+E18+E27+SUM(E29:E32)</f>
        <v>21787</v>
      </c>
      <c r="F34" s="21" t="n">
        <f aca="false">F17+F18+F27+SUM(F29:F32)</f>
        <v>23105</v>
      </c>
      <c r="G34" s="21" t="n">
        <f aca="false">G17+G18+G27+SUM(G29:G32)</f>
        <v>22603</v>
      </c>
      <c r="H34" s="21" t="n">
        <f aca="false">H17+H18+H27+SUM(H29:H32)</f>
        <v>23135</v>
      </c>
      <c r="I34" s="21" t="n">
        <f aca="false">I17+I18+I27+SUM(I29:I32)</f>
        <v>23689</v>
      </c>
      <c r="J34" s="21" t="n">
        <f aca="false">J17+J18+J27+SUM(J29:J32)</f>
        <v>25060</v>
      </c>
      <c r="K34" s="21" t="n">
        <f aca="false">K17+K18+K27+SUM(K29:K32)</f>
        <v>24897</v>
      </c>
      <c r="L34" s="21" t="n">
        <f aca="false">L17+L18+L27+SUM(L29:L32)</f>
        <v>24443</v>
      </c>
      <c r="M34" s="21" t="n">
        <f aca="false">M17+M18+M27+SUM(M29:M32)</f>
        <v>24907</v>
      </c>
      <c r="N34" s="21" t="n">
        <f aca="false">N17+N18+N27+SUM(N29:N32)</f>
        <v>24760</v>
      </c>
      <c r="O34" s="21" t="n">
        <f aca="false">O17+O18+O27+SUM(O29:O32)</f>
        <v>25227</v>
      </c>
      <c r="P34" s="21"/>
    </row>
    <row r="35" customFormat="false" ht="3.95" hidden="false" customHeight="true" outlineLevel="0" collapsed="false"/>
    <row r="36" customFormat="false" ht="14.65" hidden="false" customHeight="false" outlineLevel="0" collapsed="false">
      <c r="A36" s="22" t="s">
        <v>28</v>
      </c>
      <c r="D36" s="21" t="n">
        <f aca="false">D34-C34</f>
        <v>635</v>
      </c>
      <c r="E36" s="21" t="n">
        <f aca="false">E34-D34</f>
        <v>-1790</v>
      </c>
      <c r="F36" s="21" t="n">
        <f aca="false">F34-E34</f>
        <v>1318</v>
      </c>
      <c r="G36" s="21" t="n">
        <f aca="false">G34-F34</f>
        <v>-502</v>
      </c>
      <c r="H36" s="21" t="n">
        <f aca="false">H34-G34</f>
        <v>532</v>
      </c>
      <c r="I36" s="21" t="n">
        <f aca="false">I34-H34</f>
        <v>554</v>
      </c>
      <c r="J36" s="21" t="n">
        <f aca="false">J34-I34</f>
        <v>1371</v>
      </c>
      <c r="K36" s="21" t="n">
        <f aca="false">K34-J34</f>
        <v>-163</v>
      </c>
      <c r="L36" s="21" t="n">
        <f aca="false">L34-K34</f>
        <v>-454</v>
      </c>
      <c r="M36" s="21" t="n">
        <f aca="false">M34-L34</f>
        <v>464</v>
      </c>
      <c r="N36" s="21" t="n">
        <f aca="false">N34-M34</f>
        <v>-147</v>
      </c>
      <c r="O36" s="21" t="n">
        <f aca="false">O34-N34</f>
        <v>467</v>
      </c>
      <c r="P36" s="21" t="n">
        <f aca="false">SUM(D36:O36)</f>
        <v>2285</v>
      </c>
      <c r="Q36" s="25" t="n">
        <f aca="false">SUM(D36:E36)</f>
        <v>-1155</v>
      </c>
      <c r="R36" s="21" t="n">
        <f aca="false">P36-Q36</f>
        <v>3440</v>
      </c>
    </row>
    <row r="38" customFormat="false" ht="14.65" hidden="false" customHeight="false" outlineLevel="0" collapsed="false">
      <c r="A38" s="20" t="s">
        <v>41</v>
      </c>
      <c r="C38" s="21"/>
      <c r="D38" s="21" t="n">
        <f aca="false">C42</f>
        <v>5383</v>
      </c>
      <c r="E38" s="21" t="n">
        <f aca="false">D42</f>
        <v>5383</v>
      </c>
      <c r="F38" s="21" t="n">
        <f aca="false">E42</f>
        <v>5383</v>
      </c>
      <c r="G38" s="21" t="n">
        <f aca="false">F42</f>
        <v>5383</v>
      </c>
      <c r="H38" s="21" t="n">
        <f aca="false">G42</f>
        <v>5383</v>
      </c>
      <c r="I38" s="21" t="n">
        <f aca="false">H42</f>
        <v>5383</v>
      </c>
      <c r="J38" s="21" t="n">
        <f aca="false">I42</f>
        <v>5383</v>
      </c>
      <c r="K38" s="21" t="n">
        <f aca="false">J42</f>
        <v>5383</v>
      </c>
      <c r="L38" s="21" t="n">
        <f aca="false">K42</f>
        <v>5383</v>
      </c>
      <c r="M38" s="21" t="n">
        <f aca="false">L42</f>
        <v>5383</v>
      </c>
      <c r="N38" s="21" t="n">
        <f aca="false">M42</f>
        <v>5383</v>
      </c>
      <c r="O38" s="21" t="n">
        <f aca="false">N42</f>
        <v>5383</v>
      </c>
      <c r="P38" s="21"/>
    </row>
    <row r="39" customFormat="false" ht="14.65" hidden="false" customHeight="false" outlineLevel="0" collapsed="false">
      <c r="A39" s="22" t="s">
        <v>42</v>
      </c>
      <c r="C39" s="25" t="n">
        <v>5383</v>
      </c>
      <c r="D39" s="25" t="n">
        <v>0</v>
      </c>
      <c r="E39" s="25" t="n">
        <v>0</v>
      </c>
      <c r="F39" s="25" t="n">
        <v>0</v>
      </c>
      <c r="G39" s="25" t="n">
        <v>0</v>
      </c>
      <c r="H39" s="25" t="n">
        <v>0</v>
      </c>
      <c r="I39" s="25" t="n">
        <v>0</v>
      </c>
      <c r="J39" s="25" t="n">
        <v>0</v>
      </c>
      <c r="K39" s="25" t="n">
        <v>0</v>
      </c>
      <c r="L39" s="25" t="n">
        <v>0</v>
      </c>
      <c r="M39" s="25" t="n">
        <v>0</v>
      </c>
      <c r="N39" s="25" t="n">
        <v>0</v>
      </c>
      <c r="O39" s="25" t="n">
        <v>0</v>
      </c>
      <c r="P39" s="21" t="n">
        <f aca="false">SUM(D39:O39)</f>
        <v>0</v>
      </c>
      <c r="Q39" s="25" t="n">
        <f aca="false">SUM(D39:E39)</f>
        <v>0</v>
      </c>
      <c r="R39" s="21" t="n">
        <f aca="false">P39-Q39</f>
        <v>0</v>
      </c>
    </row>
    <row r="40" customFormat="false" ht="14.65" hidden="false" customHeight="false" outlineLevel="0" collapsed="false">
      <c r="A40" s="22" t="s">
        <v>26</v>
      </c>
      <c r="C40" s="23" t="n">
        <v>0</v>
      </c>
      <c r="D40" s="23" t="n">
        <v>0</v>
      </c>
      <c r="E40" s="23" t="n">
        <v>0</v>
      </c>
      <c r="F40" s="23" t="n">
        <v>0</v>
      </c>
      <c r="G40" s="23" t="n">
        <v>0</v>
      </c>
      <c r="H40" s="23" t="n">
        <v>0</v>
      </c>
      <c r="I40" s="23" t="n">
        <v>0</v>
      </c>
      <c r="J40" s="23" t="n">
        <v>0</v>
      </c>
      <c r="K40" s="23" t="n">
        <v>0</v>
      </c>
      <c r="L40" s="23" t="n">
        <v>0</v>
      </c>
      <c r="M40" s="23" t="n">
        <v>0</v>
      </c>
      <c r="N40" s="23" t="n">
        <v>0</v>
      </c>
      <c r="O40" s="23" t="n">
        <v>0</v>
      </c>
      <c r="P40" s="24" t="n">
        <f aca="false">SUM(D40:O40)</f>
        <v>0</v>
      </c>
      <c r="Q40" s="23" t="n">
        <f aca="false">SUM(D40:E40)</f>
        <v>0</v>
      </c>
      <c r="R40" s="24" t="n">
        <f aca="false">P40-Q40</f>
        <v>0</v>
      </c>
    </row>
    <row r="41" customFormat="false" ht="3.95" hidden="false" customHeight="true" outlineLevel="0" collapsed="false"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</row>
    <row r="42" customFormat="false" ht="14.65" hidden="false" customHeight="false" outlineLevel="0" collapsed="false">
      <c r="A42" s="20" t="s">
        <v>43</v>
      </c>
      <c r="C42" s="21" t="n">
        <f aca="false">SUM(C38:C41)</f>
        <v>5383</v>
      </c>
      <c r="D42" s="21" t="n">
        <f aca="false">SUM(D38:D41)</f>
        <v>5383</v>
      </c>
      <c r="E42" s="21" t="n">
        <f aca="false">SUM(E38:E41)</f>
        <v>5383</v>
      </c>
      <c r="F42" s="21" t="n">
        <f aca="false">SUM(F38:F41)</f>
        <v>5383</v>
      </c>
      <c r="G42" s="21" t="n">
        <f aca="false">SUM(G38:G41)</f>
        <v>5383</v>
      </c>
      <c r="H42" s="21" t="n">
        <f aca="false">SUM(H38:H41)</f>
        <v>5383</v>
      </c>
      <c r="I42" s="21" t="n">
        <f aca="false">SUM(I38:I41)</f>
        <v>5383</v>
      </c>
      <c r="J42" s="21" t="n">
        <f aca="false">SUM(J38:J41)</f>
        <v>5383</v>
      </c>
      <c r="K42" s="21" t="n">
        <f aca="false">SUM(K38:K41)</f>
        <v>5383</v>
      </c>
      <c r="L42" s="21" t="n">
        <f aca="false">SUM(L38:L41)</f>
        <v>5383</v>
      </c>
      <c r="M42" s="21" t="n">
        <f aca="false">SUM(M38:M41)</f>
        <v>5383</v>
      </c>
      <c r="N42" s="21" t="n">
        <f aca="false">SUM(N38:N41)</f>
        <v>5383</v>
      </c>
      <c r="O42" s="21" t="n">
        <f aca="false">SUM(O38:O41)</f>
        <v>5383</v>
      </c>
      <c r="P42" s="21"/>
    </row>
    <row r="43" customFormat="false" ht="3.95" hidden="false" customHeight="true" outlineLevel="0" collapsed="false"/>
    <row r="44" customFormat="false" ht="14.65" hidden="false" customHeight="false" outlineLevel="0" collapsed="false">
      <c r="A44" s="22" t="s">
        <v>28</v>
      </c>
      <c r="C44" s="21"/>
      <c r="D44" s="21" t="n">
        <f aca="false">D42-C42</f>
        <v>0</v>
      </c>
      <c r="E44" s="21" t="n">
        <f aca="false">E42-D42</f>
        <v>0</v>
      </c>
      <c r="F44" s="21" t="n">
        <f aca="false">F42-E42</f>
        <v>0</v>
      </c>
      <c r="G44" s="21" t="n">
        <f aca="false">G42-F42</f>
        <v>0</v>
      </c>
      <c r="H44" s="21" t="n">
        <f aca="false">H42-G42</f>
        <v>0</v>
      </c>
      <c r="I44" s="21" t="n">
        <f aca="false">I42-H42</f>
        <v>0</v>
      </c>
      <c r="J44" s="21" t="n">
        <f aca="false">J42-I42</f>
        <v>0</v>
      </c>
      <c r="K44" s="21" t="n">
        <f aca="false">K42-J42</f>
        <v>0</v>
      </c>
      <c r="L44" s="21" t="n">
        <f aca="false">L42-K42</f>
        <v>0</v>
      </c>
      <c r="M44" s="21" t="n">
        <f aca="false">M42-L42</f>
        <v>0</v>
      </c>
      <c r="N44" s="21" t="n">
        <f aca="false">N42-M42</f>
        <v>0</v>
      </c>
      <c r="O44" s="21" t="n">
        <f aca="false">O42-N42</f>
        <v>0</v>
      </c>
      <c r="P44" s="21" t="n">
        <f aca="false">SUM(D44:O44)</f>
        <v>0</v>
      </c>
      <c r="Q44" s="21" t="n">
        <f aca="false">SUM(Q39:Q41)</f>
        <v>0</v>
      </c>
      <c r="R44" s="21" t="n">
        <f aca="false">P44-Q44</f>
        <v>0</v>
      </c>
    </row>
    <row r="46" customFormat="false" ht="14.65" hidden="false" customHeight="false" outlineLevel="0" collapsed="false">
      <c r="A46" s="20" t="s">
        <v>44</v>
      </c>
      <c r="C46" s="21"/>
      <c r="D46" s="21" t="n">
        <f aca="false">C53</f>
        <v>156</v>
      </c>
      <c r="E46" s="21" t="n">
        <f aca="false">D53</f>
        <v>143</v>
      </c>
      <c r="F46" s="21" t="n">
        <f aca="false">E53</f>
        <v>130</v>
      </c>
      <c r="G46" s="21" t="n">
        <f aca="false">F53</f>
        <v>117</v>
      </c>
      <c r="H46" s="21" t="n">
        <f aca="false">G53</f>
        <v>104</v>
      </c>
      <c r="I46" s="21" t="n">
        <f aca="false">H53</f>
        <v>91</v>
      </c>
      <c r="J46" s="21" t="n">
        <f aca="false">I53</f>
        <v>78</v>
      </c>
      <c r="K46" s="21" t="n">
        <f aca="false">J53</f>
        <v>65</v>
      </c>
      <c r="L46" s="21" t="n">
        <f aca="false">K53</f>
        <v>52</v>
      </c>
      <c r="M46" s="21" t="n">
        <f aca="false">L53</f>
        <v>39</v>
      </c>
      <c r="N46" s="21" t="n">
        <f aca="false">M53</f>
        <v>26</v>
      </c>
      <c r="O46" s="21" t="n">
        <f aca="false">N53</f>
        <v>13</v>
      </c>
      <c r="P46" s="21"/>
      <c r="Q46" s="21"/>
    </row>
    <row r="47" customFormat="false" ht="14.65" hidden="false" customHeight="false" outlineLevel="0" collapsed="false">
      <c r="A47" s="29" t="s">
        <v>45</v>
      </c>
      <c r="C47" s="26" t="n">
        <v>156</v>
      </c>
      <c r="D47" s="25" t="n">
        <v>-13</v>
      </c>
      <c r="E47" s="25" t="n">
        <v>-13</v>
      </c>
      <c r="F47" s="25" t="n">
        <v>-13</v>
      </c>
      <c r="G47" s="25" t="n">
        <v>-13</v>
      </c>
      <c r="H47" s="25" t="n">
        <v>-13</v>
      </c>
      <c r="I47" s="25" t="n">
        <v>-13</v>
      </c>
      <c r="J47" s="25" t="n">
        <v>-13</v>
      </c>
      <c r="K47" s="25" t="n">
        <v>-13</v>
      </c>
      <c r="L47" s="25" t="n">
        <v>-13</v>
      </c>
      <c r="M47" s="25" t="n">
        <v>-13</v>
      </c>
      <c r="N47" s="25" t="n">
        <v>-13</v>
      </c>
      <c r="O47" s="25" t="n">
        <v>-13</v>
      </c>
      <c r="P47" s="21" t="n">
        <f aca="false">SUM(D47:O47)</f>
        <v>-156</v>
      </c>
      <c r="Q47" s="25" t="n">
        <f aca="false">SUM(D47:E47)</f>
        <v>-26</v>
      </c>
      <c r="R47" s="21" t="n">
        <f aca="false">P47-Q47</f>
        <v>-130</v>
      </c>
    </row>
    <row r="48" customFormat="false" ht="14.65" hidden="false" customHeight="false" outlineLevel="0" collapsed="false">
      <c r="A48" s="22" t="s">
        <v>46</v>
      </c>
      <c r="C48" s="25" t="n">
        <v>0</v>
      </c>
      <c r="D48" s="25" t="n">
        <v>0</v>
      </c>
      <c r="E48" s="25" t="n">
        <v>0</v>
      </c>
      <c r="F48" s="25" t="n">
        <v>0</v>
      </c>
      <c r="G48" s="25" t="n">
        <v>0</v>
      </c>
      <c r="H48" s="25" t="n">
        <v>0</v>
      </c>
      <c r="I48" s="25" t="n">
        <v>0</v>
      </c>
      <c r="J48" s="25" t="n">
        <v>0</v>
      </c>
      <c r="K48" s="25" t="n">
        <v>0</v>
      </c>
      <c r="L48" s="25" t="n">
        <v>0</v>
      </c>
      <c r="M48" s="25" t="n">
        <v>0</v>
      </c>
      <c r="N48" s="25" t="n">
        <v>0</v>
      </c>
      <c r="O48" s="25" t="n">
        <v>175</v>
      </c>
      <c r="P48" s="21" t="n">
        <f aca="false">SUM(D48:O48)</f>
        <v>175</v>
      </c>
      <c r="Q48" s="25" t="n">
        <f aca="false">SUM(D48:E48)</f>
        <v>0</v>
      </c>
      <c r="R48" s="21" t="n">
        <f aca="false">P48-Q48</f>
        <v>175</v>
      </c>
    </row>
    <row r="49" customFormat="false" ht="14.65" hidden="false" customHeight="false" outlineLevel="0" collapsed="false">
      <c r="A49" s="22" t="s">
        <v>47</v>
      </c>
      <c r="C49" s="25" t="n">
        <v>0</v>
      </c>
      <c r="D49" s="25" t="n">
        <v>0</v>
      </c>
      <c r="E49" s="25" t="n">
        <v>0</v>
      </c>
      <c r="F49" s="25" t="n">
        <v>0</v>
      </c>
      <c r="G49" s="25" t="n">
        <v>0</v>
      </c>
      <c r="H49" s="25" t="n">
        <v>0</v>
      </c>
      <c r="I49" s="25" t="n">
        <v>0</v>
      </c>
      <c r="J49" s="25" t="n">
        <v>0</v>
      </c>
      <c r="K49" s="25" t="n">
        <v>0</v>
      </c>
      <c r="L49" s="25" t="n">
        <v>0</v>
      </c>
      <c r="M49" s="25" t="n">
        <v>0</v>
      </c>
      <c r="N49" s="25" t="n">
        <v>0</v>
      </c>
      <c r="O49" s="25" t="n">
        <v>0</v>
      </c>
      <c r="P49" s="21" t="n">
        <f aca="false">SUM(D49:O49)</f>
        <v>0</v>
      </c>
      <c r="Q49" s="25" t="n">
        <f aca="false">SUM(D49:E49)</f>
        <v>0</v>
      </c>
      <c r="R49" s="21" t="n">
        <f aca="false">P49-Q49</f>
        <v>0</v>
      </c>
    </row>
    <row r="50" customFormat="false" ht="14.65" hidden="false" customHeight="false" outlineLevel="0" collapsed="false">
      <c r="A50" s="22" t="s">
        <v>38</v>
      </c>
      <c r="C50" s="25" t="n">
        <v>0</v>
      </c>
      <c r="D50" s="25" t="n">
        <v>0</v>
      </c>
      <c r="E50" s="25" t="n">
        <v>0</v>
      </c>
      <c r="F50" s="25" t="n">
        <v>0</v>
      </c>
      <c r="G50" s="25" t="n">
        <v>0</v>
      </c>
      <c r="H50" s="25" t="n">
        <v>0</v>
      </c>
      <c r="I50" s="25" t="n">
        <v>0</v>
      </c>
      <c r="J50" s="25" t="n">
        <v>0</v>
      </c>
      <c r="K50" s="25" t="n">
        <v>0</v>
      </c>
      <c r="L50" s="25" t="n">
        <v>0</v>
      </c>
      <c r="M50" s="25" t="n">
        <v>0</v>
      </c>
      <c r="N50" s="25" t="n">
        <v>0</v>
      </c>
      <c r="O50" s="25" t="n">
        <v>0</v>
      </c>
      <c r="P50" s="21" t="n">
        <f aca="false">SUM(D50:O50)</f>
        <v>0</v>
      </c>
      <c r="Q50" s="25" t="n">
        <f aca="false">SUM(D50:E50)</f>
        <v>0</v>
      </c>
      <c r="R50" s="21" t="n">
        <f aca="false">P50-Q50</f>
        <v>0</v>
      </c>
    </row>
    <row r="51" customFormat="false" ht="14.65" hidden="false" customHeight="false" outlineLevel="0" collapsed="false">
      <c r="A51" s="22" t="s">
        <v>26</v>
      </c>
      <c r="C51" s="23" t="n">
        <v>0</v>
      </c>
      <c r="D51" s="23" t="n">
        <v>0</v>
      </c>
      <c r="E51" s="23" t="n">
        <v>0</v>
      </c>
      <c r="F51" s="23" t="n">
        <v>0</v>
      </c>
      <c r="G51" s="23" t="n">
        <v>0</v>
      </c>
      <c r="H51" s="23" t="n">
        <v>0</v>
      </c>
      <c r="I51" s="23" t="n">
        <v>0</v>
      </c>
      <c r="J51" s="23" t="n">
        <v>0</v>
      </c>
      <c r="K51" s="23" t="n">
        <v>0</v>
      </c>
      <c r="L51" s="23" t="n">
        <v>0</v>
      </c>
      <c r="M51" s="23" t="n">
        <v>0</v>
      </c>
      <c r="N51" s="23" t="n">
        <v>0</v>
      </c>
      <c r="O51" s="23" t="n">
        <v>0</v>
      </c>
      <c r="P51" s="24" t="n">
        <f aca="false">SUM(D51:O51)</f>
        <v>0</v>
      </c>
      <c r="Q51" s="23" t="n">
        <f aca="false">SUM(D51:E51)</f>
        <v>0</v>
      </c>
      <c r="R51" s="24" t="n">
        <f aca="false">P51-Q51</f>
        <v>0</v>
      </c>
    </row>
    <row r="52" customFormat="false" ht="3.95" hidden="false" customHeight="true" outlineLevel="0" collapsed="false"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</row>
    <row r="53" customFormat="false" ht="14.65" hidden="false" customHeight="false" outlineLevel="0" collapsed="false">
      <c r="A53" s="20" t="s">
        <v>48</v>
      </c>
      <c r="C53" s="21" t="n">
        <f aca="false">SUM(C47:C52)</f>
        <v>156</v>
      </c>
      <c r="D53" s="21" t="n">
        <f aca="false">SUM(D46:D52)</f>
        <v>143</v>
      </c>
      <c r="E53" s="21" t="n">
        <f aca="false">SUM(E46:E52)</f>
        <v>130</v>
      </c>
      <c r="F53" s="21" t="n">
        <f aca="false">SUM(F46:F52)</f>
        <v>117</v>
      </c>
      <c r="G53" s="21" t="n">
        <f aca="false">SUM(G46:G52)</f>
        <v>104</v>
      </c>
      <c r="H53" s="21" t="n">
        <f aca="false">SUM(H46:H52)</f>
        <v>91</v>
      </c>
      <c r="I53" s="21" t="n">
        <f aca="false">SUM(I46:I52)</f>
        <v>78</v>
      </c>
      <c r="J53" s="21" t="n">
        <f aca="false">SUM(J46:J52)</f>
        <v>65</v>
      </c>
      <c r="K53" s="21" t="n">
        <f aca="false">SUM(K46:K52)</f>
        <v>52</v>
      </c>
      <c r="L53" s="21" t="n">
        <f aca="false">SUM(L46:L52)</f>
        <v>39</v>
      </c>
      <c r="M53" s="21" t="n">
        <f aca="false">SUM(M46:M52)</f>
        <v>26</v>
      </c>
      <c r="N53" s="21" t="n">
        <f aca="false">SUM(N46:N52)</f>
        <v>13</v>
      </c>
      <c r="O53" s="21" t="n">
        <f aca="false">SUM(O46:O52)</f>
        <v>175</v>
      </c>
      <c r="P53" s="21"/>
      <c r="Q53" s="21"/>
    </row>
    <row r="54" customFormat="false" ht="3.95" hidden="false" customHeight="true" outlineLevel="0" collapsed="false"/>
    <row r="55" customFormat="false" ht="14.65" hidden="false" customHeight="false" outlineLevel="0" collapsed="false">
      <c r="A55" s="22" t="s">
        <v>28</v>
      </c>
      <c r="C55" s="21"/>
      <c r="D55" s="21" t="n">
        <f aca="false">D53-C53</f>
        <v>-13</v>
      </c>
      <c r="E55" s="21" t="n">
        <f aca="false">E53-D53</f>
        <v>-13</v>
      </c>
      <c r="F55" s="21" t="n">
        <f aca="false">F53-E53</f>
        <v>-13</v>
      </c>
      <c r="G55" s="21" t="n">
        <f aca="false">G53-F53</f>
        <v>-13</v>
      </c>
      <c r="H55" s="21" t="n">
        <f aca="false">H53-G53</f>
        <v>-13</v>
      </c>
      <c r="I55" s="21" t="n">
        <f aca="false">I53-H53</f>
        <v>-13</v>
      </c>
      <c r="J55" s="21" t="n">
        <f aca="false">J53-I53</f>
        <v>-13</v>
      </c>
      <c r="K55" s="21" t="n">
        <f aca="false">K53-J53</f>
        <v>-13</v>
      </c>
      <c r="L55" s="21" t="n">
        <f aca="false">L53-K53</f>
        <v>-13</v>
      </c>
      <c r="M55" s="21" t="n">
        <f aca="false">M53-L53</f>
        <v>-13</v>
      </c>
      <c r="N55" s="21" t="n">
        <f aca="false">N53-M53</f>
        <v>-13</v>
      </c>
      <c r="O55" s="21" t="n">
        <f aca="false">O53-N53</f>
        <v>162</v>
      </c>
      <c r="P55" s="21" t="n">
        <f aca="false">SUM(D55:O55)</f>
        <v>19</v>
      </c>
      <c r="Q55" s="21" t="n">
        <f aca="false">SUM(Q47:Q52)</f>
        <v>-26</v>
      </c>
      <c r="R55" s="21" t="n">
        <f aca="false">P55-Q55</f>
        <v>45</v>
      </c>
    </row>
    <row r="57" customFormat="false" ht="14.65" hidden="false" customHeight="false" outlineLevel="0" collapsed="false">
      <c r="A57" s="20" t="s">
        <v>49</v>
      </c>
      <c r="C57" s="21"/>
      <c r="D57" s="21" t="n">
        <f aca="false">C60</f>
        <v>4033</v>
      </c>
      <c r="E57" s="21" t="n">
        <f aca="false">D60</f>
        <v>4033</v>
      </c>
      <c r="F57" s="21" t="n">
        <f aca="false">E60</f>
        <v>4033</v>
      </c>
      <c r="G57" s="21" t="n">
        <f aca="false">F60</f>
        <v>4033</v>
      </c>
      <c r="H57" s="21" t="n">
        <f aca="false">G60</f>
        <v>4033</v>
      </c>
      <c r="I57" s="21" t="n">
        <f aca="false">H60</f>
        <v>4033</v>
      </c>
      <c r="J57" s="21" t="n">
        <f aca="false">I60</f>
        <v>4033</v>
      </c>
      <c r="K57" s="21" t="n">
        <f aca="false">J60</f>
        <v>4033</v>
      </c>
      <c r="L57" s="21" t="n">
        <f aca="false">K60</f>
        <v>4033</v>
      </c>
      <c r="M57" s="21" t="n">
        <f aca="false">L60</f>
        <v>4033</v>
      </c>
      <c r="N57" s="21" t="n">
        <f aca="false">M60</f>
        <v>4033</v>
      </c>
      <c r="O57" s="21" t="n">
        <f aca="false">N60</f>
        <v>4033</v>
      </c>
      <c r="P57" s="21"/>
    </row>
    <row r="58" customFormat="false" ht="14.65" hidden="false" customHeight="false" outlineLevel="0" collapsed="false">
      <c r="A58" s="22" t="s">
        <v>26</v>
      </c>
      <c r="C58" s="23" t="n">
        <v>0</v>
      </c>
      <c r="D58" s="23" t="n">
        <v>0</v>
      </c>
      <c r="E58" s="23" t="n">
        <v>0</v>
      </c>
      <c r="F58" s="23" t="n">
        <v>0</v>
      </c>
      <c r="G58" s="23" t="n">
        <v>0</v>
      </c>
      <c r="H58" s="23" t="n">
        <v>0</v>
      </c>
      <c r="I58" s="23" t="n">
        <v>0</v>
      </c>
      <c r="J58" s="23" t="n">
        <v>0</v>
      </c>
      <c r="K58" s="23" t="n">
        <v>0</v>
      </c>
      <c r="L58" s="23" t="n">
        <v>0</v>
      </c>
      <c r="M58" s="23" t="n">
        <v>0</v>
      </c>
      <c r="N58" s="23" t="n">
        <v>0</v>
      </c>
      <c r="O58" s="23" t="n">
        <v>0</v>
      </c>
      <c r="P58" s="24" t="n">
        <f aca="false">SUM(D58:O58)</f>
        <v>0</v>
      </c>
      <c r="Q58" s="23" t="n">
        <f aca="false">SUM(D58:E58)</f>
        <v>0</v>
      </c>
      <c r="R58" s="24" t="n">
        <f aca="false">P58-Q58</f>
        <v>0</v>
      </c>
    </row>
    <row r="59" customFormat="false" ht="3.95" hidden="false" customHeight="true" outlineLevel="0" collapsed="false"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</row>
    <row r="60" customFormat="false" ht="14.65" hidden="false" customHeight="false" outlineLevel="0" collapsed="false">
      <c r="A60" s="20" t="s">
        <v>50</v>
      </c>
      <c r="C60" s="25" t="n">
        <v>4033</v>
      </c>
      <c r="D60" s="21" t="n">
        <f aca="false">D57+D58</f>
        <v>4033</v>
      </c>
      <c r="E60" s="21" t="n">
        <f aca="false">E57+E58</f>
        <v>4033</v>
      </c>
      <c r="F60" s="21" t="n">
        <f aca="false">F57+F58</f>
        <v>4033</v>
      </c>
      <c r="G60" s="21" t="n">
        <f aca="false">G57+G58</f>
        <v>4033</v>
      </c>
      <c r="H60" s="21" t="n">
        <f aca="false">H57+H58</f>
        <v>4033</v>
      </c>
      <c r="I60" s="21" t="n">
        <f aca="false">I57+I58</f>
        <v>4033</v>
      </c>
      <c r="J60" s="21" t="n">
        <f aca="false">J57+J58</f>
        <v>4033</v>
      </c>
      <c r="K60" s="21" t="n">
        <f aca="false">K57+K58</f>
        <v>4033</v>
      </c>
      <c r="L60" s="21" t="n">
        <f aca="false">L57+L58</f>
        <v>4033</v>
      </c>
      <c r="M60" s="21" t="n">
        <f aca="false">M57+M58</f>
        <v>4033</v>
      </c>
      <c r="N60" s="21" t="n">
        <f aca="false">N57+N58</f>
        <v>4033</v>
      </c>
      <c r="O60" s="21" t="n">
        <f aca="false">O57+O58</f>
        <v>4033</v>
      </c>
      <c r="P60" s="21"/>
    </row>
    <row r="61" customFormat="false" ht="3.95" hidden="false" customHeight="true" outlineLevel="0" collapsed="false"/>
    <row r="62" customFormat="false" ht="14.65" hidden="false" customHeight="false" outlineLevel="0" collapsed="false">
      <c r="A62" s="22" t="s">
        <v>28</v>
      </c>
      <c r="C62" s="21"/>
      <c r="D62" s="21" t="n">
        <f aca="false">D60-C60</f>
        <v>0</v>
      </c>
      <c r="E62" s="21" t="n">
        <f aca="false">E60-D60</f>
        <v>0</v>
      </c>
      <c r="F62" s="21" t="n">
        <f aca="false">F60-E60</f>
        <v>0</v>
      </c>
      <c r="G62" s="21" t="n">
        <f aca="false">G60-F60</f>
        <v>0</v>
      </c>
      <c r="H62" s="21" t="n">
        <f aca="false">H60-G60</f>
        <v>0</v>
      </c>
      <c r="I62" s="21" t="n">
        <f aca="false">I60-H60</f>
        <v>0</v>
      </c>
      <c r="J62" s="21" t="n">
        <f aca="false">J60-I60</f>
        <v>0</v>
      </c>
      <c r="K62" s="21" t="n">
        <f aca="false">K60-J60</f>
        <v>0</v>
      </c>
      <c r="L62" s="21" t="n">
        <f aca="false">L60-K60</f>
        <v>0</v>
      </c>
      <c r="M62" s="21" t="n">
        <f aca="false">M60-L60</f>
        <v>0</v>
      </c>
      <c r="N62" s="21" t="n">
        <f aca="false">N60-M60</f>
        <v>0</v>
      </c>
      <c r="O62" s="21" t="n">
        <f aca="false">O60-N60</f>
        <v>0</v>
      </c>
      <c r="P62" s="21" t="n">
        <f aca="false">SUM(D62:O62)</f>
        <v>0</v>
      </c>
      <c r="Q62" s="21" t="n">
        <f aca="false">SUM(Q58:Q59)</f>
        <v>0</v>
      </c>
      <c r="R62" s="21" t="n">
        <f aca="false">P62-Q62</f>
        <v>0</v>
      </c>
    </row>
    <row r="63" customFormat="false" ht="14.65" hidden="false" customHeight="false" outlineLevel="0" collapsed="false">
      <c r="A63" s="22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</row>
    <row r="64" customFormat="false" ht="14.65" hidden="false" customHeight="false" outlineLevel="0" collapsed="false">
      <c r="A64" s="20" t="s">
        <v>51</v>
      </c>
      <c r="C64" s="21"/>
      <c r="D64" s="21" t="n">
        <f aca="false">C67</f>
        <v>14543</v>
      </c>
      <c r="E64" s="21" t="n">
        <f aca="false">D67</f>
        <v>14543</v>
      </c>
      <c r="F64" s="21" t="n">
        <f aca="false">E67</f>
        <v>14543</v>
      </c>
      <c r="G64" s="21" t="n">
        <f aca="false">F67</f>
        <v>14543</v>
      </c>
      <c r="H64" s="21" t="n">
        <f aca="false">G67</f>
        <v>14543</v>
      </c>
      <c r="I64" s="21" t="n">
        <f aca="false">H67</f>
        <v>14543</v>
      </c>
      <c r="J64" s="21" t="n">
        <f aca="false">I67</f>
        <v>14543</v>
      </c>
      <c r="K64" s="21" t="n">
        <f aca="false">J67</f>
        <v>14543</v>
      </c>
      <c r="L64" s="21" t="n">
        <f aca="false">K67</f>
        <v>14543</v>
      </c>
      <c r="M64" s="21" t="n">
        <f aca="false">L67</f>
        <v>14543</v>
      </c>
      <c r="N64" s="21" t="n">
        <f aca="false">M67</f>
        <v>14543</v>
      </c>
      <c r="O64" s="21" t="n">
        <f aca="false">N67</f>
        <v>14543</v>
      </c>
      <c r="P64" s="21"/>
    </row>
    <row r="65" customFormat="false" ht="14.65" hidden="false" customHeight="false" outlineLevel="0" collapsed="false">
      <c r="A65" s="22" t="s">
        <v>26</v>
      </c>
      <c r="C65" s="23" t="n">
        <v>0</v>
      </c>
      <c r="D65" s="23" t="n">
        <v>0</v>
      </c>
      <c r="E65" s="23" t="n">
        <v>0</v>
      </c>
      <c r="F65" s="23" t="n">
        <v>0</v>
      </c>
      <c r="G65" s="23" t="n">
        <v>0</v>
      </c>
      <c r="H65" s="23" t="n">
        <v>0</v>
      </c>
      <c r="I65" s="23" t="n">
        <v>0</v>
      </c>
      <c r="J65" s="23" t="n">
        <v>0</v>
      </c>
      <c r="K65" s="23" t="n">
        <v>0</v>
      </c>
      <c r="L65" s="23" t="n">
        <v>0</v>
      </c>
      <c r="M65" s="23" t="n">
        <v>0</v>
      </c>
      <c r="N65" s="23" t="n">
        <v>0</v>
      </c>
      <c r="O65" s="23" t="n">
        <v>0</v>
      </c>
      <c r="P65" s="24" t="n">
        <f aca="false">SUM(D65:O65)</f>
        <v>0</v>
      </c>
      <c r="Q65" s="23" t="n">
        <f aca="false">SUM(D65:E65)</f>
        <v>0</v>
      </c>
      <c r="R65" s="24" t="n">
        <f aca="false">P65-Q65</f>
        <v>0</v>
      </c>
    </row>
    <row r="66" customFormat="false" ht="3.95" hidden="false" customHeight="true" outlineLevel="0" collapsed="false"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</row>
    <row r="67" customFormat="false" ht="14.65" hidden="false" customHeight="false" outlineLevel="0" collapsed="false">
      <c r="A67" s="20" t="s">
        <v>52</v>
      </c>
      <c r="C67" s="25" t="n">
        <v>14543</v>
      </c>
      <c r="D67" s="21" t="n">
        <f aca="false">D64+D65</f>
        <v>14543</v>
      </c>
      <c r="E67" s="21" t="n">
        <f aca="false">E64+E65</f>
        <v>14543</v>
      </c>
      <c r="F67" s="21" t="n">
        <f aca="false">F64+F65</f>
        <v>14543</v>
      </c>
      <c r="G67" s="21" t="n">
        <f aca="false">G64+G65</f>
        <v>14543</v>
      </c>
      <c r="H67" s="21" t="n">
        <f aca="false">H64+H65</f>
        <v>14543</v>
      </c>
      <c r="I67" s="21" t="n">
        <f aca="false">I64+I65</f>
        <v>14543</v>
      </c>
      <c r="J67" s="21" t="n">
        <f aca="false">J64+J65</f>
        <v>14543</v>
      </c>
      <c r="K67" s="21" t="n">
        <f aca="false">K64+K65</f>
        <v>14543</v>
      </c>
      <c r="L67" s="21" t="n">
        <f aca="false">L64+L65</f>
        <v>14543</v>
      </c>
      <c r="M67" s="21" t="n">
        <f aca="false">M64+M65</f>
        <v>14543</v>
      </c>
      <c r="N67" s="21" t="n">
        <f aca="false">N64+N65</f>
        <v>14543</v>
      </c>
      <c r="O67" s="21" t="n">
        <f aca="false">O64+O65</f>
        <v>14543</v>
      </c>
      <c r="P67" s="21"/>
    </row>
    <row r="68" customFormat="false" ht="3.95" hidden="false" customHeight="true" outlineLevel="0" collapsed="false"/>
    <row r="69" customFormat="false" ht="14.65" hidden="false" customHeight="false" outlineLevel="0" collapsed="false">
      <c r="A69" s="22" t="s">
        <v>28</v>
      </c>
      <c r="C69" s="21"/>
      <c r="D69" s="21" t="n">
        <f aca="false">D67-C67</f>
        <v>0</v>
      </c>
      <c r="E69" s="21" t="n">
        <f aca="false">E67-D67</f>
        <v>0</v>
      </c>
      <c r="F69" s="21" t="n">
        <f aca="false">F67-E67</f>
        <v>0</v>
      </c>
      <c r="G69" s="21" t="n">
        <f aca="false">G67-F67</f>
        <v>0</v>
      </c>
      <c r="H69" s="21" t="n">
        <f aca="false">H67-G67</f>
        <v>0</v>
      </c>
      <c r="I69" s="21" t="n">
        <f aca="false">I67-H67</f>
        <v>0</v>
      </c>
      <c r="J69" s="21" t="n">
        <f aca="false">J67-I67</f>
        <v>0</v>
      </c>
      <c r="K69" s="21" t="n">
        <f aca="false">K67-J67</f>
        <v>0</v>
      </c>
      <c r="L69" s="21" t="n">
        <f aca="false">L67-K67</f>
        <v>0</v>
      </c>
      <c r="M69" s="21" t="n">
        <f aca="false">M67-L67</f>
        <v>0</v>
      </c>
      <c r="N69" s="21" t="n">
        <f aca="false">N67-M67</f>
        <v>0</v>
      </c>
      <c r="O69" s="21" t="n">
        <f aca="false">O67-N67</f>
        <v>0</v>
      </c>
      <c r="P69" s="21" t="n">
        <f aca="false">SUM(D69:O69)</f>
        <v>0</v>
      </c>
      <c r="Q69" s="21" t="n">
        <f aca="false">SUM(Q65:Q66)</f>
        <v>0</v>
      </c>
      <c r="R69" s="21" t="n">
        <f aca="false">P69-Q69</f>
        <v>0</v>
      </c>
    </row>
    <row r="70" customFormat="false" ht="8.1" hidden="false" customHeight="true" outlineLevel="0" collapsed="false"/>
    <row r="72" customFormat="false" ht="14.65" hidden="false" customHeight="false" outlineLevel="0" collapsed="false">
      <c r="A72" s="20" t="s">
        <v>53</v>
      </c>
      <c r="C72" s="21"/>
      <c r="D72" s="21" t="n">
        <f aca="false">C98</f>
        <v>6641</v>
      </c>
      <c r="E72" s="21" t="n">
        <f aca="false">D98</f>
        <v>6532</v>
      </c>
      <c r="F72" s="21" t="n">
        <f aca="false">E98</f>
        <v>6423</v>
      </c>
      <c r="G72" s="21" t="n">
        <f aca="false">F98</f>
        <v>6314</v>
      </c>
      <c r="H72" s="21" t="n">
        <f aca="false">G98</f>
        <v>6205</v>
      </c>
      <c r="I72" s="21" t="n">
        <f aca="false">H98</f>
        <v>6096</v>
      </c>
      <c r="J72" s="21" t="n">
        <f aca="false">I98</f>
        <v>5987</v>
      </c>
      <c r="K72" s="21" t="n">
        <f aca="false">J98</f>
        <v>5878</v>
      </c>
      <c r="L72" s="21" t="n">
        <f aca="false">K98</f>
        <v>5769</v>
      </c>
      <c r="M72" s="21" t="n">
        <f aca="false">L98</f>
        <v>7060</v>
      </c>
      <c r="N72" s="21" t="n">
        <f aca="false">M98</f>
        <v>6944</v>
      </c>
      <c r="O72" s="21" t="n">
        <f aca="false">N98</f>
        <v>6827</v>
      </c>
      <c r="P72" s="21"/>
    </row>
    <row r="73" customFormat="false" ht="14.65" hidden="false" customHeight="false" outlineLevel="0" collapsed="false">
      <c r="A73" s="22" t="s">
        <v>54</v>
      </c>
      <c r="C73" s="25" t="n">
        <v>601</v>
      </c>
      <c r="D73" s="25" t="n">
        <v>0</v>
      </c>
      <c r="E73" s="25" t="n">
        <v>0</v>
      </c>
      <c r="F73" s="25" t="n">
        <v>0</v>
      </c>
      <c r="G73" s="25" t="n">
        <v>0</v>
      </c>
      <c r="H73" s="25" t="n">
        <v>0</v>
      </c>
      <c r="I73" s="25" t="n">
        <v>0</v>
      </c>
      <c r="J73" s="25" t="n">
        <v>0</v>
      </c>
      <c r="K73" s="25" t="n">
        <v>0</v>
      </c>
      <c r="L73" s="25" t="n">
        <v>0</v>
      </c>
      <c r="M73" s="25" t="n">
        <v>0</v>
      </c>
      <c r="N73" s="25" t="n">
        <v>0</v>
      </c>
      <c r="O73" s="25" t="n">
        <v>0</v>
      </c>
      <c r="P73" s="21" t="n">
        <f aca="false">SUM(D73:O73)</f>
        <v>0</v>
      </c>
      <c r="Q73" s="25" t="n">
        <f aca="false">SUM(D73:E73)</f>
        <v>0</v>
      </c>
      <c r="R73" s="21" t="n">
        <f aca="false">P73-Q73</f>
        <v>0</v>
      </c>
    </row>
    <row r="74" customFormat="false" ht="14.65" hidden="false" customHeight="false" outlineLevel="0" collapsed="false">
      <c r="A74" s="22" t="s">
        <v>55</v>
      </c>
      <c r="C74" s="25" t="n">
        <v>101</v>
      </c>
      <c r="D74" s="25" t="n">
        <v>0</v>
      </c>
      <c r="E74" s="25" t="n">
        <v>0</v>
      </c>
      <c r="F74" s="25" t="n">
        <v>0</v>
      </c>
      <c r="G74" s="25" t="n">
        <v>0</v>
      </c>
      <c r="H74" s="25" t="n">
        <v>0</v>
      </c>
      <c r="I74" s="25" t="n">
        <v>0</v>
      </c>
      <c r="J74" s="25" t="n">
        <v>0</v>
      </c>
      <c r="K74" s="25" t="n">
        <v>0</v>
      </c>
      <c r="L74" s="25" t="n">
        <v>0</v>
      </c>
      <c r="M74" s="25" t="n">
        <v>0</v>
      </c>
      <c r="N74" s="25" t="n">
        <v>0</v>
      </c>
      <c r="O74" s="25" t="n">
        <v>0</v>
      </c>
      <c r="P74" s="21" t="n">
        <f aca="false">SUM(D74:O74)</f>
        <v>0</v>
      </c>
      <c r="Q74" s="25" t="n">
        <f aca="false">SUM(D74:E74)</f>
        <v>0</v>
      </c>
      <c r="R74" s="21" t="n">
        <f aca="false">P74-Q74</f>
        <v>0</v>
      </c>
    </row>
    <row r="75" customFormat="false" ht="14.65" hidden="false" customHeight="false" outlineLevel="0" collapsed="false">
      <c r="A75" s="22" t="s">
        <v>56</v>
      </c>
      <c r="C75" s="25" t="n">
        <v>49</v>
      </c>
      <c r="D75" s="25" t="n">
        <v>0</v>
      </c>
      <c r="E75" s="25" t="n">
        <v>0</v>
      </c>
      <c r="F75" s="25" t="n">
        <v>0</v>
      </c>
      <c r="G75" s="25" t="n">
        <v>0</v>
      </c>
      <c r="H75" s="25" t="n">
        <v>0</v>
      </c>
      <c r="I75" s="25" t="n">
        <v>0</v>
      </c>
      <c r="J75" s="25" t="n">
        <v>0</v>
      </c>
      <c r="K75" s="25" t="n">
        <v>0</v>
      </c>
      <c r="L75" s="25" t="n">
        <v>0</v>
      </c>
      <c r="M75" s="25" t="n">
        <v>0</v>
      </c>
      <c r="N75" s="25" t="n">
        <v>0</v>
      </c>
      <c r="O75" s="25" t="n">
        <v>0</v>
      </c>
      <c r="P75" s="21" t="n">
        <f aca="false">SUM(D75:O75)</f>
        <v>0</v>
      </c>
      <c r="Q75" s="25" t="n">
        <f aca="false">SUM(D75:E75)</f>
        <v>0</v>
      </c>
      <c r="R75" s="21" t="n">
        <f aca="false">P75-Q75</f>
        <v>0</v>
      </c>
    </row>
    <row r="76" customFormat="false" ht="14.65" hidden="false" customHeight="false" outlineLevel="0" collapsed="false">
      <c r="A76" s="22" t="s">
        <v>57</v>
      </c>
      <c r="C76" s="26" t="n">
        <f aca="false">155-155</f>
        <v>0</v>
      </c>
      <c r="D76" s="25" t="n">
        <v>0</v>
      </c>
      <c r="E76" s="25" t="n">
        <v>0</v>
      </c>
      <c r="F76" s="25" t="n">
        <v>0</v>
      </c>
      <c r="G76" s="25" t="n">
        <v>0</v>
      </c>
      <c r="H76" s="25" t="n">
        <v>0</v>
      </c>
      <c r="I76" s="25" t="n">
        <v>0</v>
      </c>
      <c r="J76" s="25" t="n">
        <v>0</v>
      </c>
      <c r="K76" s="25" t="n">
        <v>0</v>
      </c>
      <c r="L76" s="25" t="n">
        <v>0</v>
      </c>
      <c r="M76" s="25" t="n">
        <v>0</v>
      </c>
      <c r="N76" s="25" t="n">
        <v>0</v>
      </c>
      <c r="O76" s="25" t="n">
        <v>0</v>
      </c>
      <c r="P76" s="21" t="n">
        <f aca="false">SUM(D76:O76)</f>
        <v>0</v>
      </c>
      <c r="Q76" s="25" t="n">
        <f aca="false">SUM(D76:E76)</f>
        <v>0</v>
      </c>
      <c r="R76" s="21" t="n">
        <f aca="false">P76-Q76</f>
        <v>0</v>
      </c>
    </row>
    <row r="77" customFormat="false" ht="14.65" hidden="false" customHeight="false" outlineLevel="0" collapsed="false">
      <c r="A77" s="22" t="s">
        <v>58</v>
      </c>
      <c r="C77" s="25" t="n">
        <v>116</v>
      </c>
      <c r="D77" s="25" t="n">
        <v>0</v>
      </c>
      <c r="E77" s="25" t="n">
        <v>0</v>
      </c>
      <c r="F77" s="25" t="n">
        <v>0</v>
      </c>
      <c r="G77" s="25" t="n">
        <v>0</v>
      </c>
      <c r="H77" s="25" t="n">
        <v>0</v>
      </c>
      <c r="I77" s="25" t="n">
        <v>0</v>
      </c>
      <c r="J77" s="25" t="n">
        <v>0</v>
      </c>
      <c r="K77" s="25" t="n">
        <v>0</v>
      </c>
      <c r="L77" s="25" t="n">
        <v>0</v>
      </c>
      <c r="M77" s="25" t="n">
        <v>0</v>
      </c>
      <c r="N77" s="25" t="n">
        <v>0</v>
      </c>
      <c r="O77" s="25" t="n">
        <v>0</v>
      </c>
      <c r="P77" s="21" t="n">
        <f aca="false">SUM(D77:O77)</f>
        <v>0</v>
      </c>
      <c r="Q77" s="25" t="n">
        <f aca="false">SUM(D77:E77)</f>
        <v>0</v>
      </c>
      <c r="R77" s="21" t="n">
        <f aca="false">P77-Q77</f>
        <v>0</v>
      </c>
    </row>
    <row r="78" customFormat="false" ht="14.65" hidden="false" customHeight="false" outlineLevel="0" collapsed="false">
      <c r="A78" s="22" t="s">
        <v>59</v>
      </c>
      <c r="B78" s="27" t="s">
        <v>32</v>
      </c>
      <c r="C78" s="25" t="n">
        <v>0</v>
      </c>
      <c r="D78" s="28" t="n">
        <f aca="false">'''file:///mnt/12tb/@roms/datasets/enron/EDRM%20Enron%20Email%20Data%20Set%20v2%20XML/filtered-attachments/xls/EMTW02PL.XLS''#Source'!D27</f>
        <v>0</v>
      </c>
      <c r="E78" s="28" t="n">
        <f aca="false">'''file:///mnt/12tb/@roms/datasets/enron/EDRM%20Enron%20Email%20Data%20Set%20v2%20XML/filtered-attachments/xls/EMTW02PL.XLS''#Source'!E27</f>
        <v>0</v>
      </c>
      <c r="F78" s="28" t="n">
        <f aca="false">'''file:///mnt/12tb/@roms/datasets/enron/EDRM%20Enron%20Email%20Data%20Set%20v2%20XML/filtered-attachments/xls/EMTW02PL.XLS''#Source'!F27</f>
        <v>0</v>
      </c>
      <c r="G78" s="28" t="n">
        <f aca="false">'''file:///mnt/12tb/@roms/datasets/enron/EDRM%20Enron%20Email%20Data%20Set%20v2%20XML/filtered-attachments/xls/EMTW02PL.XLS''#Source'!G27</f>
        <v>0</v>
      </c>
      <c r="H78" s="28" t="n">
        <f aca="false">'''file:///mnt/12tb/@roms/datasets/enron/EDRM%20Enron%20Email%20Data%20Set%20v2%20XML/filtered-attachments/xls/EMTW02PL.XLS''#Source'!H27</f>
        <v>0</v>
      </c>
      <c r="I78" s="28" t="n">
        <f aca="false">'''file:///mnt/12tb/@roms/datasets/enron/EDRM%20Enron%20Email%20Data%20Set%20v2%20XML/filtered-attachments/xls/EMTW02PL.XLS''#Source'!I27</f>
        <v>0</v>
      </c>
      <c r="J78" s="28" t="n">
        <f aca="false">'''file:///mnt/12tb/@roms/datasets/enron/EDRM%20Enron%20Email%20Data%20Set%20v2%20XML/filtered-attachments/xls/EMTW02PL.XLS''#Source'!J27</f>
        <v>0</v>
      </c>
      <c r="K78" s="28" t="n">
        <f aca="false">'''file:///mnt/12tb/@roms/datasets/enron/EDRM%20Enron%20Email%20Data%20Set%20v2%20XML/filtered-attachments/xls/EMTW02PL.XLS''#Source'!K27</f>
        <v>0</v>
      </c>
      <c r="L78" s="28" t="n">
        <f aca="false">'''file:///mnt/12tb/@roms/datasets/enron/EDRM%20Enron%20Email%20Data%20Set%20v2%20XML/filtered-attachments/xls/EMTW02PL.XLS''#Source'!L27</f>
        <v>1400</v>
      </c>
      <c r="M78" s="28" t="n">
        <f aca="false">'''file:///mnt/12tb/@roms/datasets/enron/EDRM%20Enron%20Email%20Data%20Set%20v2%20XML/filtered-attachments/xls/EMTW02PL.XLS''#Source'!M27</f>
        <v>0</v>
      </c>
      <c r="N78" s="28" t="n">
        <f aca="false">'''file:///mnt/12tb/@roms/datasets/enron/EDRM%20Enron%20Email%20Data%20Set%20v2%20XML/filtered-attachments/xls/EMTW02PL.XLS''#Source'!N27</f>
        <v>0</v>
      </c>
      <c r="O78" s="28" t="n">
        <f aca="false">'''file:///mnt/12tb/@roms/datasets/enron/EDRM%20Enron%20Email%20Data%20Set%20v2%20XML/filtered-attachments/xls/EMTW02PL.XLS''#Source'!O27</f>
        <v>0</v>
      </c>
      <c r="P78" s="21" t="n">
        <f aca="false">SUM(D78:O78)</f>
        <v>1400</v>
      </c>
      <c r="Q78" s="25" t="n">
        <f aca="false">SUM(D78:E78)</f>
        <v>0</v>
      </c>
      <c r="R78" s="21" t="n">
        <f aca="false">P78-Q78</f>
        <v>1400</v>
      </c>
    </row>
    <row r="79" customFormat="false" ht="14.65" hidden="false" customHeight="false" outlineLevel="0" collapsed="false">
      <c r="A79" s="22" t="s">
        <v>60</v>
      </c>
      <c r="B79" s="27" t="s">
        <v>32</v>
      </c>
      <c r="C79" s="25" t="n">
        <v>981</v>
      </c>
      <c r="D79" s="28" t="n">
        <f aca="false">'''file:///mnt/12tb/@roms/datasets/enron/EDRM%20Enron%20Email%20Data%20Set%20v2%20XML/filtered-attachments/xls/EMTW02PL.XLS''#Source'!D26</f>
        <v>-109</v>
      </c>
      <c r="E79" s="28" t="n">
        <f aca="false">'''file:///mnt/12tb/@roms/datasets/enron/EDRM%20Enron%20Email%20Data%20Set%20v2%20XML/filtered-attachments/xls/EMTW02PL.XLS''#Source'!E26</f>
        <v>-109</v>
      </c>
      <c r="F79" s="28" t="n">
        <f aca="false">'''file:///mnt/12tb/@roms/datasets/enron/EDRM%20Enron%20Email%20Data%20Set%20v2%20XML/filtered-attachments/xls/EMTW02PL.XLS''#Source'!F26</f>
        <v>-109</v>
      </c>
      <c r="G79" s="28" t="n">
        <f aca="false">'''file:///mnt/12tb/@roms/datasets/enron/EDRM%20Enron%20Email%20Data%20Set%20v2%20XML/filtered-attachments/xls/EMTW02PL.XLS''#Source'!G26</f>
        <v>-109</v>
      </c>
      <c r="H79" s="28" t="n">
        <f aca="false">'''file:///mnt/12tb/@roms/datasets/enron/EDRM%20Enron%20Email%20Data%20Set%20v2%20XML/filtered-attachments/xls/EMTW02PL.XLS''#Source'!H26</f>
        <v>-109</v>
      </c>
      <c r="I79" s="28" t="n">
        <f aca="false">'''file:///mnt/12tb/@roms/datasets/enron/EDRM%20Enron%20Email%20Data%20Set%20v2%20XML/filtered-attachments/xls/EMTW02PL.XLS''#Source'!I26</f>
        <v>-109</v>
      </c>
      <c r="J79" s="28" t="n">
        <f aca="false">'''file:///mnt/12tb/@roms/datasets/enron/EDRM%20Enron%20Email%20Data%20Set%20v2%20XML/filtered-attachments/xls/EMTW02PL.XLS''#Source'!J26</f>
        <v>-109</v>
      </c>
      <c r="K79" s="28" t="n">
        <f aca="false">'''file:///mnt/12tb/@roms/datasets/enron/EDRM%20Enron%20Email%20Data%20Set%20v2%20XML/filtered-attachments/xls/EMTW02PL.XLS''#Source'!K26</f>
        <v>-109</v>
      </c>
      <c r="L79" s="28" t="n">
        <f aca="false">'''file:///mnt/12tb/@roms/datasets/enron/EDRM%20Enron%20Email%20Data%20Set%20v2%20XML/filtered-attachments/xls/EMTW02PL.XLS''#Source'!L26</f>
        <v>-109</v>
      </c>
      <c r="M79" s="28" t="n">
        <f aca="false">'''file:///mnt/12tb/@roms/datasets/enron/EDRM%20Enron%20Email%20Data%20Set%20v2%20XML/filtered-attachments/xls/EMTW02PL.XLS''#Source'!M26</f>
        <v>-116</v>
      </c>
      <c r="N79" s="28" t="n">
        <f aca="false">'''file:///mnt/12tb/@roms/datasets/enron/EDRM%20Enron%20Email%20Data%20Set%20v2%20XML/filtered-attachments/xls/EMTW02PL.XLS''#Source'!N26</f>
        <v>-117</v>
      </c>
      <c r="O79" s="28" t="n">
        <f aca="false">'''file:///mnt/12tb/@roms/datasets/enron/EDRM%20Enron%20Email%20Data%20Set%20v2%20XML/filtered-attachments/xls/EMTW02PL.XLS''#Source'!O26</f>
        <v>-117</v>
      </c>
      <c r="P79" s="21" t="n">
        <f aca="false">SUM(D79:O79)</f>
        <v>-1331</v>
      </c>
      <c r="Q79" s="25" t="n">
        <f aca="false">SUM(D79:E79)</f>
        <v>-218</v>
      </c>
      <c r="R79" s="21" t="n">
        <f aca="false">P79-Q79</f>
        <v>-1113</v>
      </c>
    </row>
    <row r="80" customFormat="false" ht="14.65" hidden="false" customHeight="false" outlineLevel="0" collapsed="false">
      <c r="A80" s="22" t="s">
        <v>61</v>
      </c>
      <c r="B80" s="27" t="s">
        <v>32</v>
      </c>
      <c r="C80" s="25" t="n">
        <v>0</v>
      </c>
      <c r="D80" s="28" t="n">
        <f aca="false">'''file:///mnt/12tb/@roms/datasets/enron/EDRM%20Enron%20Email%20Data%20Set%20v2%20XML/filtered-attachments/xls/EMTW02PL.XLS''#Source'!D29</f>
        <v>0</v>
      </c>
      <c r="E80" s="28" t="n">
        <f aca="false">'''file:///mnt/12tb/@roms/datasets/enron/EDRM%20Enron%20Email%20Data%20Set%20v2%20XML/filtered-attachments/xls/EMTW02PL.XLS''#Source'!E29</f>
        <v>0</v>
      </c>
      <c r="F80" s="28" t="n">
        <f aca="false">'''file:///mnt/12tb/@roms/datasets/enron/EDRM%20Enron%20Email%20Data%20Set%20v2%20XML/filtered-attachments/xls/EMTW02PL.XLS''#Source'!F29</f>
        <v>0</v>
      </c>
      <c r="G80" s="28" t="n">
        <f aca="false">'''file:///mnt/12tb/@roms/datasets/enron/EDRM%20Enron%20Email%20Data%20Set%20v2%20XML/filtered-attachments/xls/EMTW02PL.XLS''#Source'!G29</f>
        <v>0</v>
      </c>
      <c r="H80" s="28" t="n">
        <f aca="false">'''file:///mnt/12tb/@roms/datasets/enron/EDRM%20Enron%20Email%20Data%20Set%20v2%20XML/filtered-attachments/xls/EMTW02PL.XLS''#Source'!H29</f>
        <v>0</v>
      </c>
      <c r="I80" s="28" t="n">
        <f aca="false">'''file:///mnt/12tb/@roms/datasets/enron/EDRM%20Enron%20Email%20Data%20Set%20v2%20XML/filtered-attachments/xls/EMTW02PL.XLS''#Source'!I29</f>
        <v>0</v>
      </c>
      <c r="J80" s="28" t="n">
        <f aca="false">'''file:///mnt/12tb/@roms/datasets/enron/EDRM%20Enron%20Email%20Data%20Set%20v2%20XML/filtered-attachments/xls/EMTW02PL.XLS''#Source'!J29</f>
        <v>0</v>
      </c>
      <c r="K80" s="28" t="n">
        <f aca="false">'''file:///mnt/12tb/@roms/datasets/enron/EDRM%20Enron%20Email%20Data%20Set%20v2%20XML/filtered-attachments/xls/EMTW02PL.XLS''#Source'!K29</f>
        <v>0</v>
      </c>
      <c r="L80" s="28" t="n">
        <f aca="false">'''file:///mnt/12tb/@roms/datasets/enron/EDRM%20Enron%20Email%20Data%20Set%20v2%20XML/filtered-attachments/xls/EMTW02PL.XLS''#Source'!L29</f>
        <v>0</v>
      </c>
      <c r="M80" s="28" t="n">
        <f aca="false">'''file:///mnt/12tb/@roms/datasets/enron/EDRM%20Enron%20Email%20Data%20Set%20v2%20XML/filtered-attachments/xls/EMTW02PL.XLS''#Source'!M29</f>
        <v>0</v>
      </c>
      <c r="N80" s="28" t="n">
        <f aca="false">'''file:///mnt/12tb/@roms/datasets/enron/EDRM%20Enron%20Email%20Data%20Set%20v2%20XML/filtered-attachments/xls/EMTW02PL.XLS''#Source'!N29</f>
        <v>0</v>
      </c>
      <c r="O80" s="28" t="n">
        <f aca="false">'''file:///mnt/12tb/@roms/datasets/enron/EDRM%20Enron%20Email%20Data%20Set%20v2%20XML/filtered-attachments/xls/EMTW02PL.XLS''#Source'!O29</f>
        <v>0</v>
      </c>
      <c r="P80" s="21" t="n">
        <f aca="false">SUM(D80:O80)</f>
        <v>0</v>
      </c>
      <c r="Q80" s="25" t="n">
        <f aca="false">SUM(D80:E80)</f>
        <v>0</v>
      </c>
      <c r="R80" s="21" t="n">
        <f aca="false">P80-Q80</f>
        <v>0</v>
      </c>
    </row>
    <row r="81" customFormat="false" ht="14.65" hidden="false" customHeight="false" outlineLevel="0" collapsed="false">
      <c r="A81" s="22" t="s">
        <v>62</v>
      </c>
      <c r="C81" s="25" t="n">
        <v>454</v>
      </c>
      <c r="D81" s="25" t="n">
        <v>0</v>
      </c>
      <c r="E81" s="25" t="n">
        <v>0</v>
      </c>
      <c r="F81" s="25" t="n">
        <v>0</v>
      </c>
      <c r="G81" s="25" t="n">
        <v>0</v>
      </c>
      <c r="H81" s="25" t="n">
        <v>0</v>
      </c>
      <c r="I81" s="25" t="n">
        <v>0</v>
      </c>
      <c r="J81" s="25" t="n">
        <v>0</v>
      </c>
      <c r="K81" s="25" t="n">
        <v>0</v>
      </c>
      <c r="L81" s="25" t="n">
        <v>0</v>
      </c>
      <c r="M81" s="25" t="n">
        <v>0</v>
      </c>
      <c r="N81" s="25" t="n">
        <v>0</v>
      </c>
      <c r="O81" s="25" t="n">
        <v>0</v>
      </c>
      <c r="P81" s="21" t="n">
        <f aca="false">SUM(D81:O81)</f>
        <v>0</v>
      </c>
      <c r="Q81" s="25" t="n">
        <f aca="false">SUM(D81:E81)</f>
        <v>0</v>
      </c>
      <c r="R81" s="21" t="n">
        <f aca="false">P81-Q81</f>
        <v>0</v>
      </c>
    </row>
    <row r="82" customFormat="false" ht="14.65" hidden="false" customHeight="false" outlineLevel="0" collapsed="false">
      <c r="A82" s="22" t="s">
        <v>63</v>
      </c>
      <c r="C82" s="30" t="n">
        <v>1290</v>
      </c>
      <c r="D82" s="25" t="n">
        <v>0</v>
      </c>
      <c r="E82" s="25" t="n">
        <v>0</v>
      </c>
      <c r="F82" s="25" t="n">
        <v>0</v>
      </c>
      <c r="G82" s="25" t="n">
        <v>0</v>
      </c>
      <c r="H82" s="25" t="n">
        <v>0</v>
      </c>
      <c r="I82" s="25" t="n">
        <v>0</v>
      </c>
      <c r="J82" s="25" t="n">
        <v>0</v>
      </c>
      <c r="K82" s="25" t="n">
        <v>0</v>
      </c>
      <c r="L82" s="25" t="n">
        <v>0</v>
      </c>
      <c r="M82" s="25" t="n">
        <v>0</v>
      </c>
      <c r="N82" s="25" t="n">
        <v>0</v>
      </c>
      <c r="O82" s="25" t="n">
        <v>0</v>
      </c>
      <c r="P82" s="21" t="n">
        <f aca="false">SUM(D82:O82)</f>
        <v>0</v>
      </c>
      <c r="Q82" s="25" t="n">
        <f aca="false">SUM(D82:E82)</f>
        <v>0</v>
      </c>
      <c r="R82" s="21" t="n">
        <f aca="false">P82-Q82</f>
        <v>0</v>
      </c>
    </row>
    <row r="83" customFormat="false" ht="14.65" hidden="false" customHeight="false" outlineLevel="0" collapsed="false">
      <c r="A83" s="22" t="s">
        <v>64</v>
      </c>
      <c r="C83" s="25" t="n">
        <v>90</v>
      </c>
      <c r="D83" s="25" t="n">
        <v>0</v>
      </c>
      <c r="E83" s="25" t="n">
        <v>0</v>
      </c>
      <c r="F83" s="25" t="n">
        <v>0</v>
      </c>
      <c r="G83" s="25" t="n">
        <v>0</v>
      </c>
      <c r="H83" s="25" t="n">
        <v>0</v>
      </c>
      <c r="I83" s="25" t="n">
        <v>0</v>
      </c>
      <c r="J83" s="25" t="n">
        <v>0</v>
      </c>
      <c r="K83" s="25" t="n">
        <v>0</v>
      </c>
      <c r="L83" s="25" t="n">
        <v>0</v>
      </c>
      <c r="M83" s="25" t="n">
        <v>0</v>
      </c>
      <c r="N83" s="25" t="n">
        <v>0</v>
      </c>
      <c r="O83" s="25" t="n">
        <v>0</v>
      </c>
      <c r="P83" s="21" t="n">
        <f aca="false">SUM(D83:O83)</f>
        <v>0</v>
      </c>
      <c r="Q83" s="25" t="n">
        <f aca="false">SUM(D83:E83)</f>
        <v>0</v>
      </c>
      <c r="R83" s="21" t="n">
        <f aca="false">P83-Q83</f>
        <v>0</v>
      </c>
    </row>
    <row r="84" customFormat="false" ht="14.65" hidden="false" customHeight="false" outlineLevel="0" collapsed="false">
      <c r="A84" s="29" t="s">
        <v>65</v>
      </c>
      <c r="C84" s="26" t="n">
        <f aca="false">150-150</f>
        <v>0</v>
      </c>
      <c r="D84" s="25" t="n">
        <v>0</v>
      </c>
      <c r="E84" s="25" t="n">
        <v>0</v>
      </c>
      <c r="F84" s="25" t="n">
        <v>0</v>
      </c>
      <c r="G84" s="25" t="n">
        <v>0</v>
      </c>
      <c r="H84" s="25" t="n">
        <v>0</v>
      </c>
      <c r="I84" s="25" t="n">
        <v>0</v>
      </c>
      <c r="J84" s="25" t="n">
        <v>0</v>
      </c>
      <c r="K84" s="25" t="n">
        <v>0</v>
      </c>
      <c r="L84" s="25" t="n">
        <v>0</v>
      </c>
      <c r="M84" s="25" t="n">
        <v>0</v>
      </c>
      <c r="N84" s="25" t="n">
        <v>0</v>
      </c>
      <c r="O84" s="25" t="n">
        <v>0</v>
      </c>
      <c r="P84" s="21" t="n">
        <f aca="false">SUM(D84:O84)</f>
        <v>0</v>
      </c>
      <c r="Q84" s="25" t="n">
        <f aca="false">SUM(D84:E84)</f>
        <v>0</v>
      </c>
      <c r="R84" s="21" t="n">
        <f aca="false">P84-Q84</f>
        <v>0</v>
      </c>
    </row>
    <row r="85" customFormat="false" ht="14.65" hidden="false" customHeight="false" outlineLevel="0" collapsed="false">
      <c r="A85" s="22" t="s">
        <v>66</v>
      </c>
      <c r="C85" s="25" t="n">
        <v>207</v>
      </c>
      <c r="D85" s="25" t="n">
        <v>0</v>
      </c>
      <c r="E85" s="25" t="n">
        <v>0</v>
      </c>
      <c r="F85" s="25" t="n">
        <v>0</v>
      </c>
      <c r="G85" s="25" t="n">
        <v>0</v>
      </c>
      <c r="H85" s="25" t="n">
        <v>0</v>
      </c>
      <c r="I85" s="25" t="n">
        <v>0</v>
      </c>
      <c r="J85" s="25" t="n">
        <v>0</v>
      </c>
      <c r="K85" s="25" t="n">
        <v>0</v>
      </c>
      <c r="L85" s="25" t="n">
        <v>0</v>
      </c>
      <c r="M85" s="25" t="n">
        <v>0</v>
      </c>
      <c r="N85" s="25" t="n">
        <v>0</v>
      </c>
      <c r="O85" s="25" t="n">
        <v>0</v>
      </c>
      <c r="P85" s="21" t="n">
        <f aca="false">SUM(D85:O85)</f>
        <v>0</v>
      </c>
      <c r="Q85" s="25" t="n">
        <f aca="false">SUM(D85:E85)</f>
        <v>0</v>
      </c>
      <c r="R85" s="21" t="n">
        <f aca="false">P85-Q85</f>
        <v>0</v>
      </c>
    </row>
    <row r="86" customFormat="false" ht="14.65" hidden="false" customHeight="false" outlineLevel="0" collapsed="false">
      <c r="A86" s="22" t="s">
        <v>67</v>
      </c>
      <c r="C86" s="25" t="n">
        <v>379</v>
      </c>
      <c r="D86" s="25" t="n">
        <v>0</v>
      </c>
      <c r="E86" s="25" t="n">
        <v>0</v>
      </c>
      <c r="F86" s="25" t="n">
        <v>0</v>
      </c>
      <c r="G86" s="25" t="n">
        <v>0</v>
      </c>
      <c r="H86" s="25" t="n">
        <v>0</v>
      </c>
      <c r="I86" s="25" t="n">
        <v>0</v>
      </c>
      <c r="J86" s="25" t="n">
        <v>0</v>
      </c>
      <c r="K86" s="25" t="n">
        <v>0</v>
      </c>
      <c r="L86" s="25" t="n">
        <v>0</v>
      </c>
      <c r="M86" s="25" t="n">
        <v>0</v>
      </c>
      <c r="N86" s="25" t="n">
        <v>0</v>
      </c>
      <c r="O86" s="25" t="n">
        <v>0</v>
      </c>
      <c r="P86" s="21" t="n">
        <f aca="false">SUM(D86:O86)</f>
        <v>0</v>
      </c>
      <c r="Q86" s="25" t="n">
        <f aca="false">SUM(D86:E86)</f>
        <v>0</v>
      </c>
      <c r="R86" s="21" t="n">
        <f aca="false">P86-Q86</f>
        <v>0</v>
      </c>
    </row>
    <row r="87" customFormat="false" ht="14.65" hidden="false" customHeight="false" outlineLevel="0" collapsed="false">
      <c r="A87" s="22" t="s">
        <v>68</v>
      </c>
      <c r="C87" s="25" t="n">
        <v>489</v>
      </c>
      <c r="D87" s="25" t="n">
        <v>0</v>
      </c>
      <c r="E87" s="25" t="n">
        <v>0</v>
      </c>
      <c r="F87" s="25" t="n">
        <v>0</v>
      </c>
      <c r="G87" s="25" t="n">
        <v>0</v>
      </c>
      <c r="H87" s="25" t="n">
        <v>0</v>
      </c>
      <c r="I87" s="25" t="n">
        <v>0</v>
      </c>
      <c r="J87" s="25" t="n">
        <v>0</v>
      </c>
      <c r="K87" s="25" t="n">
        <v>0</v>
      </c>
      <c r="L87" s="25" t="n">
        <v>0</v>
      </c>
      <c r="M87" s="25" t="n">
        <v>0</v>
      </c>
      <c r="N87" s="25" t="n">
        <v>0</v>
      </c>
      <c r="O87" s="25" t="n">
        <v>0</v>
      </c>
      <c r="P87" s="21" t="n">
        <f aca="false">SUM(D87:O87)</f>
        <v>0</v>
      </c>
      <c r="Q87" s="25" t="n">
        <f aca="false">SUM(D87:E87)</f>
        <v>0</v>
      </c>
      <c r="R87" s="21" t="n">
        <f aca="false">P87-Q87</f>
        <v>0</v>
      </c>
    </row>
    <row r="88" customFormat="false" ht="14.65" hidden="false" customHeight="false" outlineLevel="0" collapsed="false">
      <c r="A88" s="22" t="s">
        <v>69</v>
      </c>
      <c r="C88" s="25" t="n">
        <v>126</v>
      </c>
      <c r="D88" s="25" t="n">
        <v>0</v>
      </c>
      <c r="E88" s="25" t="n">
        <v>0</v>
      </c>
      <c r="F88" s="25" t="n">
        <v>0</v>
      </c>
      <c r="G88" s="25" t="n">
        <v>0</v>
      </c>
      <c r="H88" s="25" t="n">
        <v>0</v>
      </c>
      <c r="I88" s="25" t="n">
        <v>0</v>
      </c>
      <c r="J88" s="25" t="n">
        <v>0</v>
      </c>
      <c r="K88" s="25" t="n">
        <v>0</v>
      </c>
      <c r="L88" s="25" t="n">
        <v>0</v>
      </c>
      <c r="M88" s="25" t="n">
        <v>0</v>
      </c>
      <c r="N88" s="25" t="n">
        <v>0</v>
      </c>
      <c r="O88" s="25" t="n">
        <v>0</v>
      </c>
      <c r="P88" s="21" t="n">
        <f aca="false">SUM(D88:O88)</f>
        <v>0</v>
      </c>
      <c r="Q88" s="25" t="n">
        <f aca="false">SUM(D88:E88)</f>
        <v>0</v>
      </c>
      <c r="R88" s="21" t="n">
        <f aca="false">P88-Q88</f>
        <v>0</v>
      </c>
    </row>
    <row r="89" customFormat="false" ht="14.65" hidden="false" customHeight="false" outlineLevel="0" collapsed="false">
      <c r="A89" s="22" t="s">
        <v>70</v>
      </c>
      <c r="C89" s="25" t="n">
        <v>378</v>
      </c>
      <c r="D89" s="25" t="n">
        <v>0</v>
      </c>
      <c r="E89" s="25" t="n">
        <v>0</v>
      </c>
      <c r="F89" s="25" t="n">
        <v>0</v>
      </c>
      <c r="G89" s="25" t="n">
        <v>0</v>
      </c>
      <c r="H89" s="25" t="n">
        <v>0</v>
      </c>
      <c r="I89" s="25" t="n">
        <v>0</v>
      </c>
      <c r="J89" s="25" t="n">
        <v>0</v>
      </c>
      <c r="K89" s="25" t="n">
        <v>0</v>
      </c>
      <c r="L89" s="25" t="n">
        <v>0</v>
      </c>
      <c r="M89" s="25" t="n">
        <v>0</v>
      </c>
      <c r="N89" s="25" t="n">
        <v>0</v>
      </c>
      <c r="O89" s="25" t="n">
        <v>0</v>
      </c>
      <c r="P89" s="21" t="n">
        <f aca="false">SUM(D89:O89)</f>
        <v>0</v>
      </c>
      <c r="Q89" s="25" t="n">
        <f aca="false">SUM(D89:E89)</f>
        <v>0</v>
      </c>
      <c r="R89" s="21" t="n">
        <f aca="false">P89-Q89</f>
        <v>0</v>
      </c>
    </row>
    <row r="90" customFormat="false" ht="14.65" hidden="false" customHeight="false" outlineLevel="0" collapsed="false">
      <c r="A90" s="22" t="s">
        <v>71</v>
      </c>
      <c r="C90" s="25" t="n">
        <v>537</v>
      </c>
      <c r="D90" s="25" t="n">
        <v>0</v>
      </c>
      <c r="E90" s="25" t="n">
        <v>0</v>
      </c>
      <c r="F90" s="25" t="n">
        <v>0</v>
      </c>
      <c r="G90" s="25" t="n">
        <v>0</v>
      </c>
      <c r="H90" s="25" t="n">
        <v>0</v>
      </c>
      <c r="I90" s="25" t="n">
        <v>0</v>
      </c>
      <c r="J90" s="25" t="n">
        <v>0</v>
      </c>
      <c r="K90" s="25" t="n">
        <v>0</v>
      </c>
      <c r="L90" s="25" t="n">
        <v>0</v>
      </c>
      <c r="M90" s="25" t="n">
        <v>0</v>
      </c>
      <c r="N90" s="25" t="n">
        <v>0</v>
      </c>
      <c r="O90" s="25" t="n">
        <v>0</v>
      </c>
      <c r="P90" s="21" t="n">
        <f aca="false">SUM(D90:O90)</f>
        <v>0</v>
      </c>
      <c r="Q90" s="25" t="n">
        <f aca="false">SUM(D90:E90)</f>
        <v>0</v>
      </c>
      <c r="R90" s="21" t="n">
        <f aca="false">P90-Q90</f>
        <v>0</v>
      </c>
    </row>
    <row r="91" customFormat="false" ht="14.65" hidden="false" customHeight="false" outlineLevel="0" collapsed="false">
      <c r="A91" s="22" t="s">
        <v>72</v>
      </c>
      <c r="C91" s="25" t="n">
        <v>630</v>
      </c>
      <c r="D91" s="25" t="n">
        <v>0</v>
      </c>
      <c r="E91" s="25" t="n">
        <v>0</v>
      </c>
      <c r="F91" s="25" t="n">
        <v>0</v>
      </c>
      <c r="G91" s="25" t="n">
        <v>0</v>
      </c>
      <c r="H91" s="25" t="n">
        <v>0</v>
      </c>
      <c r="I91" s="25" t="n">
        <v>0</v>
      </c>
      <c r="J91" s="25" t="n">
        <v>0</v>
      </c>
      <c r="K91" s="25" t="n">
        <v>0</v>
      </c>
      <c r="L91" s="25" t="n">
        <v>0</v>
      </c>
      <c r="M91" s="25" t="n">
        <v>0</v>
      </c>
      <c r="N91" s="25" t="n">
        <v>0</v>
      </c>
      <c r="O91" s="25" t="n">
        <v>0</v>
      </c>
      <c r="P91" s="21" t="n">
        <f aca="false">SUM(D91:O91)</f>
        <v>0</v>
      </c>
      <c r="Q91" s="25" t="n">
        <f aca="false">SUM(D91:E91)</f>
        <v>0</v>
      </c>
      <c r="R91" s="21" t="n">
        <f aca="false">P91-Q91</f>
        <v>0</v>
      </c>
    </row>
    <row r="92" customFormat="false" ht="14.65" hidden="false" customHeight="false" outlineLevel="0" collapsed="false">
      <c r="A92" s="22" t="s">
        <v>73</v>
      </c>
      <c r="C92" s="25" t="n">
        <v>130</v>
      </c>
      <c r="D92" s="25" t="n">
        <v>0</v>
      </c>
      <c r="E92" s="25" t="n">
        <v>0</v>
      </c>
      <c r="F92" s="25" t="n">
        <v>0</v>
      </c>
      <c r="G92" s="25" t="n">
        <v>0</v>
      </c>
      <c r="H92" s="25" t="n">
        <v>0</v>
      </c>
      <c r="I92" s="25" t="n">
        <v>0</v>
      </c>
      <c r="J92" s="25" t="n">
        <v>0</v>
      </c>
      <c r="K92" s="25" t="n">
        <v>0</v>
      </c>
      <c r="L92" s="25" t="n">
        <v>0</v>
      </c>
      <c r="M92" s="25" t="n">
        <v>0</v>
      </c>
      <c r="N92" s="25" t="n">
        <v>0</v>
      </c>
      <c r="O92" s="25" t="n">
        <v>0</v>
      </c>
      <c r="P92" s="21" t="n">
        <f aca="false">SUM(D92:O92)</f>
        <v>0</v>
      </c>
      <c r="Q92" s="25" t="n">
        <f aca="false">SUM(D92:E92)</f>
        <v>0</v>
      </c>
      <c r="R92" s="21" t="n">
        <f aca="false">P92-Q92</f>
        <v>0</v>
      </c>
    </row>
    <row r="93" customFormat="false" ht="14.65" hidden="false" customHeight="false" outlineLevel="0" collapsed="false">
      <c r="A93" s="22" t="s">
        <v>74</v>
      </c>
      <c r="C93" s="25" t="n">
        <v>83</v>
      </c>
      <c r="D93" s="25" t="n">
        <v>0</v>
      </c>
      <c r="E93" s="25" t="n">
        <v>0</v>
      </c>
      <c r="F93" s="25" t="n">
        <v>0</v>
      </c>
      <c r="G93" s="25" t="n">
        <v>0</v>
      </c>
      <c r="H93" s="25" t="n">
        <v>0</v>
      </c>
      <c r="I93" s="25" t="n">
        <v>0</v>
      </c>
      <c r="J93" s="25" t="n">
        <v>0</v>
      </c>
      <c r="K93" s="25" t="n">
        <v>0</v>
      </c>
      <c r="L93" s="25" t="n">
        <v>0</v>
      </c>
      <c r="M93" s="25" t="n">
        <v>0</v>
      </c>
      <c r="N93" s="25" t="n">
        <v>0</v>
      </c>
      <c r="O93" s="25" t="n">
        <v>0</v>
      </c>
      <c r="P93" s="21" t="n">
        <f aca="false">SUM(D93:O93)</f>
        <v>0</v>
      </c>
      <c r="Q93" s="25" t="n">
        <f aca="false">SUM(D93:E93)</f>
        <v>0</v>
      </c>
      <c r="R93" s="21" t="n">
        <f aca="false">P93-Q93</f>
        <v>0</v>
      </c>
    </row>
    <row r="94" customFormat="false" ht="14.65" hidden="false" customHeight="false" outlineLevel="0" collapsed="false">
      <c r="A94" s="22" t="s">
        <v>38</v>
      </c>
      <c r="C94" s="25" t="n">
        <v>0</v>
      </c>
      <c r="D94" s="25" t="n">
        <v>0</v>
      </c>
      <c r="E94" s="25" t="n">
        <v>0</v>
      </c>
      <c r="F94" s="25" t="n">
        <v>0</v>
      </c>
      <c r="G94" s="25" t="n">
        <v>0</v>
      </c>
      <c r="H94" s="25" t="n">
        <v>0</v>
      </c>
      <c r="I94" s="25" t="n">
        <v>0</v>
      </c>
      <c r="J94" s="25" t="n">
        <v>0</v>
      </c>
      <c r="K94" s="25" t="n">
        <v>0</v>
      </c>
      <c r="L94" s="25" t="n">
        <v>0</v>
      </c>
      <c r="M94" s="25" t="n">
        <v>0</v>
      </c>
      <c r="N94" s="25" t="n">
        <v>0</v>
      </c>
      <c r="O94" s="25" t="n">
        <v>0</v>
      </c>
      <c r="P94" s="21" t="n">
        <f aca="false">SUM(D94:O94)</f>
        <v>0</v>
      </c>
      <c r="Q94" s="25" t="n">
        <f aca="false">SUM(D94:E94)</f>
        <v>0</v>
      </c>
      <c r="R94" s="21" t="n">
        <f aca="false">P94-Q94</f>
        <v>0</v>
      </c>
    </row>
    <row r="95" customFormat="false" ht="14.65" hidden="false" customHeight="false" outlineLevel="0" collapsed="false">
      <c r="A95" s="22" t="s">
        <v>38</v>
      </c>
      <c r="C95" s="25" t="n">
        <v>0</v>
      </c>
      <c r="D95" s="25" t="n">
        <v>0</v>
      </c>
      <c r="E95" s="25" t="n">
        <v>0</v>
      </c>
      <c r="F95" s="25" t="n">
        <v>0</v>
      </c>
      <c r="G95" s="25" t="n">
        <v>0</v>
      </c>
      <c r="H95" s="25" t="n">
        <v>0</v>
      </c>
      <c r="I95" s="25" t="n">
        <v>0</v>
      </c>
      <c r="J95" s="25" t="n">
        <v>0</v>
      </c>
      <c r="K95" s="25" t="n">
        <v>0</v>
      </c>
      <c r="L95" s="25" t="n">
        <v>0</v>
      </c>
      <c r="M95" s="25" t="n">
        <v>0</v>
      </c>
      <c r="N95" s="25" t="n">
        <v>0</v>
      </c>
      <c r="O95" s="25" t="n">
        <v>0</v>
      </c>
      <c r="P95" s="21" t="n">
        <f aca="false">SUM(D95:O95)</f>
        <v>0</v>
      </c>
      <c r="Q95" s="25" t="n">
        <f aca="false">SUM(D95:E95)</f>
        <v>0</v>
      </c>
      <c r="R95" s="21" t="n">
        <f aca="false">P95-Q95</f>
        <v>0</v>
      </c>
    </row>
    <row r="96" customFormat="false" ht="14.65" hidden="false" customHeight="false" outlineLevel="0" collapsed="false">
      <c r="A96" s="22" t="s">
        <v>26</v>
      </c>
      <c r="C96" s="23" t="n">
        <v>0</v>
      </c>
      <c r="D96" s="23" t="n">
        <v>0</v>
      </c>
      <c r="E96" s="23" t="n">
        <v>0</v>
      </c>
      <c r="F96" s="23" t="n">
        <v>0</v>
      </c>
      <c r="G96" s="23" t="n">
        <v>0</v>
      </c>
      <c r="H96" s="23" t="n">
        <v>0</v>
      </c>
      <c r="I96" s="23" t="n">
        <v>0</v>
      </c>
      <c r="J96" s="23" t="n">
        <v>0</v>
      </c>
      <c r="K96" s="23" t="n">
        <v>0</v>
      </c>
      <c r="L96" s="23" t="n">
        <v>0</v>
      </c>
      <c r="M96" s="23" t="n">
        <v>0</v>
      </c>
      <c r="N96" s="23" t="n">
        <v>0</v>
      </c>
      <c r="O96" s="23" t="n">
        <v>0</v>
      </c>
      <c r="P96" s="24" t="n">
        <f aca="false">SUM(D96:O96)</f>
        <v>0</v>
      </c>
      <c r="Q96" s="23" t="n">
        <f aca="false">SUM(D96:E96)</f>
        <v>0</v>
      </c>
      <c r="R96" s="24" t="n">
        <f aca="false">P96-Q96</f>
        <v>0</v>
      </c>
    </row>
    <row r="97" customFormat="false" ht="3.95" hidden="false" customHeight="true" outlineLevel="0" collapsed="false"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</row>
    <row r="98" customFormat="false" ht="14.65" hidden="false" customHeight="false" outlineLevel="0" collapsed="false">
      <c r="A98" s="20" t="s">
        <v>75</v>
      </c>
      <c r="C98" s="21" t="n">
        <f aca="false">SUM(C72:C97)</f>
        <v>6641</v>
      </c>
      <c r="D98" s="21" t="n">
        <f aca="false">SUM(D72:D97)</f>
        <v>6532</v>
      </c>
      <c r="E98" s="21" t="n">
        <f aca="false">SUM(E72:E97)</f>
        <v>6423</v>
      </c>
      <c r="F98" s="21" t="n">
        <f aca="false">SUM(F72:F97)</f>
        <v>6314</v>
      </c>
      <c r="G98" s="21" t="n">
        <f aca="false">SUM(G72:G97)</f>
        <v>6205</v>
      </c>
      <c r="H98" s="21" t="n">
        <f aca="false">SUM(H72:H97)</f>
        <v>6096</v>
      </c>
      <c r="I98" s="21" t="n">
        <f aca="false">SUM(I72:I97)</f>
        <v>5987</v>
      </c>
      <c r="J98" s="21" t="n">
        <f aca="false">SUM(J72:J97)</f>
        <v>5878</v>
      </c>
      <c r="K98" s="21" t="n">
        <f aca="false">SUM(K72:K97)</f>
        <v>5769</v>
      </c>
      <c r="L98" s="21" t="n">
        <f aca="false">SUM(L72:L97)</f>
        <v>7060</v>
      </c>
      <c r="M98" s="21" t="n">
        <f aca="false">SUM(M72:M97)</f>
        <v>6944</v>
      </c>
      <c r="N98" s="21" t="n">
        <f aca="false">SUM(N72:N97)</f>
        <v>6827</v>
      </c>
      <c r="O98" s="21" t="n">
        <f aca="false">SUM(O72:O97)</f>
        <v>6710</v>
      </c>
      <c r="P98" s="21"/>
    </row>
    <row r="99" customFormat="false" ht="3.95" hidden="false" customHeight="true" outlineLevel="0" collapsed="false"/>
    <row r="100" customFormat="false" ht="14.65" hidden="false" customHeight="false" outlineLevel="0" collapsed="false">
      <c r="A100" s="22" t="s">
        <v>28</v>
      </c>
      <c r="C100" s="21"/>
      <c r="D100" s="21" t="n">
        <f aca="false">D98-C98</f>
        <v>-109</v>
      </c>
      <c r="E100" s="21" t="n">
        <f aca="false">E98-D98</f>
        <v>-109</v>
      </c>
      <c r="F100" s="21" t="n">
        <f aca="false">F98-E98</f>
        <v>-109</v>
      </c>
      <c r="G100" s="21" t="n">
        <f aca="false">G98-F98</f>
        <v>-109</v>
      </c>
      <c r="H100" s="21" t="n">
        <f aca="false">H98-G98</f>
        <v>-109</v>
      </c>
      <c r="I100" s="21" t="n">
        <f aca="false">I98-H98</f>
        <v>-109</v>
      </c>
      <c r="J100" s="21" t="n">
        <f aca="false">J98-I98</f>
        <v>-109</v>
      </c>
      <c r="K100" s="21" t="n">
        <f aca="false">K98-J98</f>
        <v>-109</v>
      </c>
      <c r="L100" s="21" t="n">
        <f aca="false">L98-K98</f>
        <v>1291</v>
      </c>
      <c r="M100" s="21" t="n">
        <f aca="false">M98-L98</f>
        <v>-116</v>
      </c>
      <c r="N100" s="21" t="n">
        <f aca="false">N98-M98</f>
        <v>-117</v>
      </c>
      <c r="O100" s="21" t="n">
        <f aca="false">O98-N98</f>
        <v>-117</v>
      </c>
      <c r="P100" s="21" t="n">
        <f aca="false">SUM(D100:O100)</f>
        <v>69</v>
      </c>
      <c r="Q100" s="21" t="n">
        <f aca="false">SUM(Q73:Q97)</f>
        <v>-218</v>
      </c>
      <c r="R100" s="21" t="n">
        <f aca="false">P100-Q100</f>
        <v>287</v>
      </c>
    </row>
    <row r="102" customFormat="false" ht="14.65" hidden="false" customHeight="false" outlineLevel="0" collapsed="false">
      <c r="A102" s="20" t="s">
        <v>76</v>
      </c>
      <c r="C102" s="21"/>
      <c r="D102" s="21" t="n">
        <f aca="false">C107</f>
        <v>1</v>
      </c>
      <c r="E102" s="21" t="n">
        <f aca="false">D107</f>
        <v>1</v>
      </c>
      <c r="F102" s="21" t="n">
        <f aca="false">E107</f>
        <v>1</v>
      </c>
      <c r="G102" s="21" t="n">
        <f aca="false">F107</f>
        <v>1</v>
      </c>
      <c r="H102" s="21" t="n">
        <f aca="false">G107</f>
        <v>1</v>
      </c>
      <c r="I102" s="21" t="n">
        <f aca="false">H107</f>
        <v>1</v>
      </c>
      <c r="J102" s="21" t="n">
        <f aca="false">I107</f>
        <v>1</v>
      </c>
      <c r="K102" s="21" t="n">
        <f aca="false">J107</f>
        <v>1</v>
      </c>
      <c r="L102" s="21" t="n">
        <f aca="false">K107</f>
        <v>1</v>
      </c>
      <c r="M102" s="21" t="n">
        <f aca="false">L107</f>
        <v>1</v>
      </c>
      <c r="N102" s="21" t="n">
        <f aca="false">M107</f>
        <v>1</v>
      </c>
      <c r="O102" s="21" t="n">
        <f aca="false">N107</f>
        <v>1</v>
      </c>
      <c r="P102" s="21"/>
    </row>
    <row r="103" customFormat="false" ht="14.65" hidden="false" customHeight="false" outlineLevel="0" collapsed="false">
      <c r="A103" s="29" t="s">
        <v>65</v>
      </c>
      <c r="C103" s="26" t="n">
        <v>0</v>
      </c>
      <c r="D103" s="25" t="n">
        <v>0</v>
      </c>
      <c r="E103" s="25" t="n">
        <v>0</v>
      </c>
      <c r="F103" s="25" t="n">
        <v>0</v>
      </c>
      <c r="G103" s="25" t="n">
        <v>0</v>
      </c>
      <c r="H103" s="25" t="n">
        <v>0</v>
      </c>
      <c r="I103" s="25" t="n">
        <v>0</v>
      </c>
      <c r="J103" s="25" t="n">
        <v>0</v>
      </c>
      <c r="K103" s="25" t="n">
        <v>0</v>
      </c>
      <c r="L103" s="25" t="n">
        <v>0</v>
      </c>
      <c r="M103" s="25" t="n">
        <v>0</v>
      </c>
      <c r="N103" s="25" t="n">
        <v>0</v>
      </c>
      <c r="O103" s="25" t="n">
        <v>0</v>
      </c>
      <c r="P103" s="21" t="n">
        <f aca="false">SUM(D103:O103)</f>
        <v>0</v>
      </c>
      <c r="Q103" s="25" t="n">
        <f aca="false">SUM(D103:E103)</f>
        <v>0</v>
      </c>
      <c r="R103" s="21" t="n">
        <f aca="false">P103-Q103</f>
        <v>0</v>
      </c>
    </row>
    <row r="104" customFormat="false" ht="14.65" hidden="false" customHeight="false" outlineLevel="0" collapsed="false">
      <c r="A104" s="22" t="s">
        <v>77</v>
      </c>
      <c r="C104" s="25" t="n">
        <v>0</v>
      </c>
      <c r="D104" s="25" t="n">
        <v>0</v>
      </c>
      <c r="E104" s="26" t="n">
        <v>0</v>
      </c>
      <c r="F104" s="26" t="n">
        <v>0</v>
      </c>
      <c r="G104" s="25" t="n">
        <v>0</v>
      </c>
      <c r="H104" s="25" t="n">
        <v>0</v>
      </c>
      <c r="I104" s="25" t="n">
        <v>0</v>
      </c>
      <c r="J104" s="25" t="n">
        <v>0</v>
      </c>
      <c r="K104" s="25" t="n">
        <v>0</v>
      </c>
      <c r="L104" s="25" t="n">
        <v>0</v>
      </c>
      <c r="M104" s="25" t="n">
        <v>0</v>
      </c>
      <c r="N104" s="25" t="n">
        <v>0</v>
      </c>
      <c r="O104" s="25" t="n">
        <v>0</v>
      </c>
      <c r="P104" s="21" t="n">
        <f aca="false">SUM(D104:O104)</f>
        <v>0</v>
      </c>
      <c r="Q104" s="25" t="n">
        <f aca="false">SUM(D104:E104)</f>
        <v>0</v>
      </c>
      <c r="R104" s="21" t="n">
        <f aca="false">P104-Q104</f>
        <v>0</v>
      </c>
    </row>
    <row r="105" customFormat="false" ht="14.65" hidden="false" customHeight="false" outlineLevel="0" collapsed="false">
      <c r="A105" s="22" t="s">
        <v>26</v>
      </c>
      <c r="C105" s="23" t="n">
        <v>1</v>
      </c>
      <c r="D105" s="23" t="n">
        <v>0</v>
      </c>
      <c r="E105" s="23" t="n">
        <v>0</v>
      </c>
      <c r="F105" s="23" t="n">
        <v>0</v>
      </c>
      <c r="G105" s="23" t="n">
        <v>0</v>
      </c>
      <c r="H105" s="23" t="n">
        <v>0</v>
      </c>
      <c r="I105" s="23" t="n">
        <v>0</v>
      </c>
      <c r="J105" s="23" t="n">
        <v>0</v>
      </c>
      <c r="K105" s="23" t="n">
        <v>0</v>
      </c>
      <c r="L105" s="23" t="n">
        <v>0</v>
      </c>
      <c r="M105" s="23" t="n">
        <v>0</v>
      </c>
      <c r="N105" s="23" t="n">
        <v>0</v>
      </c>
      <c r="O105" s="23" t="n">
        <v>0</v>
      </c>
      <c r="P105" s="24" t="n">
        <f aca="false">SUM(D105:O105)</f>
        <v>0</v>
      </c>
      <c r="Q105" s="23" t="n">
        <f aca="false">SUM(D105:E105)</f>
        <v>0</v>
      </c>
      <c r="R105" s="24" t="n">
        <f aca="false">P105-Q105</f>
        <v>0</v>
      </c>
    </row>
    <row r="106" customFormat="false" ht="3.95" hidden="false" customHeight="true" outlineLevel="0" collapsed="false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</row>
    <row r="107" customFormat="false" ht="14.65" hidden="false" customHeight="false" outlineLevel="0" collapsed="false">
      <c r="A107" s="20" t="s">
        <v>78</v>
      </c>
      <c r="C107" s="21" t="n">
        <f aca="false">SUM(C102:C105)</f>
        <v>1</v>
      </c>
      <c r="D107" s="21" t="n">
        <f aca="false">SUM(D102:D105)</f>
        <v>1</v>
      </c>
      <c r="E107" s="21" t="n">
        <f aca="false">SUM(E102:E105)</f>
        <v>1</v>
      </c>
      <c r="F107" s="21" t="n">
        <f aca="false">SUM(F102:F105)</f>
        <v>1</v>
      </c>
      <c r="G107" s="21" t="n">
        <f aca="false">SUM(G102:G105)</f>
        <v>1</v>
      </c>
      <c r="H107" s="21" t="n">
        <f aca="false">SUM(H102:H105)</f>
        <v>1</v>
      </c>
      <c r="I107" s="21" t="n">
        <f aca="false">SUM(I102:I105)</f>
        <v>1</v>
      </c>
      <c r="J107" s="21" t="n">
        <f aca="false">SUM(J102:J105)</f>
        <v>1</v>
      </c>
      <c r="K107" s="21" t="n">
        <f aca="false">SUM(K102:K105)</f>
        <v>1</v>
      </c>
      <c r="L107" s="21" t="n">
        <f aca="false">SUM(L102:L105)</f>
        <v>1</v>
      </c>
      <c r="M107" s="21" t="n">
        <f aca="false">SUM(M102:M105)</f>
        <v>1</v>
      </c>
      <c r="N107" s="21" t="n">
        <f aca="false">SUM(N102:N105)</f>
        <v>1</v>
      </c>
      <c r="O107" s="21" t="n">
        <f aca="false">SUM(O102:O105)</f>
        <v>1</v>
      </c>
      <c r="P107" s="21"/>
    </row>
    <row r="108" customFormat="false" ht="3.95" hidden="false" customHeight="true" outlineLevel="0" collapsed="false"/>
    <row r="109" customFormat="false" ht="14.65" hidden="false" customHeight="false" outlineLevel="0" collapsed="false">
      <c r="A109" s="22" t="s">
        <v>28</v>
      </c>
      <c r="C109" s="21"/>
      <c r="D109" s="21" t="n">
        <f aca="false">D107-C107</f>
        <v>0</v>
      </c>
      <c r="E109" s="21" t="n">
        <f aca="false">E107-D107</f>
        <v>0</v>
      </c>
      <c r="F109" s="21" t="n">
        <f aca="false">F107-E107</f>
        <v>0</v>
      </c>
      <c r="G109" s="21" t="n">
        <f aca="false">G107-F107</f>
        <v>0</v>
      </c>
      <c r="H109" s="21" t="n">
        <f aca="false">H107-G107</f>
        <v>0</v>
      </c>
      <c r="I109" s="21" t="n">
        <f aca="false">I107-H107</f>
        <v>0</v>
      </c>
      <c r="J109" s="21" t="n">
        <f aca="false">J107-I107</f>
        <v>0</v>
      </c>
      <c r="K109" s="21" t="n">
        <f aca="false">K107-J107</f>
        <v>0</v>
      </c>
      <c r="L109" s="21" t="n">
        <f aca="false">L107-K107</f>
        <v>0</v>
      </c>
      <c r="M109" s="21" t="n">
        <f aca="false">M107-L107</f>
        <v>0</v>
      </c>
      <c r="N109" s="21" t="n">
        <f aca="false">N107-M107</f>
        <v>0</v>
      </c>
      <c r="O109" s="21" t="n">
        <f aca="false">O107-N107</f>
        <v>0</v>
      </c>
      <c r="P109" s="21" t="n">
        <f aca="false">SUM(D109:O109)</f>
        <v>0</v>
      </c>
      <c r="Q109" s="21" t="n">
        <f aca="false">SUM(Q103:Q106)</f>
        <v>0</v>
      </c>
      <c r="R109" s="21" t="n">
        <f aca="false">P109-Q109</f>
        <v>0</v>
      </c>
    </row>
    <row r="111" customFormat="false" ht="14.65" hidden="false" customHeight="false" outlineLevel="0" collapsed="false">
      <c r="A111" s="20" t="s">
        <v>79</v>
      </c>
      <c r="D111" s="21" t="n">
        <f aca="false">C116</f>
        <v>0</v>
      </c>
      <c r="E111" s="21" t="n">
        <f aca="false">D116</f>
        <v>0</v>
      </c>
      <c r="F111" s="21" t="n">
        <f aca="false">E116</f>
        <v>0</v>
      </c>
      <c r="G111" s="21" t="n">
        <f aca="false">F116</f>
        <v>0</v>
      </c>
      <c r="H111" s="21" t="n">
        <f aca="false">G116</f>
        <v>0</v>
      </c>
      <c r="I111" s="21" t="n">
        <f aca="false">H116</f>
        <v>0</v>
      </c>
      <c r="J111" s="21" t="n">
        <f aca="false">I116</f>
        <v>0</v>
      </c>
      <c r="K111" s="21" t="n">
        <f aca="false">J116</f>
        <v>0</v>
      </c>
      <c r="L111" s="21" t="n">
        <f aca="false">K116</f>
        <v>0</v>
      </c>
      <c r="M111" s="21" t="n">
        <f aca="false">L116</f>
        <v>0</v>
      </c>
      <c r="N111" s="21" t="n">
        <f aca="false">M116</f>
        <v>0</v>
      </c>
      <c r="O111" s="21" t="n">
        <f aca="false">N116</f>
        <v>0</v>
      </c>
    </row>
    <row r="112" customFormat="false" ht="14.65" hidden="false" customHeight="false" outlineLevel="0" collapsed="false">
      <c r="A112" s="22" t="s">
        <v>80</v>
      </c>
      <c r="B112" s="27" t="s">
        <v>32</v>
      </c>
      <c r="D112" s="28" t="n">
        <f aca="false">'''file:///mnt/12tb/@roms/datasets/enron/EDRM%20Enron%20Email%20Data%20Set%20v2%20XML/filtered-attachments/xls/EMTW02PL.XLS''#Source'!D43</f>
        <v>0</v>
      </c>
      <c r="E112" s="28" t="n">
        <f aca="false">'''file:///mnt/12tb/@roms/datasets/enron/EDRM%20Enron%20Email%20Data%20Set%20v2%20XML/filtered-attachments/xls/EMTW02PL.XLS''#Source'!E43</f>
        <v>0</v>
      </c>
      <c r="F112" s="28" t="n">
        <f aca="false">'''file:///mnt/12tb/@roms/datasets/enron/EDRM%20Enron%20Email%20Data%20Set%20v2%20XML/filtered-attachments/xls/EMTW02PL.XLS''#Source'!F43</f>
        <v>0</v>
      </c>
      <c r="G112" s="28" t="n">
        <f aca="false">'''file:///mnt/12tb/@roms/datasets/enron/EDRM%20Enron%20Email%20Data%20Set%20v2%20XML/filtered-attachments/xls/EMTW02PL.XLS''#Source'!G43</f>
        <v>0</v>
      </c>
      <c r="H112" s="28" t="n">
        <f aca="false">'''file:///mnt/12tb/@roms/datasets/enron/EDRM%20Enron%20Email%20Data%20Set%20v2%20XML/filtered-attachments/xls/EMTW02PL.XLS''#Source'!H43</f>
        <v>0</v>
      </c>
      <c r="I112" s="28" t="n">
        <f aca="false">'''file:///mnt/12tb/@roms/datasets/enron/EDRM%20Enron%20Email%20Data%20Set%20v2%20XML/filtered-attachments/xls/EMTW02PL.XLS''#Source'!I43</f>
        <v>0</v>
      </c>
      <c r="J112" s="28" t="n">
        <f aca="false">'''file:///mnt/12tb/@roms/datasets/enron/EDRM%20Enron%20Email%20Data%20Set%20v2%20XML/filtered-attachments/xls/EMTW02PL.XLS''#Source'!J43</f>
        <v>0</v>
      </c>
      <c r="K112" s="28" t="n">
        <f aca="false">'''file:///mnt/12tb/@roms/datasets/enron/EDRM%20Enron%20Email%20Data%20Set%20v2%20XML/filtered-attachments/xls/EMTW02PL.XLS''#Source'!K43</f>
        <v>0</v>
      </c>
      <c r="L112" s="28" t="n">
        <f aca="false">'''file:///mnt/12tb/@roms/datasets/enron/EDRM%20Enron%20Email%20Data%20Set%20v2%20XML/filtered-attachments/xls/EMTW02PL.XLS''#Source'!L43</f>
        <v>0</v>
      </c>
      <c r="M112" s="28" t="n">
        <f aca="false">'''file:///mnt/12tb/@roms/datasets/enron/EDRM%20Enron%20Email%20Data%20Set%20v2%20XML/filtered-attachments/xls/EMTW02PL.XLS''#Source'!M43</f>
        <v>0</v>
      </c>
      <c r="N112" s="28" t="n">
        <f aca="false">'''file:///mnt/12tb/@roms/datasets/enron/EDRM%20Enron%20Email%20Data%20Set%20v2%20XML/filtered-attachments/xls/EMTW02PL.XLS''#Source'!N43</f>
        <v>0</v>
      </c>
      <c r="O112" s="28" t="n">
        <f aca="false">'''file:///mnt/12tb/@roms/datasets/enron/EDRM%20Enron%20Email%20Data%20Set%20v2%20XML/filtered-attachments/xls/EMTW02PL.XLS''#Source'!O43</f>
        <v>0</v>
      </c>
      <c r="P112" s="21" t="n">
        <f aca="false">SUM(D112:O112)</f>
        <v>0</v>
      </c>
      <c r="Q112" s="25" t="n">
        <f aca="false">SUM(D112:E112)</f>
        <v>0</v>
      </c>
      <c r="R112" s="21" t="n">
        <f aca="false">P112-Q112</f>
        <v>0</v>
      </c>
    </row>
    <row r="113" customFormat="false" ht="14.65" hidden="false" customHeight="false" outlineLevel="0" collapsed="false">
      <c r="A113" s="22" t="s">
        <v>81</v>
      </c>
      <c r="D113" s="25" t="n">
        <v>0</v>
      </c>
      <c r="E113" s="25" t="n">
        <v>0</v>
      </c>
      <c r="F113" s="25" t="n">
        <v>0</v>
      </c>
      <c r="G113" s="25" t="n">
        <v>0</v>
      </c>
      <c r="H113" s="25" t="n">
        <v>0</v>
      </c>
      <c r="I113" s="25" t="n">
        <v>0</v>
      </c>
      <c r="J113" s="25" t="n">
        <v>0</v>
      </c>
      <c r="K113" s="25" t="n">
        <v>0</v>
      </c>
      <c r="L113" s="25" t="n">
        <v>0</v>
      </c>
      <c r="M113" s="25" t="n">
        <v>0</v>
      </c>
      <c r="N113" s="25" t="n">
        <v>0</v>
      </c>
      <c r="O113" s="25" t="n">
        <v>0</v>
      </c>
      <c r="P113" s="21" t="n">
        <f aca="false">SUM(D113:O113)</f>
        <v>0</v>
      </c>
      <c r="Q113" s="25" t="n">
        <f aca="false">SUM(D113:E113)</f>
        <v>0</v>
      </c>
      <c r="R113" s="21" t="n">
        <f aca="false">P113-Q113</f>
        <v>0</v>
      </c>
    </row>
    <row r="114" customFormat="false" ht="14.65" hidden="false" customHeight="false" outlineLevel="0" collapsed="false">
      <c r="A114" s="22" t="s">
        <v>26</v>
      </c>
      <c r="C114" s="23" t="n">
        <v>0</v>
      </c>
      <c r="D114" s="23" t="n">
        <v>0</v>
      </c>
      <c r="E114" s="23" t="n">
        <v>0</v>
      </c>
      <c r="F114" s="23" t="n">
        <v>0</v>
      </c>
      <c r="G114" s="23" t="n">
        <v>0</v>
      </c>
      <c r="H114" s="23" t="n">
        <v>0</v>
      </c>
      <c r="I114" s="23" t="n">
        <v>0</v>
      </c>
      <c r="J114" s="23" t="n">
        <v>0</v>
      </c>
      <c r="K114" s="23" t="n">
        <v>0</v>
      </c>
      <c r="L114" s="23" t="n">
        <v>0</v>
      </c>
      <c r="M114" s="23" t="n">
        <v>0</v>
      </c>
      <c r="N114" s="23" t="n">
        <v>0</v>
      </c>
      <c r="O114" s="23" t="n">
        <v>0</v>
      </c>
      <c r="P114" s="24" t="n">
        <f aca="false">SUM(D114:O114)</f>
        <v>0</v>
      </c>
      <c r="Q114" s="23" t="n">
        <f aca="false">SUM(D114:E114)</f>
        <v>0</v>
      </c>
      <c r="R114" s="24" t="n">
        <f aca="false">P114-Q114</f>
        <v>0</v>
      </c>
    </row>
    <row r="115" customFormat="false" ht="3.95" hidden="false" customHeight="true" outlineLevel="0" collapsed="false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</row>
    <row r="116" customFormat="false" ht="14.65" hidden="false" customHeight="false" outlineLevel="0" collapsed="false">
      <c r="A116" s="20" t="s">
        <v>82</v>
      </c>
      <c r="C116" s="25" t="n">
        <v>0</v>
      </c>
      <c r="D116" s="21" t="n">
        <f aca="false">SUM(D111:D115)</f>
        <v>0</v>
      </c>
      <c r="E116" s="21" t="n">
        <f aca="false">SUM(E111:E115)</f>
        <v>0</v>
      </c>
      <c r="F116" s="21" t="n">
        <f aca="false">SUM(F111:F115)</f>
        <v>0</v>
      </c>
      <c r="G116" s="21" t="n">
        <f aca="false">SUM(G111:G115)</f>
        <v>0</v>
      </c>
      <c r="H116" s="21" t="n">
        <f aca="false">SUM(H111:H115)</f>
        <v>0</v>
      </c>
      <c r="I116" s="21" t="n">
        <f aca="false">SUM(I111:I115)</f>
        <v>0</v>
      </c>
      <c r="J116" s="21" t="n">
        <f aca="false">SUM(J111:J115)</f>
        <v>0</v>
      </c>
      <c r="K116" s="21" t="n">
        <f aca="false">SUM(K111:K115)</f>
        <v>0</v>
      </c>
      <c r="L116" s="21" t="n">
        <f aca="false">SUM(L111:L115)</f>
        <v>0</v>
      </c>
      <c r="M116" s="21" t="n">
        <f aca="false">SUM(M111:M115)</f>
        <v>0</v>
      </c>
      <c r="N116" s="21" t="n">
        <f aca="false">SUM(N111:N115)</f>
        <v>0</v>
      </c>
      <c r="O116" s="21" t="n">
        <f aca="false">SUM(O111:O115)</f>
        <v>0</v>
      </c>
    </row>
    <row r="117" customFormat="false" ht="3.95" hidden="false" customHeight="true" outlineLevel="0" collapsed="false"/>
    <row r="118" customFormat="false" ht="14.65" hidden="false" customHeight="false" outlineLevel="0" collapsed="false">
      <c r="A118" s="22" t="s">
        <v>28</v>
      </c>
      <c r="D118" s="21" t="n">
        <f aca="false">D116-C116</f>
        <v>0</v>
      </c>
      <c r="E118" s="21" t="n">
        <f aca="false">E116-D116</f>
        <v>0</v>
      </c>
      <c r="F118" s="21" t="n">
        <f aca="false">F116-E116</f>
        <v>0</v>
      </c>
      <c r="G118" s="21" t="n">
        <f aca="false">G116-F116</f>
        <v>0</v>
      </c>
      <c r="H118" s="21" t="n">
        <f aca="false">H116-G116</f>
        <v>0</v>
      </c>
      <c r="I118" s="21" t="n">
        <f aca="false">I116-H116</f>
        <v>0</v>
      </c>
      <c r="J118" s="21" t="n">
        <f aca="false">J116-I116</f>
        <v>0</v>
      </c>
      <c r="K118" s="21" t="n">
        <f aca="false">K116-J116</f>
        <v>0</v>
      </c>
      <c r="L118" s="21" t="n">
        <f aca="false">L116-K116</f>
        <v>0</v>
      </c>
      <c r="M118" s="21" t="n">
        <f aca="false">M116-L116</f>
        <v>0</v>
      </c>
      <c r="N118" s="21" t="n">
        <f aca="false">N116-M116</f>
        <v>0</v>
      </c>
      <c r="O118" s="21" t="n">
        <f aca="false">O116-N116</f>
        <v>0</v>
      </c>
      <c r="P118" s="21" t="n">
        <f aca="false">SUM(D118:O118)</f>
        <v>0</v>
      </c>
      <c r="Q118" s="21" t="n">
        <f aca="false">SUM(Q112:Q115)</f>
        <v>0</v>
      </c>
      <c r="R118" s="21" t="n">
        <f aca="false">P118-Q118</f>
        <v>0</v>
      </c>
    </row>
    <row r="119" customFormat="false" ht="12" hidden="false" customHeight="true" outlineLevel="0" collapsed="false"/>
    <row r="120" customFormat="false" ht="14.65" hidden="false" customHeight="false" outlineLevel="0" collapsed="false">
      <c r="A120" s="20" t="s">
        <v>83</v>
      </c>
      <c r="C120" s="21"/>
      <c r="D120" s="21" t="n">
        <f aca="false">C124</f>
        <v>0</v>
      </c>
      <c r="E120" s="21" t="n">
        <f aca="false">D124</f>
        <v>0</v>
      </c>
      <c r="F120" s="21" t="n">
        <f aca="false">E124</f>
        <v>0</v>
      </c>
      <c r="G120" s="21" t="n">
        <f aca="false">F124</f>
        <v>0</v>
      </c>
      <c r="H120" s="21" t="n">
        <f aca="false">G124</f>
        <v>0</v>
      </c>
      <c r="I120" s="21" t="n">
        <f aca="false">H124</f>
        <v>0</v>
      </c>
      <c r="J120" s="21" t="n">
        <f aca="false">I124</f>
        <v>0</v>
      </c>
      <c r="K120" s="21" t="n">
        <f aca="false">J124</f>
        <v>0</v>
      </c>
      <c r="L120" s="21" t="n">
        <f aca="false">K124</f>
        <v>0</v>
      </c>
      <c r="M120" s="21" t="n">
        <f aca="false">L124</f>
        <v>0</v>
      </c>
      <c r="N120" s="21" t="n">
        <f aca="false">M124</f>
        <v>0</v>
      </c>
      <c r="O120" s="21" t="n">
        <f aca="false">N124</f>
        <v>0</v>
      </c>
      <c r="P120" s="21"/>
    </row>
    <row r="121" customFormat="false" ht="14.65" hidden="false" customHeight="false" outlineLevel="0" collapsed="false">
      <c r="A121" s="22" t="s">
        <v>38</v>
      </c>
      <c r="C121" s="25" t="n">
        <v>0</v>
      </c>
      <c r="D121" s="25" t="n">
        <v>0</v>
      </c>
      <c r="E121" s="25" t="n">
        <v>0</v>
      </c>
      <c r="F121" s="25" t="n">
        <v>0</v>
      </c>
      <c r="G121" s="25" t="n">
        <v>0</v>
      </c>
      <c r="H121" s="25" t="n">
        <v>0</v>
      </c>
      <c r="I121" s="25" t="n">
        <v>0</v>
      </c>
      <c r="J121" s="25" t="n">
        <v>0</v>
      </c>
      <c r="K121" s="25" t="n">
        <v>0</v>
      </c>
      <c r="L121" s="25" t="n">
        <v>0</v>
      </c>
      <c r="M121" s="25" t="n">
        <v>0</v>
      </c>
      <c r="N121" s="25" t="n">
        <v>0</v>
      </c>
      <c r="O121" s="25" t="n">
        <v>0</v>
      </c>
      <c r="P121" s="21" t="n">
        <f aca="false">SUM(D121:O121)</f>
        <v>0</v>
      </c>
      <c r="Q121" s="25" t="n">
        <f aca="false">SUM(D121:E121)</f>
        <v>0</v>
      </c>
      <c r="R121" s="21" t="n">
        <f aca="false">P121-Q121</f>
        <v>0</v>
      </c>
    </row>
    <row r="122" customFormat="false" ht="14.65" hidden="false" customHeight="false" outlineLevel="0" collapsed="false">
      <c r="A122" s="22" t="s">
        <v>26</v>
      </c>
      <c r="C122" s="23" t="n">
        <v>0</v>
      </c>
      <c r="D122" s="23" t="n">
        <v>0</v>
      </c>
      <c r="E122" s="23" t="n">
        <v>0</v>
      </c>
      <c r="F122" s="23" t="n">
        <v>0</v>
      </c>
      <c r="G122" s="23" t="n">
        <v>0</v>
      </c>
      <c r="H122" s="23" t="n">
        <v>0</v>
      </c>
      <c r="I122" s="23" t="n">
        <v>0</v>
      </c>
      <c r="J122" s="23" t="n">
        <v>0</v>
      </c>
      <c r="K122" s="23" t="n">
        <v>0</v>
      </c>
      <c r="L122" s="23" t="n">
        <v>0</v>
      </c>
      <c r="M122" s="23" t="n">
        <v>0</v>
      </c>
      <c r="N122" s="23" t="n">
        <v>0</v>
      </c>
      <c r="O122" s="23" t="n">
        <v>0</v>
      </c>
      <c r="P122" s="24" t="n">
        <f aca="false">SUM(D122:O122)</f>
        <v>0</v>
      </c>
      <c r="Q122" s="23" t="n">
        <f aca="false">SUM(D122:E122)</f>
        <v>0</v>
      </c>
      <c r="R122" s="24" t="n">
        <f aca="false">P122-Q122</f>
        <v>0</v>
      </c>
    </row>
    <row r="123" customFormat="false" ht="3.95" hidden="false" customHeight="true" outlineLevel="0" collapsed="false"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</row>
    <row r="124" customFormat="false" ht="14.65" hidden="false" customHeight="false" outlineLevel="0" collapsed="false">
      <c r="A124" s="20" t="s">
        <v>84</v>
      </c>
      <c r="C124" s="21" t="n">
        <f aca="false">SUM(C120:C123)</f>
        <v>0</v>
      </c>
      <c r="D124" s="21" t="n">
        <f aca="false">SUM(D120:D123)</f>
        <v>0</v>
      </c>
      <c r="E124" s="21" t="n">
        <f aca="false">SUM(E120:E123)</f>
        <v>0</v>
      </c>
      <c r="F124" s="21" t="n">
        <f aca="false">SUM(F120:F123)</f>
        <v>0</v>
      </c>
      <c r="G124" s="21" t="n">
        <f aca="false">SUM(G120:G123)</f>
        <v>0</v>
      </c>
      <c r="H124" s="21" t="n">
        <f aca="false">SUM(H120:H123)</f>
        <v>0</v>
      </c>
      <c r="I124" s="21" t="n">
        <f aca="false">SUM(I120:I123)</f>
        <v>0</v>
      </c>
      <c r="J124" s="21" t="n">
        <f aca="false">SUM(J120:J123)</f>
        <v>0</v>
      </c>
      <c r="K124" s="21" t="n">
        <f aca="false">SUM(K120:K123)</f>
        <v>0</v>
      </c>
      <c r="L124" s="21" t="n">
        <f aca="false">SUM(L120:L123)</f>
        <v>0</v>
      </c>
      <c r="M124" s="21" t="n">
        <f aca="false">SUM(M120:M123)</f>
        <v>0</v>
      </c>
      <c r="N124" s="21" t="n">
        <f aca="false">SUM(N120:N123)</f>
        <v>0</v>
      </c>
      <c r="O124" s="21" t="n">
        <f aca="false">SUM(O120:O123)</f>
        <v>0</v>
      </c>
      <c r="P124" s="21"/>
    </row>
    <row r="125" customFormat="false" ht="3.95" hidden="false" customHeight="true" outlineLevel="0" collapsed="false"/>
    <row r="126" customFormat="false" ht="14.65" hidden="false" customHeight="false" outlineLevel="0" collapsed="false">
      <c r="A126" s="22" t="s">
        <v>28</v>
      </c>
      <c r="C126" s="21"/>
      <c r="D126" s="21" t="n">
        <f aca="false">D124-C124</f>
        <v>0</v>
      </c>
      <c r="E126" s="21" t="n">
        <f aca="false">E124-D124</f>
        <v>0</v>
      </c>
      <c r="F126" s="21" t="n">
        <f aca="false">F124-E124</f>
        <v>0</v>
      </c>
      <c r="G126" s="21" t="n">
        <f aca="false">G124-F124</f>
        <v>0</v>
      </c>
      <c r="H126" s="21" t="n">
        <f aca="false">H124-G124</f>
        <v>0</v>
      </c>
      <c r="I126" s="21" t="n">
        <f aca="false">I124-H124</f>
        <v>0</v>
      </c>
      <c r="J126" s="21" t="n">
        <f aca="false">J124-I124</f>
        <v>0</v>
      </c>
      <c r="K126" s="21" t="n">
        <f aca="false">K124-J124</f>
        <v>0</v>
      </c>
      <c r="L126" s="21" t="n">
        <f aca="false">L124-K124</f>
        <v>0</v>
      </c>
      <c r="M126" s="21" t="n">
        <f aca="false">M124-L124</f>
        <v>0</v>
      </c>
      <c r="N126" s="21" t="n">
        <f aca="false">N124-M124</f>
        <v>0</v>
      </c>
      <c r="O126" s="21" t="n">
        <f aca="false">O124-N124</f>
        <v>0</v>
      </c>
      <c r="P126" s="21" t="n">
        <f aca="false">SUM(D126:O126)</f>
        <v>0</v>
      </c>
      <c r="Q126" s="21" t="n">
        <f aca="false">SUM(Q122:Q123)</f>
        <v>0</v>
      </c>
      <c r="R126" s="21" t="n">
        <f aca="false">P126-Q126</f>
        <v>0</v>
      </c>
    </row>
    <row r="127" customFormat="false" ht="8.1" hidden="false" customHeight="true" outlineLevel="0" collapsed="false"/>
    <row r="129" customFormat="false" ht="14.65" hidden="false" customHeight="false" outlineLevel="0" collapsed="false">
      <c r="A129" s="20" t="s">
        <v>85</v>
      </c>
      <c r="C129" s="21"/>
      <c r="D129" s="21" t="n">
        <f aca="false">C142</f>
        <v>1055244</v>
      </c>
      <c r="E129" s="21" t="n">
        <f aca="false">D142</f>
        <v>1064491</v>
      </c>
      <c r="F129" s="21" t="n">
        <f aca="false">E142</f>
        <v>1071091</v>
      </c>
      <c r="G129" s="21" t="n">
        <f aca="false">F142</f>
        <v>1077391</v>
      </c>
      <c r="H129" s="21" t="n">
        <f aca="false">G142</f>
        <v>1085991</v>
      </c>
      <c r="I129" s="21" t="n">
        <f aca="false">H142</f>
        <v>1092391</v>
      </c>
      <c r="J129" s="21" t="n">
        <f aca="false">I142</f>
        <v>1098891</v>
      </c>
      <c r="K129" s="21" t="n">
        <f aca="false">J142</f>
        <v>1102991</v>
      </c>
      <c r="L129" s="21" t="n">
        <f aca="false">K142</f>
        <v>1106191</v>
      </c>
      <c r="M129" s="21" t="n">
        <f aca="false">L142</f>
        <v>1108591</v>
      </c>
      <c r="N129" s="21" t="n">
        <f aca="false">M142</f>
        <v>1114391</v>
      </c>
      <c r="O129" s="21" t="n">
        <f aca="false">N142</f>
        <v>1115191</v>
      </c>
      <c r="P129" s="21"/>
    </row>
    <row r="130" customFormat="false" ht="14.65" hidden="false" customHeight="false" outlineLevel="0" collapsed="false">
      <c r="A130" s="22" t="s">
        <v>86</v>
      </c>
      <c r="C130" s="25"/>
      <c r="D130" s="25" t="n">
        <v>9600</v>
      </c>
      <c r="E130" s="25" t="n">
        <v>6600</v>
      </c>
      <c r="F130" s="25" t="n">
        <v>6300</v>
      </c>
      <c r="G130" s="25" t="n">
        <v>8600</v>
      </c>
      <c r="H130" s="25" t="n">
        <v>6400</v>
      </c>
      <c r="I130" s="25" t="n">
        <v>6500</v>
      </c>
      <c r="J130" s="25" t="n">
        <v>4100</v>
      </c>
      <c r="K130" s="25" t="n">
        <v>3200</v>
      </c>
      <c r="L130" s="25" t="n">
        <v>2400</v>
      </c>
      <c r="M130" s="25" t="n">
        <v>5800</v>
      </c>
      <c r="N130" s="25" t="n">
        <v>800</v>
      </c>
      <c r="O130" s="25" t="n">
        <v>1100</v>
      </c>
      <c r="P130" s="21" t="n">
        <f aca="false">SUM(D130:O130)</f>
        <v>61400</v>
      </c>
      <c r="Q130" s="25" t="n">
        <f aca="false">SUM(D130:E130)</f>
        <v>16200</v>
      </c>
      <c r="R130" s="21" t="n">
        <f aca="false">P130-Q130</f>
        <v>45200</v>
      </c>
    </row>
    <row r="131" customFormat="false" ht="14.65" hidden="false" customHeight="false" outlineLevel="0" collapsed="false">
      <c r="A131" s="22" t="s">
        <v>87</v>
      </c>
      <c r="C131" s="25" t="n">
        <v>0</v>
      </c>
      <c r="D131" s="25" t="n">
        <v>0</v>
      </c>
      <c r="E131" s="25" t="n">
        <v>0</v>
      </c>
      <c r="F131" s="25" t="n">
        <v>0</v>
      </c>
      <c r="G131" s="25" t="n">
        <v>0</v>
      </c>
      <c r="H131" s="25" t="n">
        <v>0</v>
      </c>
      <c r="I131" s="25" t="n">
        <v>0</v>
      </c>
      <c r="J131" s="25" t="n">
        <v>0</v>
      </c>
      <c r="K131" s="25" t="n">
        <v>0</v>
      </c>
      <c r="L131" s="25" t="n">
        <v>0</v>
      </c>
      <c r="M131" s="25" t="n">
        <v>0</v>
      </c>
      <c r="N131" s="25" t="n">
        <v>0</v>
      </c>
      <c r="O131" s="25" t="n">
        <v>0</v>
      </c>
      <c r="P131" s="21" t="n">
        <f aca="false">SUM(D131:O131)</f>
        <v>0</v>
      </c>
      <c r="Q131" s="25" t="n">
        <f aca="false">SUM(D131:E131)</f>
        <v>0</v>
      </c>
      <c r="R131" s="21" t="n">
        <f aca="false">P131-Q131</f>
        <v>0</v>
      </c>
    </row>
    <row r="132" customFormat="false" ht="14.65" hidden="false" customHeight="false" outlineLevel="0" collapsed="false">
      <c r="A132" s="22" t="s">
        <v>88</v>
      </c>
      <c r="C132" s="25" t="n">
        <v>353</v>
      </c>
      <c r="D132" s="25" t="n">
        <v>-353</v>
      </c>
      <c r="E132" s="25" t="n">
        <v>0</v>
      </c>
      <c r="F132" s="25" t="n">
        <v>0</v>
      </c>
      <c r="G132" s="25" t="n">
        <v>0</v>
      </c>
      <c r="H132" s="25" t="n">
        <v>0</v>
      </c>
      <c r="I132" s="25" t="n">
        <v>0</v>
      </c>
      <c r="J132" s="25" t="n">
        <v>0</v>
      </c>
      <c r="K132" s="25" t="n">
        <v>0</v>
      </c>
      <c r="L132" s="25" t="n">
        <v>0</v>
      </c>
      <c r="M132" s="25" t="n">
        <v>0</v>
      </c>
      <c r="N132" s="25" t="n">
        <v>0</v>
      </c>
      <c r="O132" s="25" t="n">
        <v>353</v>
      </c>
      <c r="P132" s="21" t="n">
        <f aca="false">SUM(D132:O132)</f>
        <v>0</v>
      </c>
      <c r="Q132" s="25" t="n">
        <f aca="false">SUM(D132:E132)</f>
        <v>-353</v>
      </c>
      <c r="R132" s="21" t="n">
        <f aca="false">P132-Q132</f>
        <v>353</v>
      </c>
    </row>
    <row r="133" customFormat="false" ht="14.65" hidden="false" customHeight="false" outlineLevel="0" collapsed="false">
      <c r="A133" s="22" t="s">
        <v>89</v>
      </c>
      <c r="D133" s="25" t="n">
        <v>0</v>
      </c>
      <c r="E133" s="25" t="n">
        <v>0</v>
      </c>
      <c r="F133" s="25" t="n">
        <v>0</v>
      </c>
      <c r="G133" s="25" t="n">
        <v>0</v>
      </c>
      <c r="H133" s="25" t="n">
        <v>0</v>
      </c>
      <c r="I133" s="25" t="n">
        <v>0</v>
      </c>
      <c r="J133" s="25" t="n">
        <v>0</v>
      </c>
      <c r="K133" s="25" t="n">
        <v>0</v>
      </c>
      <c r="L133" s="25" t="n">
        <v>0</v>
      </c>
      <c r="M133" s="25" t="n">
        <v>0</v>
      </c>
      <c r="N133" s="26" t="n">
        <f aca="false">10000-10000</f>
        <v>0</v>
      </c>
      <c r="O133" s="25" t="n">
        <v>0</v>
      </c>
      <c r="P133" s="21" t="n">
        <f aca="false">SUM(D133:O133)</f>
        <v>0</v>
      </c>
      <c r="Q133" s="25" t="n">
        <f aca="false">SUM(D133:E133)</f>
        <v>0</v>
      </c>
      <c r="R133" s="21" t="n">
        <f aca="false">P133-Q133</f>
        <v>0</v>
      </c>
    </row>
    <row r="134" customFormat="false" ht="14.65" hidden="false" customHeight="false" outlineLevel="0" collapsed="false">
      <c r="A134" s="22" t="s">
        <v>90</v>
      </c>
      <c r="D134" s="25" t="n">
        <v>0</v>
      </c>
      <c r="E134" s="25" t="n">
        <v>0</v>
      </c>
      <c r="F134" s="25" t="n">
        <v>0</v>
      </c>
      <c r="G134" s="25" t="n">
        <v>0</v>
      </c>
      <c r="H134" s="25" t="n">
        <v>0</v>
      </c>
      <c r="I134" s="25" t="n">
        <v>0</v>
      </c>
      <c r="J134" s="25" t="n">
        <v>0</v>
      </c>
      <c r="K134" s="25" t="n">
        <v>0</v>
      </c>
      <c r="L134" s="25" t="n">
        <v>0</v>
      </c>
      <c r="M134" s="25" t="n">
        <v>0</v>
      </c>
      <c r="N134" s="25" t="n">
        <v>0</v>
      </c>
      <c r="O134" s="25" t="n">
        <v>0</v>
      </c>
      <c r="P134" s="21" t="n">
        <f aca="false">SUM(D134:O134)</f>
        <v>0</v>
      </c>
      <c r="Q134" s="25" t="n">
        <f aca="false">SUM(D134:E134)</f>
        <v>0</v>
      </c>
      <c r="R134" s="21" t="n">
        <f aca="false">P134-Q134</f>
        <v>0</v>
      </c>
    </row>
    <row r="135" customFormat="false" ht="14.65" hidden="false" customHeight="false" outlineLevel="0" collapsed="false">
      <c r="A135" s="22" t="s">
        <v>91</v>
      </c>
      <c r="D135" s="25" t="n">
        <v>0</v>
      </c>
      <c r="E135" s="25" t="n">
        <v>0</v>
      </c>
      <c r="F135" s="25" t="n">
        <v>0</v>
      </c>
      <c r="G135" s="25" t="n">
        <v>0</v>
      </c>
      <c r="H135" s="25" t="n">
        <v>0</v>
      </c>
      <c r="I135" s="25" t="n">
        <v>0</v>
      </c>
      <c r="J135" s="25" t="n">
        <v>0</v>
      </c>
      <c r="K135" s="25" t="n">
        <v>0</v>
      </c>
      <c r="L135" s="25" t="n">
        <v>0</v>
      </c>
      <c r="M135" s="25" t="n">
        <v>0</v>
      </c>
      <c r="N135" s="25" t="n">
        <v>0</v>
      </c>
      <c r="O135" s="25" t="n">
        <v>0</v>
      </c>
      <c r="P135" s="21" t="n">
        <f aca="false">SUM(D135:O135)</f>
        <v>0</v>
      </c>
      <c r="Q135" s="25" t="n">
        <f aca="false">SUM(D135:E135)</f>
        <v>0</v>
      </c>
      <c r="R135" s="21" t="n">
        <f aca="false">P135-Q135</f>
        <v>0</v>
      </c>
    </row>
    <row r="136" customFormat="false" ht="14.65" hidden="false" customHeight="false" outlineLevel="0" collapsed="false">
      <c r="A136" s="22" t="s">
        <v>92</v>
      </c>
      <c r="D136" s="25" t="n">
        <v>0</v>
      </c>
      <c r="E136" s="25" t="n">
        <v>0</v>
      </c>
      <c r="F136" s="25" t="n">
        <v>0</v>
      </c>
      <c r="G136" s="25" t="n">
        <v>0</v>
      </c>
      <c r="H136" s="25" t="n">
        <v>0</v>
      </c>
      <c r="I136" s="25" t="n">
        <v>0</v>
      </c>
      <c r="J136" s="25" t="n">
        <v>0</v>
      </c>
      <c r="K136" s="25" t="n">
        <v>0</v>
      </c>
      <c r="L136" s="25" t="n">
        <v>0</v>
      </c>
      <c r="M136" s="25" t="n">
        <v>0</v>
      </c>
      <c r="N136" s="25" t="n">
        <v>0</v>
      </c>
      <c r="O136" s="25" t="n">
        <v>0</v>
      </c>
      <c r="P136" s="21" t="n">
        <f aca="false">SUM(D136:O136)</f>
        <v>0</v>
      </c>
      <c r="Q136" s="25" t="n">
        <f aca="false">SUM(D136:E136)</f>
        <v>0</v>
      </c>
      <c r="R136" s="21" t="n">
        <f aca="false">P136-Q136</f>
        <v>0</v>
      </c>
    </row>
    <row r="137" customFormat="false" ht="14.65" hidden="false" customHeight="false" outlineLevel="0" collapsed="false">
      <c r="A137" s="22" t="s">
        <v>93</v>
      </c>
      <c r="D137" s="25" t="n">
        <v>0</v>
      </c>
      <c r="E137" s="25" t="n">
        <v>0</v>
      </c>
      <c r="F137" s="25" t="n">
        <v>0</v>
      </c>
      <c r="G137" s="25" t="n">
        <v>0</v>
      </c>
      <c r="H137" s="25" t="n">
        <v>0</v>
      </c>
      <c r="I137" s="25" t="n">
        <v>0</v>
      </c>
      <c r="J137" s="25" t="n">
        <v>0</v>
      </c>
      <c r="K137" s="25" t="n">
        <v>0</v>
      </c>
      <c r="L137" s="25" t="n">
        <v>0</v>
      </c>
      <c r="M137" s="25" t="n">
        <v>0</v>
      </c>
      <c r="N137" s="25" t="n">
        <v>0</v>
      </c>
      <c r="O137" s="25" t="n">
        <v>0</v>
      </c>
      <c r="P137" s="21" t="n">
        <f aca="false">SUM(D137:O137)</f>
        <v>0</v>
      </c>
      <c r="Q137" s="25" t="n">
        <f aca="false">SUM(D137:E137)</f>
        <v>0</v>
      </c>
      <c r="R137" s="21" t="n">
        <f aca="false">P137-Q137</f>
        <v>0</v>
      </c>
    </row>
    <row r="138" customFormat="false" ht="14.65" hidden="false" customHeight="false" outlineLevel="0" collapsed="false">
      <c r="A138" s="22" t="s">
        <v>94</v>
      </c>
      <c r="C138" s="25" t="n">
        <v>9730</v>
      </c>
      <c r="D138" s="25" t="n">
        <v>0</v>
      </c>
      <c r="E138" s="25" t="n">
        <v>0</v>
      </c>
      <c r="F138" s="25" t="n">
        <v>0</v>
      </c>
      <c r="G138" s="25" t="n">
        <v>0</v>
      </c>
      <c r="H138" s="25" t="n">
        <v>0</v>
      </c>
      <c r="I138" s="25" t="n">
        <v>0</v>
      </c>
      <c r="J138" s="25" t="n">
        <v>0</v>
      </c>
      <c r="K138" s="25" t="n">
        <v>0</v>
      </c>
      <c r="L138" s="25" t="n">
        <v>0</v>
      </c>
      <c r="M138" s="25" t="n">
        <v>0</v>
      </c>
      <c r="N138" s="25" t="n">
        <v>0</v>
      </c>
      <c r="O138" s="25" t="n">
        <v>0</v>
      </c>
      <c r="P138" s="21" t="n">
        <f aca="false">SUM(D138:O138)</f>
        <v>0</v>
      </c>
      <c r="Q138" s="25" t="n">
        <f aca="false">SUM(D138:E138)</f>
        <v>0</v>
      </c>
      <c r="R138" s="21" t="n">
        <f aca="false">P138-Q138</f>
        <v>0</v>
      </c>
    </row>
    <row r="139" customFormat="false" ht="14.65" hidden="false" customHeight="false" outlineLevel="0" collapsed="false">
      <c r="A139" s="22" t="s">
        <v>95</v>
      </c>
      <c r="D139" s="25" t="n">
        <v>0</v>
      </c>
      <c r="E139" s="25" t="n">
        <v>0</v>
      </c>
      <c r="F139" s="25" t="n">
        <v>0</v>
      </c>
      <c r="G139" s="25" t="n">
        <v>0</v>
      </c>
      <c r="H139" s="25" t="n">
        <v>0</v>
      </c>
      <c r="I139" s="25" t="n">
        <v>0</v>
      </c>
      <c r="J139" s="25" t="n">
        <v>0</v>
      </c>
      <c r="K139" s="25" t="n">
        <v>0</v>
      </c>
      <c r="L139" s="25" t="n">
        <v>0</v>
      </c>
      <c r="M139" s="25" t="n">
        <v>0</v>
      </c>
      <c r="N139" s="25" t="n">
        <v>0</v>
      </c>
      <c r="O139" s="26" t="n">
        <f aca="false">-11641+11641</f>
        <v>0</v>
      </c>
      <c r="P139" s="21" t="n">
        <f aca="false">SUM(D139:O139)</f>
        <v>0</v>
      </c>
      <c r="Q139" s="25" t="n">
        <f aca="false">SUM(D139:E139)</f>
        <v>0</v>
      </c>
      <c r="R139" s="21" t="n">
        <f aca="false">P139-Q139</f>
        <v>0</v>
      </c>
    </row>
    <row r="140" customFormat="false" ht="14.65" hidden="false" customHeight="false" outlineLevel="0" collapsed="false">
      <c r="A140" s="22" t="s">
        <v>26</v>
      </c>
      <c r="C140" s="23" t="n">
        <v>0</v>
      </c>
      <c r="D140" s="23" t="n">
        <v>0</v>
      </c>
      <c r="E140" s="23" t="n">
        <v>0</v>
      </c>
      <c r="F140" s="23" t="n">
        <v>0</v>
      </c>
      <c r="G140" s="23" t="n">
        <v>0</v>
      </c>
      <c r="H140" s="23" t="n">
        <v>0</v>
      </c>
      <c r="I140" s="23" t="n">
        <v>0</v>
      </c>
      <c r="J140" s="23" t="n">
        <v>0</v>
      </c>
      <c r="K140" s="23" t="n">
        <v>0</v>
      </c>
      <c r="L140" s="23" t="n">
        <v>0</v>
      </c>
      <c r="M140" s="23" t="n">
        <v>0</v>
      </c>
      <c r="N140" s="23" t="n">
        <v>0</v>
      </c>
      <c r="O140" s="23" t="n">
        <v>0</v>
      </c>
      <c r="P140" s="24" t="n">
        <f aca="false">SUM(D140:O140)</f>
        <v>0</v>
      </c>
      <c r="Q140" s="23" t="n">
        <f aca="false">SUM(D140:E140)</f>
        <v>0</v>
      </c>
      <c r="R140" s="24" t="n">
        <f aca="false">P140-Q140</f>
        <v>0</v>
      </c>
    </row>
    <row r="141" customFormat="false" ht="3.95" hidden="false" customHeight="true" outlineLevel="0" collapsed="false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</row>
    <row r="142" customFormat="false" ht="14.65" hidden="false" customHeight="false" outlineLevel="0" collapsed="false">
      <c r="A142" s="20" t="s">
        <v>96</v>
      </c>
      <c r="C142" s="25" t="n">
        <v>1055244</v>
      </c>
      <c r="D142" s="21" t="n">
        <f aca="false">SUM(D129:D141)</f>
        <v>1064491</v>
      </c>
      <c r="E142" s="21" t="n">
        <f aca="false">SUM(E129:E141)</f>
        <v>1071091</v>
      </c>
      <c r="F142" s="21" t="n">
        <f aca="false">SUM(F129:F141)</f>
        <v>1077391</v>
      </c>
      <c r="G142" s="21" t="n">
        <f aca="false">SUM(G129:G141)</f>
        <v>1085991</v>
      </c>
      <c r="H142" s="21" t="n">
        <f aca="false">SUM(H129:H141)</f>
        <v>1092391</v>
      </c>
      <c r="I142" s="21" t="n">
        <f aca="false">SUM(I129:I141)</f>
        <v>1098891</v>
      </c>
      <c r="J142" s="21" t="n">
        <f aca="false">SUM(J129:J141)</f>
        <v>1102991</v>
      </c>
      <c r="K142" s="21" t="n">
        <f aca="false">SUM(K129:K141)</f>
        <v>1106191</v>
      </c>
      <c r="L142" s="21" t="n">
        <f aca="false">SUM(L129:L141)</f>
        <v>1108591</v>
      </c>
      <c r="M142" s="21" t="n">
        <f aca="false">SUM(M129:M141)</f>
        <v>1114391</v>
      </c>
      <c r="N142" s="21" t="n">
        <f aca="false">SUM(N129:N141)</f>
        <v>1115191</v>
      </c>
      <c r="O142" s="21" t="n">
        <f aca="false">SUM(O129:O141)</f>
        <v>1116644</v>
      </c>
      <c r="P142" s="21"/>
    </row>
    <row r="143" customFormat="false" ht="3.95" hidden="false" customHeight="true" outlineLevel="0" collapsed="false"/>
    <row r="144" customFormat="false" ht="14.65" hidden="false" customHeight="false" outlineLevel="0" collapsed="false">
      <c r="A144" s="22" t="s">
        <v>28</v>
      </c>
      <c r="C144" s="21"/>
      <c r="D144" s="21" t="n">
        <f aca="false">D142-C142</f>
        <v>9247</v>
      </c>
      <c r="E144" s="21" t="n">
        <f aca="false">E142-D142</f>
        <v>6600</v>
      </c>
      <c r="F144" s="21" t="n">
        <f aca="false">F142-E142</f>
        <v>6300</v>
      </c>
      <c r="G144" s="21" t="n">
        <f aca="false">G142-F142</f>
        <v>8600</v>
      </c>
      <c r="H144" s="21" t="n">
        <f aca="false">H142-G142</f>
        <v>6400</v>
      </c>
      <c r="I144" s="21" t="n">
        <f aca="false">I142-H142</f>
        <v>6500</v>
      </c>
      <c r="J144" s="21" t="n">
        <f aca="false">J142-I142</f>
        <v>4100</v>
      </c>
      <c r="K144" s="21" t="n">
        <f aca="false">K142-J142</f>
        <v>3200</v>
      </c>
      <c r="L144" s="21" t="n">
        <f aca="false">L142-K142</f>
        <v>2400</v>
      </c>
      <c r="M144" s="21" t="n">
        <f aca="false">M142-L142</f>
        <v>5800</v>
      </c>
      <c r="N144" s="21" t="n">
        <f aca="false">N142-M142</f>
        <v>800</v>
      </c>
      <c r="O144" s="21" t="n">
        <f aca="false">O142-N142</f>
        <v>1453</v>
      </c>
      <c r="P144" s="21" t="n">
        <f aca="false">SUM(D144:O144)</f>
        <v>61400</v>
      </c>
      <c r="Q144" s="21" t="n">
        <f aca="false">SUM(Q130:Q141)</f>
        <v>15847</v>
      </c>
      <c r="R144" s="21" t="n">
        <f aca="false">P144-Q144</f>
        <v>45553</v>
      </c>
    </row>
    <row r="146" customFormat="false" ht="14.65" hidden="false" customHeight="false" outlineLevel="0" collapsed="false">
      <c r="A146" s="20" t="s">
        <v>97</v>
      </c>
      <c r="C146" s="21"/>
      <c r="D146" s="21" t="n">
        <f aca="false">C157</f>
        <v>124120</v>
      </c>
      <c r="E146" s="21" t="n">
        <f aca="false">D157</f>
        <v>125856</v>
      </c>
      <c r="F146" s="21" t="n">
        <f aca="false">E157</f>
        <v>127595</v>
      </c>
      <c r="G146" s="21" t="n">
        <f aca="false">F157</f>
        <v>129334</v>
      </c>
      <c r="H146" s="21" t="n">
        <f aca="false">G157</f>
        <v>131073</v>
      </c>
      <c r="I146" s="21" t="n">
        <f aca="false">H157</f>
        <v>132812</v>
      </c>
      <c r="J146" s="21" t="n">
        <f aca="false">I157</f>
        <v>134553</v>
      </c>
      <c r="K146" s="21" t="n">
        <f aca="false">J157</f>
        <v>136298</v>
      </c>
      <c r="L146" s="21" t="n">
        <f aca="false">K157</f>
        <v>138043</v>
      </c>
      <c r="M146" s="21" t="n">
        <f aca="false">L157</f>
        <v>139807</v>
      </c>
      <c r="N146" s="21" t="n">
        <f aca="false">M157</f>
        <v>141571</v>
      </c>
      <c r="O146" s="21" t="n">
        <f aca="false">N157</f>
        <v>143338</v>
      </c>
      <c r="P146" s="21"/>
    </row>
    <row r="147" customFormat="false" ht="14.65" hidden="false" customHeight="false" outlineLevel="0" collapsed="false">
      <c r="A147" s="22" t="s">
        <v>98</v>
      </c>
      <c r="B147" s="27" t="s">
        <v>32</v>
      </c>
      <c r="C147" s="21"/>
      <c r="D147" s="28" t="n">
        <f aca="false">'''file:///mnt/12tb/@roms/datasets/enron/EDRM%20Enron%20Email%20Data%20Set%20v2%20XML/filtered-attachments/xls/EMTW02PL.XLS''#Source'!D37</f>
        <v>1200</v>
      </c>
      <c r="E147" s="28" t="n">
        <f aca="false">'''file:///mnt/12tb/@roms/datasets/enron/EDRM%20Enron%20Email%20Data%20Set%20v2%20XML/filtered-attachments/xls/EMTW02PL.XLS''#Source'!E37</f>
        <v>1203</v>
      </c>
      <c r="F147" s="28" t="n">
        <f aca="false">'''file:///mnt/12tb/@roms/datasets/enron/EDRM%20Enron%20Email%20Data%20Set%20v2%20XML/filtered-attachments/xls/EMTW02PL.XLS''#Source'!F37</f>
        <v>1203</v>
      </c>
      <c r="G147" s="28" t="n">
        <f aca="false">'''file:///mnt/12tb/@roms/datasets/enron/EDRM%20Enron%20Email%20Data%20Set%20v2%20XML/filtered-attachments/xls/EMTW02PL.XLS''#Source'!G37</f>
        <v>1203</v>
      </c>
      <c r="H147" s="28" t="n">
        <f aca="false">'''file:///mnt/12tb/@roms/datasets/enron/EDRM%20Enron%20Email%20Data%20Set%20v2%20XML/filtered-attachments/xls/EMTW02PL.XLS''#Source'!H37</f>
        <v>1203</v>
      </c>
      <c r="I147" s="28" t="n">
        <f aca="false">'''file:///mnt/12tb/@roms/datasets/enron/EDRM%20Enron%20Email%20Data%20Set%20v2%20XML/filtered-attachments/xls/EMTW02PL.XLS''#Source'!I37</f>
        <v>1205</v>
      </c>
      <c r="J147" s="28" t="n">
        <f aca="false">'''file:///mnt/12tb/@roms/datasets/enron/EDRM%20Enron%20Email%20Data%20Set%20v2%20XML/filtered-attachments/xls/EMTW02PL.XLS''#Source'!J37</f>
        <v>1209</v>
      </c>
      <c r="K147" s="28" t="n">
        <f aca="false">'''file:///mnt/12tb/@roms/datasets/enron/EDRM%20Enron%20Email%20Data%20Set%20v2%20XML/filtered-attachments/xls/EMTW02PL.XLS''#Source'!K37</f>
        <v>1209</v>
      </c>
      <c r="L147" s="28" t="n">
        <f aca="false">'''file:///mnt/12tb/@roms/datasets/enron/EDRM%20Enron%20Email%20Data%20Set%20v2%20XML/filtered-attachments/xls/EMTW02PL.XLS''#Source'!L37</f>
        <v>1228</v>
      </c>
      <c r="M147" s="28" t="n">
        <f aca="false">'''file:///mnt/12tb/@roms/datasets/enron/EDRM%20Enron%20Email%20Data%20Set%20v2%20XML/filtered-attachments/xls/EMTW02PL.XLS''#Source'!M37</f>
        <v>1228</v>
      </c>
      <c r="N147" s="28" t="n">
        <f aca="false">'''file:///mnt/12tb/@roms/datasets/enron/EDRM%20Enron%20Email%20Data%20Set%20v2%20XML/filtered-attachments/xls/EMTW02PL.XLS''#Source'!N37</f>
        <v>1231</v>
      </c>
      <c r="O147" s="28" t="n">
        <f aca="false">'''file:///mnt/12tb/@roms/datasets/enron/EDRM%20Enron%20Email%20Data%20Set%20v2%20XML/filtered-attachments/xls/EMTW02PL.XLS''#Source'!O37</f>
        <v>1235</v>
      </c>
      <c r="P147" s="21" t="n">
        <f aca="false">SUM(D147:O147)</f>
        <v>14557</v>
      </c>
      <c r="Q147" s="25" t="n">
        <f aca="false">SUM(D147:E147)</f>
        <v>2403</v>
      </c>
      <c r="R147" s="21" t="n">
        <f aca="false">P147-Q147</f>
        <v>12154</v>
      </c>
    </row>
    <row r="148" customFormat="false" ht="14.65" hidden="false" customHeight="false" outlineLevel="0" collapsed="false">
      <c r="A148" s="22" t="s">
        <v>99</v>
      </c>
      <c r="B148" s="27" t="s">
        <v>32</v>
      </c>
      <c r="C148" s="31" t="n">
        <v>0</v>
      </c>
      <c r="D148" s="28" t="n">
        <f aca="false">-'''file:///mnt/12tb/@roms/datasets/enron/EDRM%20Enron%20Email%20Data%20Set%20v2%20XML/filtered-attachments/xls/EMTW02PL.XLS''#Source'!D38</f>
        <v>600</v>
      </c>
      <c r="E148" s="28" t="n">
        <f aca="false">-'''file:///mnt/12tb/@roms/datasets/enron/EDRM%20Enron%20Email%20Data%20Set%20v2%20XML/filtered-attachments/xls/EMTW02PL.XLS''#Source'!E38</f>
        <v>600</v>
      </c>
      <c r="F148" s="28" t="n">
        <f aca="false">-'''file:///mnt/12tb/@roms/datasets/enron/EDRM%20Enron%20Email%20Data%20Set%20v2%20XML/filtered-attachments/xls/EMTW02PL.XLS''#Source'!F38</f>
        <v>600</v>
      </c>
      <c r="G148" s="28" t="n">
        <f aca="false">-'''file:///mnt/12tb/@roms/datasets/enron/EDRM%20Enron%20Email%20Data%20Set%20v2%20XML/filtered-attachments/xls/EMTW02PL.XLS''#Source'!G38</f>
        <v>600</v>
      </c>
      <c r="H148" s="28" t="n">
        <f aca="false">-'''file:///mnt/12tb/@roms/datasets/enron/EDRM%20Enron%20Email%20Data%20Set%20v2%20XML/filtered-attachments/xls/EMTW02PL.XLS''#Source'!H38</f>
        <v>600</v>
      </c>
      <c r="I148" s="28" t="n">
        <f aca="false">-'''file:///mnt/12tb/@roms/datasets/enron/EDRM%20Enron%20Email%20Data%20Set%20v2%20XML/filtered-attachments/xls/EMTW02PL.XLS''#Source'!I38</f>
        <v>600</v>
      </c>
      <c r="J148" s="28" t="n">
        <f aca="false">-'''file:///mnt/12tb/@roms/datasets/enron/EDRM%20Enron%20Email%20Data%20Set%20v2%20XML/filtered-attachments/xls/EMTW02PL.XLS''#Source'!J38</f>
        <v>600</v>
      </c>
      <c r="K148" s="28" t="n">
        <f aca="false">-'''file:///mnt/12tb/@roms/datasets/enron/EDRM%20Enron%20Email%20Data%20Set%20v2%20XML/filtered-attachments/xls/EMTW02PL.XLS''#Source'!K38</f>
        <v>600</v>
      </c>
      <c r="L148" s="28" t="n">
        <f aca="false">-'''file:///mnt/12tb/@roms/datasets/enron/EDRM%20Enron%20Email%20Data%20Set%20v2%20XML/filtered-attachments/xls/EMTW02PL.XLS''#Source'!L38</f>
        <v>600</v>
      </c>
      <c r="M148" s="28" t="n">
        <f aca="false">-'''file:///mnt/12tb/@roms/datasets/enron/EDRM%20Enron%20Email%20Data%20Set%20v2%20XML/filtered-attachments/xls/EMTW02PL.XLS''#Source'!M38</f>
        <v>600</v>
      </c>
      <c r="N148" s="28" t="n">
        <f aca="false">-'''file:///mnt/12tb/@roms/datasets/enron/EDRM%20Enron%20Email%20Data%20Set%20v2%20XML/filtered-attachments/xls/EMTW02PL.XLS''#Source'!N38</f>
        <v>600</v>
      </c>
      <c r="O148" s="28" t="n">
        <f aca="false">-'''file:///mnt/12tb/@roms/datasets/enron/EDRM%20Enron%20Email%20Data%20Set%20v2%20XML/filtered-attachments/xls/EMTW02PL.XLS''#Source'!O38</f>
        <v>600</v>
      </c>
      <c r="P148" s="21" t="n">
        <f aca="false">SUM(D148:O148)</f>
        <v>7200</v>
      </c>
      <c r="Q148" s="25" t="n">
        <f aca="false">SUM(D148:E148)</f>
        <v>1200</v>
      </c>
      <c r="R148" s="21" t="n">
        <f aca="false">P148-Q148</f>
        <v>6000</v>
      </c>
    </row>
    <row r="149" customFormat="false" ht="14.65" hidden="false" customHeight="false" outlineLevel="0" collapsed="false">
      <c r="A149" s="22" t="s">
        <v>100</v>
      </c>
      <c r="C149" s="21"/>
      <c r="D149" s="25" t="n">
        <v>0</v>
      </c>
      <c r="E149" s="25" t="n">
        <v>0</v>
      </c>
      <c r="F149" s="25" t="n">
        <v>0</v>
      </c>
      <c r="G149" s="25" t="n">
        <v>0</v>
      </c>
      <c r="H149" s="25" t="n">
        <v>0</v>
      </c>
      <c r="I149" s="25" t="n">
        <v>0</v>
      </c>
      <c r="J149" s="25" t="n">
        <v>0</v>
      </c>
      <c r="K149" s="25" t="n">
        <v>0</v>
      </c>
      <c r="L149" s="25" t="n">
        <v>0</v>
      </c>
      <c r="M149" s="25" t="n">
        <v>0</v>
      </c>
      <c r="N149" s="25" t="n">
        <v>0</v>
      </c>
      <c r="O149" s="25" t="n">
        <v>0</v>
      </c>
      <c r="P149" s="21" t="n">
        <f aca="false">SUM(D149:O149)</f>
        <v>0</v>
      </c>
      <c r="Q149" s="25" t="n">
        <f aca="false">SUM(D149:E149)</f>
        <v>0</v>
      </c>
      <c r="R149" s="21" t="n">
        <f aca="false">P149-Q149</f>
        <v>0</v>
      </c>
    </row>
    <row r="150" customFormat="false" ht="14.65" hidden="false" customHeight="false" outlineLevel="0" collapsed="false">
      <c r="A150" s="22" t="s">
        <v>101</v>
      </c>
      <c r="D150" s="25" t="n">
        <v>0</v>
      </c>
      <c r="E150" s="25" t="n">
        <v>0</v>
      </c>
      <c r="F150" s="25" t="n">
        <v>0</v>
      </c>
      <c r="G150" s="25" t="n">
        <v>0</v>
      </c>
      <c r="H150" s="25" t="n">
        <v>0</v>
      </c>
      <c r="I150" s="25" t="n">
        <v>0</v>
      </c>
      <c r="J150" s="25" t="n">
        <v>0</v>
      </c>
      <c r="K150" s="25" t="n">
        <v>0</v>
      </c>
      <c r="L150" s="25" t="n">
        <v>0</v>
      </c>
      <c r="M150" s="25" t="n">
        <v>0</v>
      </c>
      <c r="N150" s="25" t="n">
        <v>0</v>
      </c>
      <c r="O150" s="25" t="n">
        <v>0</v>
      </c>
      <c r="P150" s="21" t="n">
        <f aca="false">SUM(D150:O150)</f>
        <v>0</v>
      </c>
      <c r="Q150" s="25" t="n">
        <f aca="false">SUM(D150:E150)</f>
        <v>0</v>
      </c>
      <c r="R150" s="21" t="n">
        <f aca="false">P150-Q150</f>
        <v>0</v>
      </c>
    </row>
    <row r="151" customFormat="false" ht="14.65" hidden="false" customHeight="false" outlineLevel="0" collapsed="false">
      <c r="A151" s="22" t="s">
        <v>102</v>
      </c>
      <c r="D151" s="25" t="n">
        <v>0</v>
      </c>
      <c r="E151" s="25" t="n">
        <v>0</v>
      </c>
      <c r="F151" s="25" t="n">
        <v>0</v>
      </c>
      <c r="G151" s="25" t="n">
        <v>0</v>
      </c>
      <c r="H151" s="25" t="n">
        <v>0</v>
      </c>
      <c r="I151" s="25" t="n">
        <v>0</v>
      </c>
      <c r="J151" s="25" t="n">
        <v>0</v>
      </c>
      <c r="K151" s="25" t="n">
        <v>0</v>
      </c>
      <c r="L151" s="25" t="n">
        <v>0</v>
      </c>
      <c r="M151" s="25" t="n">
        <v>0</v>
      </c>
      <c r="N151" s="25" t="n">
        <v>0</v>
      </c>
      <c r="O151" s="25" t="n">
        <v>0</v>
      </c>
      <c r="P151" s="21" t="n">
        <f aca="false">SUM(D151:O151)</f>
        <v>0</v>
      </c>
      <c r="Q151" s="25" t="n">
        <f aca="false">SUM(D151:E151)</f>
        <v>0</v>
      </c>
      <c r="R151" s="21" t="n">
        <f aca="false">P151-Q151</f>
        <v>0</v>
      </c>
    </row>
    <row r="152" customFormat="false" ht="14.65" hidden="false" customHeight="false" outlineLevel="0" collapsed="false">
      <c r="A152" s="22" t="s">
        <v>103</v>
      </c>
      <c r="D152" s="28" t="n">
        <f aca="false">'''file:///mnt/12tb/@roms/datasets/enron/EDRM%20Enron%20Email%20Data%20Set%20v2%20XML/filtered-attachments/xls/EMTW02PL.XLS''#Source'!D31+'''file:///mnt/12tb/@roms/datasets/enron/EDRM%20Enron%20Email%20Data%20Set%20v2%20XML/filtered-attachments/xls/EMTW02PL.XLS''#Source'!D32</f>
        <v>-67</v>
      </c>
      <c r="E152" s="28" t="n">
        <f aca="false">'''file:///mnt/12tb/@roms/datasets/enron/EDRM%20Enron%20Email%20Data%20Set%20v2%20XML/filtered-attachments/xls/EMTW02PL.XLS''#Source'!E31+'''file:///mnt/12tb/@roms/datasets/enron/EDRM%20Enron%20Email%20Data%20Set%20v2%20XML/filtered-attachments/xls/EMTW02PL.XLS''#Source'!E32</f>
        <v>-67</v>
      </c>
      <c r="F152" s="28" t="n">
        <f aca="false">'''file:///mnt/12tb/@roms/datasets/enron/EDRM%20Enron%20Email%20Data%20Set%20v2%20XML/filtered-attachments/xls/EMTW02PL.XLS''#Source'!F31+'''file:///mnt/12tb/@roms/datasets/enron/EDRM%20Enron%20Email%20Data%20Set%20v2%20XML/filtered-attachments/xls/EMTW02PL.XLS''#Source'!F32</f>
        <v>-67</v>
      </c>
      <c r="G152" s="28" t="n">
        <f aca="false">'''file:///mnt/12tb/@roms/datasets/enron/EDRM%20Enron%20Email%20Data%20Set%20v2%20XML/filtered-attachments/xls/EMTW02PL.XLS''#Source'!G31+'''file:///mnt/12tb/@roms/datasets/enron/EDRM%20Enron%20Email%20Data%20Set%20v2%20XML/filtered-attachments/xls/EMTW02PL.XLS''#Source'!G32</f>
        <v>-67</v>
      </c>
      <c r="H152" s="28" t="n">
        <f aca="false">'''file:///mnt/12tb/@roms/datasets/enron/EDRM%20Enron%20Email%20Data%20Set%20v2%20XML/filtered-attachments/xls/EMTW02PL.XLS''#Source'!H31+'''file:///mnt/12tb/@roms/datasets/enron/EDRM%20Enron%20Email%20Data%20Set%20v2%20XML/filtered-attachments/xls/EMTW02PL.XLS''#Source'!H32</f>
        <v>-67</v>
      </c>
      <c r="I152" s="28" t="n">
        <f aca="false">'''file:///mnt/12tb/@roms/datasets/enron/EDRM%20Enron%20Email%20Data%20Set%20v2%20XML/filtered-attachments/xls/EMTW02PL.XLS''#Source'!I31+'''file:///mnt/12tb/@roms/datasets/enron/EDRM%20Enron%20Email%20Data%20Set%20v2%20XML/filtered-attachments/xls/EMTW02PL.XLS''#Source'!I32</f>
        <v>-67</v>
      </c>
      <c r="J152" s="28" t="n">
        <f aca="false">'''file:///mnt/12tb/@roms/datasets/enron/EDRM%20Enron%20Email%20Data%20Set%20v2%20XML/filtered-attachments/xls/EMTW02PL.XLS''#Source'!J31+'''file:///mnt/12tb/@roms/datasets/enron/EDRM%20Enron%20Email%20Data%20Set%20v2%20XML/filtered-attachments/xls/EMTW02PL.XLS''#Source'!J32</f>
        <v>-67</v>
      </c>
      <c r="K152" s="28" t="n">
        <f aca="false">'''file:///mnt/12tb/@roms/datasets/enron/EDRM%20Enron%20Email%20Data%20Set%20v2%20XML/filtered-attachments/xls/EMTW02PL.XLS''#Source'!K31+'''file:///mnt/12tb/@roms/datasets/enron/EDRM%20Enron%20Email%20Data%20Set%20v2%20XML/filtered-attachments/xls/EMTW02PL.XLS''#Source'!K32</f>
        <v>-67</v>
      </c>
      <c r="L152" s="28" t="n">
        <f aca="false">'''file:///mnt/12tb/@roms/datasets/enron/EDRM%20Enron%20Email%20Data%20Set%20v2%20XML/filtered-attachments/xls/EMTW02PL.XLS''#Source'!L31+'''file:///mnt/12tb/@roms/datasets/enron/EDRM%20Enron%20Email%20Data%20Set%20v2%20XML/filtered-attachments/xls/EMTW02PL.XLS''#Source'!L32</f>
        <v>-67</v>
      </c>
      <c r="M152" s="28" t="n">
        <f aca="false">'''file:///mnt/12tb/@roms/datasets/enron/EDRM%20Enron%20Email%20Data%20Set%20v2%20XML/filtered-attachments/xls/EMTW02PL.XLS''#Source'!M31+'''file:///mnt/12tb/@roms/datasets/enron/EDRM%20Enron%20Email%20Data%20Set%20v2%20XML/filtered-attachments/xls/EMTW02PL.XLS''#Source'!M32</f>
        <v>-67</v>
      </c>
      <c r="N152" s="28" t="n">
        <f aca="false">'''file:///mnt/12tb/@roms/datasets/enron/EDRM%20Enron%20Email%20Data%20Set%20v2%20XML/filtered-attachments/xls/EMTW02PL.XLS''#Source'!N31+'''file:///mnt/12tb/@roms/datasets/enron/EDRM%20Enron%20Email%20Data%20Set%20v2%20XML/filtered-attachments/xls/EMTW02PL.XLS''#Source'!N32</f>
        <v>-67</v>
      </c>
      <c r="O152" s="28" t="n">
        <f aca="false">'''file:///mnt/12tb/@roms/datasets/enron/EDRM%20Enron%20Email%20Data%20Set%20v2%20XML/filtered-attachments/xls/EMTW02PL.XLS''#Source'!O31+'''file:///mnt/12tb/@roms/datasets/enron/EDRM%20Enron%20Email%20Data%20Set%20v2%20XML/filtered-attachments/xls/EMTW02PL.XLS''#Source'!O32</f>
        <v>-67</v>
      </c>
      <c r="P152" s="21" t="n">
        <f aca="false">SUM(D152:O152)</f>
        <v>-804</v>
      </c>
      <c r="Q152" s="25" t="n">
        <f aca="false">SUM(D152:E152)</f>
        <v>-134</v>
      </c>
      <c r="R152" s="21" t="n">
        <f aca="false">P152-Q152</f>
        <v>-670</v>
      </c>
    </row>
    <row r="153" customFormat="false" ht="14.65" hidden="false" customHeight="false" outlineLevel="0" collapsed="false">
      <c r="A153" s="22" t="s">
        <v>104</v>
      </c>
      <c r="D153" s="25" t="n">
        <v>0</v>
      </c>
      <c r="E153" s="25" t="n">
        <v>0</v>
      </c>
      <c r="F153" s="25" t="n">
        <v>0</v>
      </c>
      <c r="G153" s="25" t="n">
        <v>0</v>
      </c>
      <c r="H153" s="25" t="n">
        <v>0</v>
      </c>
      <c r="I153" s="25" t="n">
        <v>0</v>
      </c>
      <c r="J153" s="25" t="n">
        <v>0</v>
      </c>
      <c r="K153" s="25" t="n">
        <v>0</v>
      </c>
      <c r="L153" s="25" t="n">
        <v>0</v>
      </c>
      <c r="M153" s="25" t="n">
        <v>0</v>
      </c>
      <c r="N153" s="25" t="n">
        <v>0</v>
      </c>
      <c r="O153" s="25" t="n">
        <v>0</v>
      </c>
      <c r="P153" s="21" t="n">
        <f aca="false">SUM(D153:O153)</f>
        <v>0</v>
      </c>
      <c r="Q153" s="25" t="n">
        <f aca="false">SUM(D153:E153)</f>
        <v>0</v>
      </c>
      <c r="R153" s="21" t="n">
        <f aca="false">P153-Q153</f>
        <v>0</v>
      </c>
    </row>
    <row r="154" customFormat="false" ht="14.65" hidden="false" customHeight="false" outlineLevel="0" collapsed="false">
      <c r="A154" s="22" t="s">
        <v>105</v>
      </c>
      <c r="D154" s="31" t="n">
        <f aca="false">D139+3</f>
        <v>3</v>
      </c>
      <c r="E154" s="31" t="n">
        <f aca="false">E139+3</f>
        <v>3</v>
      </c>
      <c r="F154" s="31" t="n">
        <f aca="false">F139+3</f>
        <v>3</v>
      </c>
      <c r="G154" s="31" t="n">
        <f aca="false">G139+3</f>
        <v>3</v>
      </c>
      <c r="H154" s="31" t="n">
        <f aca="false">H139+3</f>
        <v>3</v>
      </c>
      <c r="I154" s="31" t="n">
        <f aca="false">I139+3</f>
        <v>3</v>
      </c>
      <c r="J154" s="31" t="n">
        <f aca="false">J139+3</f>
        <v>3</v>
      </c>
      <c r="K154" s="31" t="n">
        <f aca="false">K139+3</f>
        <v>3</v>
      </c>
      <c r="L154" s="31" t="n">
        <f aca="false">L139+3</f>
        <v>3</v>
      </c>
      <c r="M154" s="31" t="n">
        <f aca="false">M139+3</f>
        <v>3</v>
      </c>
      <c r="N154" s="31" t="n">
        <f aca="false">N139+3</f>
        <v>3</v>
      </c>
      <c r="O154" s="31" t="n">
        <f aca="false">O139+3</f>
        <v>3</v>
      </c>
      <c r="P154" s="21" t="n">
        <f aca="false">SUM(D154:O154)</f>
        <v>36</v>
      </c>
      <c r="Q154" s="25" t="n">
        <f aca="false">SUM(D154:E154)</f>
        <v>6</v>
      </c>
      <c r="R154" s="21" t="n">
        <f aca="false">P154-Q154</f>
        <v>30</v>
      </c>
    </row>
    <row r="155" customFormat="false" ht="14.65" hidden="false" customHeight="false" outlineLevel="0" collapsed="false">
      <c r="A155" s="22" t="s">
        <v>26</v>
      </c>
      <c r="C155" s="23" t="n">
        <v>0</v>
      </c>
      <c r="D155" s="23" t="n">
        <v>0</v>
      </c>
      <c r="E155" s="23" t="n">
        <v>0</v>
      </c>
      <c r="F155" s="23" t="n">
        <v>0</v>
      </c>
      <c r="G155" s="23" t="n">
        <v>0</v>
      </c>
      <c r="H155" s="23" t="n">
        <v>0</v>
      </c>
      <c r="I155" s="23" t="n">
        <v>0</v>
      </c>
      <c r="J155" s="23" t="n">
        <v>0</v>
      </c>
      <c r="K155" s="23" t="n">
        <v>0</v>
      </c>
      <c r="L155" s="23" t="n">
        <v>0</v>
      </c>
      <c r="M155" s="23" t="n">
        <v>0</v>
      </c>
      <c r="N155" s="23" t="n">
        <v>0</v>
      </c>
      <c r="O155" s="23" t="n">
        <v>0</v>
      </c>
      <c r="P155" s="24" t="n">
        <f aca="false">SUM(D155:O155)</f>
        <v>0</v>
      </c>
      <c r="Q155" s="23" t="n">
        <f aca="false">SUM(D155:E155)</f>
        <v>0</v>
      </c>
      <c r="R155" s="24" t="n">
        <f aca="false">P155-Q155</f>
        <v>0</v>
      </c>
    </row>
    <row r="156" customFormat="false" ht="3.95" hidden="false" customHeight="true" outlineLevel="0" collapsed="false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</row>
    <row r="157" customFormat="false" ht="14.65" hidden="false" customHeight="false" outlineLevel="0" collapsed="false">
      <c r="A157" s="20" t="s">
        <v>106</v>
      </c>
      <c r="C157" s="25" t="n">
        <v>124120</v>
      </c>
      <c r="D157" s="21" t="n">
        <f aca="false">SUM(D146:D156)</f>
        <v>125856</v>
      </c>
      <c r="E157" s="21" t="n">
        <f aca="false">SUM(E146:E156)</f>
        <v>127595</v>
      </c>
      <c r="F157" s="21" t="n">
        <f aca="false">SUM(F146:F156)</f>
        <v>129334</v>
      </c>
      <c r="G157" s="21" t="n">
        <f aca="false">SUM(G146:G156)</f>
        <v>131073</v>
      </c>
      <c r="H157" s="21" t="n">
        <f aca="false">SUM(H146:H156)</f>
        <v>132812</v>
      </c>
      <c r="I157" s="21" t="n">
        <f aca="false">SUM(I146:I156)</f>
        <v>134553</v>
      </c>
      <c r="J157" s="21" t="n">
        <f aca="false">SUM(J146:J156)</f>
        <v>136298</v>
      </c>
      <c r="K157" s="21" t="n">
        <f aca="false">SUM(K146:K156)</f>
        <v>138043</v>
      </c>
      <c r="L157" s="21" t="n">
        <f aca="false">SUM(L146:L156)</f>
        <v>139807</v>
      </c>
      <c r="M157" s="21" t="n">
        <f aca="false">SUM(M146:M156)</f>
        <v>141571</v>
      </c>
      <c r="N157" s="21" t="n">
        <f aca="false">SUM(N146:N156)</f>
        <v>143338</v>
      </c>
      <c r="O157" s="21" t="n">
        <f aca="false">SUM(O146:O156)</f>
        <v>145109</v>
      </c>
      <c r="P157" s="21"/>
    </row>
    <row r="158" customFormat="false" ht="3.95" hidden="false" customHeight="true" outlineLevel="0" collapsed="false"/>
    <row r="159" customFormat="false" ht="14.65" hidden="false" customHeight="false" outlineLevel="0" collapsed="false">
      <c r="A159" s="22" t="s">
        <v>28</v>
      </c>
      <c r="C159" s="21"/>
      <c r="D159" s="21" t="n">
        <f aca="false">D157-C157</f>
        <v>1736</v>
      </c>
      <c r="E159" s="21" t="n">
        <f aca="false">E157-D157</f>
        <v>1739</v>
      </c>
      <c r="F159" s="21" t="n">
        <f aca="false">F157-E157</f>
        <v>1739</v>
      </c>
      <c r="G159" s="21" t="n">
        <f aca="false">G157-F157</f>
        <v>1739</v>
      </c>
      <c r="H159" s="21" t="n">
        <f aca="false">H157-G157</f>
        <v>1739</v>
      </c>
      <c r="I159" s="21" t="n">
        <f aca="false">I157-H157</f>
        <v>1741</v>
      </c>
      <c r="J159" s="21" t="n">
        <f aca="false">J157-I157</f>
        <v>1745</v>
      </c>
      <c r="K159" s="21" t="n">
        <f aca="false">K157-J157</f>
        <v>1745</v>
      </c>
      <c r="L159" s="21" t="n">
        <f aca="false">L157-K157</f>
        <v>1764</v>
      </c>
      <c r="M159" s="21" t="n">
        <f aca="false">M157-L157</f>
        <v>1764</v>
      </c>
      <c r="N159" s="21" t="n">
        <f aca="false">N157-M157</f>
        <v>1767</v>
      </c>
      <c r="O159" s="21" t="n">
        <f aca="false">O157-N157</f>
        <v>1771</v>
      </c>
      <c r="P159" s="21" t="n">
        <f aca="false">SUM(D159:O159)</f>
        <v>20989</v>
      </c>
      <c r="Q159" s="21" t="n">
        <f aca="false">SUM(Q147:Q156)</f>
        <v>3475</v>
      </c>
      <c r="R159" s="21" t="n">
        <f aca="false">P159-Q159</f>
        <v>17514</v>
      </c>
    </row>
    <row r="161" customFormat="false" ht="14.65" hidden="false" customHeight="false" outlineLevel="0" collapsed="false">
      <c r="A161" s="20" t="s">
        <v>107</v>
      </c>
      <c r="C161" s="21"/>
      <c r="D161" s="21" t="n">
        <f aca="false">C167</f>
        <v>0</v>
      </c>
      <c r="E161" s="21" t="n">
        <f aca="false">D167</f>
        <v>0</v>
      </c>
      <c r="F161" s="21" t="n">
        <f aca="false">E167</f>
        <v>0</v>
      </c>
      <c r="G161" s="21" t="n">
        <f aca="false">F167</f>
        <v>0</v>
      </c>
      <c r="H161" s="21" t="n">
        <f aca="false">G167</f>
        <v>0</v>
      </c>
      <c r="I161" s="21" t="n">
        <f aca="false">H167</f>
        <v>0</v>
      </c>
      <c r="J161" s="21" t="n">
        <f aca="false">I167</f>
        <v>0</v>
      </c>
      <c r="K161" s="21" t="n">
        <f aca="false">J167</f>
        <v>0</v>
      </c>
      <c r="L161" s="21" t="n">
        <f aca="false">K167</f>
        <v>0</v>
      </c>
      <c r="M161" s="21" t="n">
        <f aca="false">L167</f>
        <v>0</v>
      </c>
      <c r="N161" s="21" t="n">
        <f aca="false">M167</f>
        <v>0</v>
      </c>
      <c r="O161" s="21" t="n">
        <f aca="false">N167</f>
        <v>0</v>
      </c>
      <c r="P161" s="21"/>
    </row>
    <row r="162" customFormat="false" ht="14.65" hidden="false" customHeight="false" outlineLevel="0" collapsed="false">
      <c r="A162" s="22" t="s">
        <v>38</v>
      </c>
      <c r="C162" s="31" t="n">
        <v>0</v>
      </c>
      <c r="D162" s="25" t="n">
        <v>0</v>
      </c>
      <c r="E162" s="25" t="n">
        <v>0</v>
      </c>
      <c r="F162" s="25" t="n">
        <v>0</v>
      </c>
      <c r="G162" s="25" t="n">
        <v>0</v>
      </c>
      <c r="H162" s="25" t="n">
        <v>0</v>
      </c>
      <c r="I162" s="25" t="n">
        <v>0</v>
      </c>
      <c r="J162" s="25" t="n">
        <v>0</v>
      </c>
      <c r="K162" s="25" t="n">
        <v>0</v>
      </c>
      <c r="L162" s="25" t="n">
        <v>0</v>
      </c>
      <c r="M162" s="25" t="n">
        <v>0</v>
      </c>
      <c r="N162" s="25" t="n">
        <v>0</v>
      </c>
      <c r="O162" s="25" t="n">
        <v>0</v>
      </c>
      <c r="P162" s="21" t="n">
        <f aca="false">SUM(D162:O162)</f>
        <v>0</v>
      </c>
      <c r="Q162" s="25" t="n">
        <f aca="false">SUM(D162:E162)</f>
        <v>0</v>
      </c>
      <c r="R162" s="21" t="n">
        <f aca="false">P162-Q162</f>
        <v>0</v>
      </c>
    </row>
    <row r="163" customFormat="false" ht="14.65" hidden="false" customHeight="false" outlineLevel="0" collapsed="false">
      <c r="A163" s="22" t="s">
        <v>38</v>
      </c>
      <c r="C163" s="31" t="n">
        <v>0</v>
      </c>
      <c r="D163" s="25" t="n">
        <v>0</v>
      </c>
      <c r="E163" s="25" t="n">
        <v>0</v>
      </c>
      <c r="F163" s="25" t="n">
        <v>0</v>
      </c>
      <c r="G163" s="25" t="n">
        <v>0</v>
      </c>
      <c r="H163" s="25" t="n">
        <v>0</v>
      </c>
      <c r="I163" s="25" t="n">
        <v>0</v>
      </c>
      <c r="J163" s="25" t="n">
        <v>0</v>
      </c>
      <c r="K163" s="25" t="n">
        <v>0</v>
      </c>
      <c r="L163" s="25" t="n">
        <v>0</v>
      </c>
      <c r="M163" s="25" t="n">
        <v>0</v>
      </c>
      <c r="N163" s="25" t="n">
        <v>0</v>
      </c>
      <c r="O163" s="25" t="n">
        <v>0</v>
      </c>
      <c r="P163" s="21" t="n">
        <f aca="false">SUM(D163:O163)</f>
        <v>0</v>
      </c>
      <c r="Q163" s="25" t="n">
        <f aca="false">SUM(D163:E163)</f>
        <v>0</v>
      </c>
      <c r="R163" s="21" t="n">
        <f aca="false">P163-Q163</f>
        <v>0</v>
      </c>
    </row>
    <row r="164" customFormat="false" ht="14.65" hidden="false" customHeight="false" outlineLevel="0" collapsed="false">
      <c r="A164" s="22" t="s">
        <v>38</v>
      </c>
      <c r="C164" s="31" t="n">
        <v>0</v>
      </c>
      <c r="D164" s="25" t="n">
        <v>0</v>
      </c>
      <c r="E164" s="25" t="n">
        <v>0</v>
      </c>
      <c r="F164" s="25" t="n">
        <v>0</v>
      </c>
      <c r="G164" s="25" t="n">
        <v>0</v>
      </c>
      <c r="H164" s="25" t="n">
        <v>0</v>
      </c>
      <c r="I164" s="25" t="n">
        <v>0</v>
      </c>
      <c r="J164" s="25" t="n">
        <v>0</v>
      </c>
      <c r="K164" s="25" t="n">
        <v>0</v>
      </c>
      <c r="L164" s="25" t="n">
        <v>0</v>
      </c>
      <c r="M164" s="25" t="n">
        <v>0</v>
      </c>
      <c r="N164" s="25" t="n">
        <v>0</v>
      </c>
      <c r="O164" s="25" t="n">
        <v>0</v>
      </c>
      <c r="P164" s="21" t="n">
        <f aca="false">SUM(D164:O164)</f>
        <v>0</v>
      </c>
      <c r="Q164" s="25" t="n">
        <f aca="false">SUM(D164:E164)</f>
        <v>0</v>
      </c>
      <c r="R164" s="21" t="n">
        <f aca="false">P164-Q164</f>
        <v>0</v>
      </c>
    </row>
    <row r="165" customFormat="false" ht="14.65" hidden="false" customHeight="false" outlineLevel="0" collapsed="false">
      <c r="A165" s="22" t="s">
        <v>26</v>
      </c>
      <c r="C165" s="23" t="n">
        <v>0</v>
      </c>
      <c r="D165" s="23" t="n">
        <v>0</v>
      </c>
      <c r="E165" s="23" t="n">
        <v>0</v>
      </c>
      <c r="F165" s="23" t="n">
        <v>0</v>
      </c>
      <c r="G165" s="23" t="n">
        <v>0</v>
      </c>
      <c r="H165" s="23" t="n">
        <v>0</v>
      </c>
      <c r="I165" s="23" t="n">
        <v>0</v>
      </c>
      <c r="J165" s="23" t="n">
        <v>0</v>
      </c>
      <c r="K165" s="23" t="n">
        <v>0</v>
      </c>
      <c r="L165" s="23" t="n">
        <v>0</v>
      </c>
      <c r="M165" s="23" t="n">
        <v>0</v>
      </c>
      <c r="N165" s="23" t="n">
        <v>0</v>
      </c>
      <c r="O165" s="23" t="n">
        <v>0</v>
      </c>
      <c r="P165" s="24" t="n">
        <f aca="false">SUM(D165:O165)</f>
        <v>0</v>
      </c>
      <c r="Q165" s="23" t="n">
        <f aca="false">SUM(D165:E165)</f>
        <v>0</v>
      </c>
      <c r="R165" s="24" t="n">
        <f aca="false">P165-Q165</f>
        <v>0</v>
      </c>
    </row>
    <row r="166" customFormat="false" ht="3.95" hidden="false" customHeight="true" outlineLevel="0" collapsed="false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</row>
    <row r="167" customFormat="false" ht="14.65" hidden="false" customHeight="false" outlineLevel="0" collapsed="false">
      <c r="A167" s="20" t="s">
        <v>108</v>
      </c>
      <c r="C167" s="21" t="n">
        <f aca="false">SUM(C161:C166)</f>
        <v>0</v>
      </c>
      <c r="D167" s="21" t="n">
        <f aca="false">SUM(D161:D166)</f>
        <v>0</v>
      </c>
      <c r="E167" s="21" t="n">
        <f aca="false">SUM(E161:E166)</f>
        <v>0</v>
      </c>
      <c r="F167" s="21" t="n">
        <f aca="false">SUM(F161:F166)</f>
        <v>0</v>
      </c>
      <c r="G167" s="21" t="n">
        <f aca="false">SUM(G161:G166)</f>
        <v>0</v>
      </c>
      <c r="H167" s="21" t="n">
        <f aca="false">SUM(H161:H166)</f>
        <v>0</v>
      </c>
      <c r="I167" s="21" t="n">
        <f aca="false">SUM(I161:I166)</f>
        <v>0</v>
      </c>
      <c r="J167" s="21" t="n">
        <f aca="false">SUM(J161:J166)</f>
        <v>0</v>
      </c>
      <c r="K167" s="21" t="n">
        <f aca="false">SUM(K161:K166)</f>
        <v>0</v>
      </c>
      <c r="L167" s="21" t="n">
        <f aca="false">SUM(L161:L166)</f>
        <v>0</v>
      </c>
      <c r="M167" s="21" t="n">
        <f aca="false">SUM(M161:M166)</f>
        <v>0</v>
      </c>
      <c r="N167" s="21" t="n">
        <f aca="false">SUM(N161:N166)</f>
        <v>0</v>
      </c>
      <c r="O167" s="21" t="n">
        <f aca="false">SUM(O161:O166)</f>
        <v>0</v>
      </c>
      <c r="P167" s="21"/>
    </row>
    <row r="168" customFormat="false" ht="3.95" hidden="false" customHeight="true" outlineLevel="0" collapsed="false"/>
    <row r="169" customFormat="false" ht="14.65" hidden="false" customHeight="false" outlineLevel="0" collapsed="false">
      <c r="A169" s="22" t="s">
        <v>28</v>
      </c>
      <c r="D169" s="21" t="n">
        <f aca="false">D167-C167</f>
        <v>0</v>
      </c>
      <c r="E169" s="21" t="n">
        <f aca="false">E167-D167</f>
        <v>0</v>
      </c>
      <c r="F169" s="21" t="n">
        <f aca="false">F167-E167</f>
        <v>0</v>
      </c>
      <c r="G169" s="21" t="n">
        <f aca="false">G167-F167</f>
        <v>0</v>
      </c>
      <c r="H169" s="21" t="n">
        <f aca="false">H167-G167</f>
        <v>0</v>
      </c>
      <c r="I169" s="21" t="n">
        <f aca="false">I167-H167</f>
        <v>0</v>
      </c>
      <c r="J169" s="21" t="n">
        <f aca="false">J167-I167</f>
        <v>0</v>
      </c>
      <c r="K169" s="21" t="n">
        <f aca="false">K167-J167</f>
        <v>0</v>
      </c>
      <c r="L169" s="21" t="n">
        <f aca="false">L167-K167</f>
        <v>0</v>
      </c>
      <c r="M169" s="21" t="n">
        <f aca="false">M167-L167</f>
        <v>0</v>
      </c>
      <c r="N169" s="21" t="n">
        <f aca="false">N167-M167</f>
        <v>0</v>
      </c>
      <c r="O169" s="21" t="n">
        <f aca="false">O167-N167</f>
        <v>0</v>
      </c>
      <c r="P169" s="21" t="n">
        <f aca="false">SUM(D169:O169)</f>
        <v>0</v>
      </c>
      <c r="Q169" s="21" t="n">
        <f aca="false">SUM(Q162:Q166)</f>
        <v>0</v>
      </c>
      <c r="R169" s="21" t="n">
        <f aca="false">P169-Q169</f>
        <v>0</v>
      </c>
    </row>
    <row r="171" customFormat="false" ht="14.65" hidden="false" customHeight="false" outlineLevel="0" collapsed="false">
      <c r="A171" s="20" t="s">
        <v>109</v>
      </c>
      <c r="D171" s="21" t="n">
        <f aca="false">C177</f>
        <v>14193</v>
      </c>
      <c r="E171" s="21" t="n">
        <f aca="false">D177</f>
        <v>14193</v>
      </c>
      <c r="F171" s="21" t="n">
        <f aca="false">E177</f>
        <v>14193</v>
      </c>
      <c r="G171" s="21" t="n">
        <f aca="false">F177</f>
        <v>14193</v>
      </c>
      <c r="H171" s="21" t="n">
        <f aca="false">G177</f>
        <v>14193</v>
      </c>
      <c r="I171" s="21" t="n">
        <f aca="false">H177</f>
        <v>14193</v>
      </c>
      <c r="J171" s="21" t="n">
        <f aca="false">I177</f>
        <v>14193</v>
      </c>
      <c r="K171" s="21" t="n">
        <f aca="false">J177</f>
        <v>14193</v>
      </c>
      <c r="L171" s="21" t="n">
        <f aca="false">K177</f>
        <v>14193</v>
      </c>
      <c r="M171" s="21" t="n">
        <f aca="false">L177</f>
        <v>14193</v>
      </c>
      <c r="N171" s="21" t="n">
        <f aca="false">M177</f>
        <v>14193</v>
      </c>
      <c r="O171" s="21" t="n">
        <f aca="false">N177</f>
        <v>14193</v>
      </c>
    </row>
    <row r="172" customFormat="false" ht="14.65" hidden="false" customHeight="false" outlineLevel="0" collapsed="false">
      <c r="A172" s="22" t="s">
        <v>110</v>
      </c>
      <c r="C172" s="25" t="n">
        <v>20007</v>
      </c>
      <c r="D172" s="25" t="n">
        <v>0</v>
      </c>
      <c r="E172" s="25" t="n">
        <v>0</v>
      </c>
      <c r="F172" s="25" t="n">
        <v>0</v>
      </c>
      <c r="G172" s="25" t="n">
        <v>0</v>
      </c>
      <c r="H172" s="25" t="n">
        <v>0</v>
      </c>
      <c r="I172" s="25" t="n">
        <v>0</v>
      </c>
      <c r="J172" s="25" t="n">
        <v>0</v>
      </c>
      <c r="K172" s="25" t="n">
        <v>0</v>
      </c>
      <c r="L172" s="25" t="n">
        <v>0</v>
      </c>
      <c r="M172" s="25" t="n">
        <v>0</v>
      </c>
      <c r="N172" s="25" t="n">
        <v>0</v>
      </c>
      <c r="O172" s="25" t="n">
        <v>0</v>
      </c>
      <c r="P172" s="21" t="n">
        <f aca="false">SUM(D172:O172)</f>
        <v>0</v>
      </c>
      <c r="Q172" s="25" t="n">
        <f aca="false">SUM(D172:E172)</f>
        <v>0</v>
      </c>
      <c r="R172" s="21" t="n">
        <f aca="false">P172-Q172</f>
        <v>0</v>
      </c>
    </row>
    <row r="173" customFormat="false" ht="14.65" hidden="false" customHeight="false" outlineLevel="0" collapsed="false">
      <c r="A173" s="22" t="s">
        <v>111</v>
      </c>
      <c r="C173" s="25" t="n">
        <v>-5878</v>
      </c>
      <c r="D173" s="25" t="n">
        <v>0</v>
      </c>
      <c r="E173" s="25" t="n">
        <v>0</v>
      </c>
      <c r="F173" s="25" t="n">
        <v>0</v>
      </c>
      <c r="G173" s="25" t="n">
        <v>0</v>
      </c>
      <c r="H173" s="25" t="n">
        <v>0</v>
      </c>
      <c r="I173" s="25" t="n">
        <v>0</v>
      </c>
      <c r="J173" s="25" t="n">
        <v>0</v>
      </c>
      <c r="K173" s="25" t="n">
        <v>0</v>
      </c>
      <c r="L173" s="25" t="n">
        <v>0</v>
      </c>
      <c r="M173" s="25" t="n">
        <v>0</v>
      </c>
      <c r="N173" s="25" t="n">
        <v>0</v>
      </c>
      <c r="O173" s="25" t="n">
        <v>0</v>
      </c>
      <c r="P173" s="21" t="n">
        <f aca="false">SUM(D173:O173)</f>
        <v>0</v>
      </c>
      <c r="Q173" s="25" t="n">
        <f aca="false">SUM(D173:E173)</f>
        <v>0</v>
      </c>
      <c r="R173" s="21" t="n">
        <f aca="false">P173-Q173</f>
        <v>0</v>
      </c>
    </row>
    <row r="174" customFormat="false" ht="14.65" hidden="false" customHeight="false" outlineLevel="0" collapsed="false">
      <c r="A174" s="22" t="s">
        <v>38</v>
      </c>
      <c r="C174" s="25" t="n">
        <v>64</v>
      </c>
      <c r="D174" s="25" t="n">
        <v>0</v>
      </c>
      <c r="E174" s="25" t="n">
        <v>0</v>
      </c>
      <c r="F174" s="25" t="n">
        <v>0</v>
      </c>
      <c r="G174" s="25" t="n">
        <v>0</v>
      </c>
      <c r="H174" s="25" t="n">
        <v>0</v>
      </c>
      <c r="I174" s="25" t="n">
        <v>0</v>
      </c>
      <c r="J174" s="25" t="n">
        <v>0</v>
      </c>
      <c r="K174" s="25" t="n">
        <v>0</v>
      </c>
      <c r="L174" s="25" t="n">
        <v>0</v>
      </c>
      <c r="M174" s="25" t="n">
        <v>0</v>
      </c>
      <c r="N174" s="25" t="n">
        <v>0</v>
      </c>
      <c r="O174" s="25" t="n">
        <v>0</v>
      </c>
      <c r="P174" s="21" t="n">
        <f aca="false">SUM(D174:O174)</f>
        <v>0</v>
      </c>
      <c r="Q174" s="25" t="n">
        <f aca="false">SUM(D174:E174)</f>
        <v>0</v>
      </c>
      <c r="R174" s="21" t="n">
        <f aca="false">P174-Q174</f>
        <v>0</v>
      </c>
    </row>
    <row r="175" customFormat="false" ht="14.65" hidden="false" customHeight="false" outlineLevel="0" collapsed="false">
      <c r="A175" s="22" t="s">
        <v>26</v>
      </c>
      <c r="C175" s="23" t="n">
        <v>0</v>
      </c>
      <c r="D175" s="23" t="n">
        <v>0</v>
      </c>
      <c r="E175" s="23" t="n">
        <v>0</v>
      </c>
      <c r="F175" s="23" t="n">
        <v>0</v>
      </c>
      <c r="G175" s="23" t="n">
        <v>0</v>
      </c>
      <c r="H175" s="23" t="n">
        <v>0</v>
      </c>
      <c r="I175" s="23" t="n">
        <v>0</v>
      </c>
      <c r="J175" s="23" t="n">
        <v>0</v>
      </c>
      <c r="K175" s="23" t="n">
        <v>0</v>
      </c>
      <c r="L175" s="23" t="n">
        <v>0</v>
      </c>
      <c r="M175" s="23" t="n">
        <v>0</v>
      </c>
      <c r="N175" s="23" t="n">
        <v>0</v>
      </c>
      <c r="O175" s="23" t="n">
        <v>0</v>
      </c>
      <c r="P175" s="24" t="n">
        <f aca="false">SUM(D175:O175)</f>
        <v>0</v>
      </c>
      <c r="Q175" s="23" t="n">
        <f aca="false">SUM(D175:E175)</f>
        <v>0</v>
      </c>
      <c r="R175" s="24" t="n">
        <f aca="false">P175-Q175</f>
        <v>0</v>
      </c>
    </row>
    <row r="176" customFormat="false" ht="3.95" hidden="false" customHeight="true" outlineLevel="0" collapsed="false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</row>
    <row r="177" customFormat="false" ht="14.65" hidden="false" customHeight="false" outlineLevel="0" collapsed="false">
      <c r="A177" s="20" t="s">
        <v>112</v>
      </c>
      <c r="C177" s="21" t="n">
        <f aca="false">SUM(C171:C176)</f>
        <v>14193</v>
      </c>
      <c r="D177" s="21" t="n">
        <f aca="false">SUM(D171:D176)</f>
        <v>14193</v>
      </c>
      <c r="E177" s="21" t="n">
        <f aca="false">SUM(E171:E176)</f>
        <v>14193</v>
      </c>
      <c r="F177" s="21" t="n">
        <f aca="false">SUM(F171:F176)</f>
        <v>14193</v>
      </c>
      <c r="G177" s="21" t="n">
        <f aca="false">SUM(G171:G176)</f>
        <v>14193</v>
      </c>
      <c r="H177" s="21" t="n">
        <f aca="false">SUM(H171:H176)</f>
        <v>14193</v>
      </c>
      <c r="I177" s="21" t="n">
        <f aca="false">SUM(I171:I176)</f>
        <v>14193</v>
      </c>
      <c r="J177" s="21" t="n">
        <f aca="false">SUM(J171:J176)</f>
        <v>14193</v>
      </c>
      <c r="K177" s="21" t="n">
        <f aca="false">SUM(K171:K176)</f>
        <v>14193</v>
      </c>
      <c r="L177" s="21" t="n">
        <f aca="false">SUM(L171:L176)</f>
        <v>14193</v>
      </c>
      <c r="M177" s="21" t="n">
        <f aca="false">SUM(M171:M176)</f>
        <v>14193</v>
      </c>
      <c r="N177" s="21" t="n">
        <f aca="false">SUM(N171:N176)</f>
        <v>14193</v>
      </c>
      <c r="O177" s="21" t="n">
        <f aca="false">SUM(O171:O176)</f>
        <v>14193</v>
      </c>
      <c r="P177" s="21"/>
    </row>
    <row r="178" customFormat="false" ht="3.95" hidden="false" customHeight="true" outlineLevel="0" collapsed="false"/>
    <row r="179" customFormat="false" ht="14.65" hidden="false" customHeight="false" outlineLevel="0" collapsed="false">
      <c r="A179" s="22" t="s">
        <v>28</v>
      </c>
      <c r="C179" s="21"/>
      <c r="D179" s="21" t="n">
        <f aca="false">D177-C177</f>
        <v>0</v>
      </c>
      <c r="E179" s="21" t="n">
        <f aca="false">E177-D177</f>
        <v>0</v>
      </c>
      <c r="F179" s="21" t="n">
        <f aca="false">F177-E177</f>
        <v>0</v>
      </c>
      <c r="G179" s="21" t="n">
        <f aca="false">G177-F177</f>
        <v>0</v>
      </c>
      <c r="H179" s="21" t="n">
        <f aca="false">H177-G177</f>
        <v>0</v>
      </c>
      <c r="I179" s="21" t="n">
        <f aca="false">I177-H177</f>
        <v>0</v>
      </c>
      <c r="J179" s="21" t="n">
        <f aca="false">J177-I177</f>
        <v>0</v>
      </c>
      <c r="K179" s="21" t="n">
        <f aca="false">K177-J177</f>
        <v>0</v>
      </c>
      <c r="L179" s="21" t="n">
        <f aca="false">L177-K177</f>
        <v>0</v>
      </c>
      <c r="M179" s="21" t="n">
        <f aca="false">M177-L177</f>
        <v>0</v>
      </c>
      <c r="N179" s="21" t="n">
        <f aca="false">N177-M177</f>
        <v>0</v>
      </c>
      <c r="O179" s="21" t="n">
        <f aca="false">O177-N177</f>
        <v>0</v>
      </c>
      <c r="P179" s="21" t="n">
        <f aca="false">SUM(D179:O179)</f>
        <v>0</v>
      </c>
      <c r="Q179" s="21" t="n">
        <f aca="false">SUM(Q172:Q176)</f>
        <v>0</v>
      </c>
      <c r="R179" s="21" t="n">
        <f aca="false">P179-Q179</f>
        <v>0</v>
      </c>
    </row>
    <row r="180" customFormat="false" ht="8.1" hidden="false" customHeight="true" outlineLevel="0" collapsed="false"/>
    <row r="181" customFormat="false" ht="14.65" hidden="false" customHeight="false" outlineLevel="0" collapsed="false">
      <c r="U181" s="32" t="s">
        <v>113</v>
      </c>
    </row>
    <row r="182" customFormat="false" ht="14.65" hidden="false" customHeight="false" outlineLevel="0" collapsed="false">
      <c r="A182" s="20" t="s">
        <v>114</v>
      </c>
      <c r="D182" s="21" t="n">
        <f aca="false">C226</f>
        <v>74053</v>
      </c>
      <c r="E182" s="21" t="n">
        <f aca="false">D226</f>
        <v>73623</v>
      </c>
      <c r="F182" s="21" t="n">
        <f aca="false">E226</f>
        <v>73219</v>
      </c>
      <c r="G182" s="21" t="n">
        <f aca="false">F226</f>
        <v>72804</v>
      </c>
      <c r="H182" s="21" t="n">
        <f aca="false">G226</f>
        <v>72436</v>
      </c>
      <c r="I182" s="21" t="n">
        <f aca="false">H226</f>
        <v>72122</v>
      </c>
      <c r="J182" s="21" t="n">
        <f aca="false">I226</f>
        <v>71835</v>
      </c>
      <c r="K182" s="21" t="n">
        <f aca="false">J226</f>
        <v>71556</v>
      </c>
      <c r="L182" s="21" t="n">
        <f aca="false">K226</f>
        <v>71273</v>
      </c>
      <c r="M182" s="21" t="n">
        <f aca="false">L226</f>
        <v>70984</v>
      </c>
      <c r="N182" s="21" t="n">
        <f aca="false">M226</f>
        <v>70682</v>
      </c>
      <c r="O182" s="21" t="n">
        <f aca="false">N226</f>
        <v>70402</v>
      </c>
      <c r="U182" s="33" t="s">
        <v>115</v>
      </c>
    </row>
    <row r="183" customFormat="false" ht="14.65" hidden="false" customHeight="false" outlineLevel="0" collapsed="false">
      <c r="A183" s="22" t="s">
        <v>116</v>
      </c>
      <c r="C183" s="25" t="n">
        <v>0</v>
      </c>
      <c r="D183" s="25" t="n">
        <v>0</v>
      </c>
      <c r="E183" s="25" t="n">
        <v>0</v>
      </c>
      <c r="F183" s="25" t="n">
        <v>0</v>
      </c>
      <c r="G183" s="25" t="n">
        <v>0</v>
      </c>
      <c r="H183" s="25" t="n">
        <v>0</v>
      </c>
      <c r="I183" s="25" t="n">
        <v>0</v>
      </c>
      <c r="J183" s="25" t="n">
        <v>0</v>
      </c>
      <c r="K183" s="25" t="n">
        <v>0</v>
      </c>
      <c r="L183" s="25" t="n">
        <v>0</v>
      </c>
      <c r="M183" s="25" t="n">
        <v>0</v>
      </c>
      <c r="N183" s="25" t="n">
        <v>0</v>
      </c>
      <c r="O183" s="25" t="n">
        <v>0</v>
      </c>
      <c r="P183" s="21" t="n">
        <f aca="false">SUM(D183:O183)</f>
        <v>0</v>
      </c>
      <c r="Q183" s="25" t="n">
        <f aca="false">SUM(D183:E183)</f>
        <v>0</v>
      </c>
      <c r="R183" s="21" t="n">
        <f aca="false">P183-Q183</f>
        <v>0</v>
      </c>
      <c r="T183" s="25" t="n">
        <f aca="false">SUM(C183:E183)</f>
        <v>0</v>
      </c>
      <c r="U183" s="21"/>
      <c r="W183" s="34"/>
    </row>
    <row r="184" customFormat="false" ht="14.65" hidden="false" customHeight="false" outlineLevel="0" collapsed="false">
      <c r="A184" s="22" t="s">
        <v>117</v>
      </c>
      <c r="B184" s="27" t="s">
        <v>32</v>
      </c>
      <c r="C184" s="25" t="n">
        <v>45603</v>
      </c>
      <c r="D184" s="28" t="n">
        <f aca="false">'''file:///mnt/12tb/@roms/datasets/enron/EDRM%20Enron%20Email%20Data%20Set%20v2%20XML/filtered-attachments/xls/EMTW02PL.XLS''#Source'!D31</f>
        <v>-50</v>
      </c>
      <c r="E184" s="28" t="n">
        <f aca="false">'''file:///mnt/12tb/@roms/datasets/enron/EDRM%20Enron%20Email%20Data%20Set%20v2%20XML/filtered-attachments/xls/EMTW02PL.XLS''#Source'!E31</f>
        <v>-50</v>
      </c>
      <c r="F184" s="28" t="n">
        <f aca="false">'''file:///mnt/12tb/@roms/datasets/enron/EDRM%20Enron%20Email%20Data%20Set%20v2%20XML/filtered-attachments/xls/EMTW02PL.XLS''#Source'!F31</f>
        <v>-50</v>
      </c>
      <c r="G184" s="28" t="n">
        <f aca="false">'''file:///mnt/12tb/@roms/datasets/enron/EDRM%20Enron%20Email%20Data%20Set%20v2%20XML/filtered-attachments/xls/EMTW02PL.XLS''#Source'!G31</f>
        <v>-50</v>
      </c>
      <c r="H184" s="28" t="n">
        <f aca="false">'''file:///mnt/12tb/@roms/datasets/enron/EDRM%20Enron%20Email%20Data%20Set%20v2%20XML/filtered-attachments/xls/EMTW02PL.XLS''#Source'!H31</f>
        <v>-50</v>
      </c>
      <c r="I184" s="28" t="n">
        <f aca="false">'''file:///mnt/12tb/@roms/datasets/enron/EDRM%20Enron%20Email%20Data%20Set%20v2%20XML/filtered-attachments/xls/EMTW02PL.XLS''#Source'!I31</f>
        <v>-50</v>
      </c>
      <c r="J184" s="28" t="n">
        <f aca="false">'''file:///mnt/12tb/@roms/datasets/enron/EDRM%20Enron%20Email%20Data%20Set%20v2%20XML/filtered-attachments/xls/EMTW02PL.XLS''#Source'!J31</f>
        <v>-50</v>
      </c>
      <c r="K184" s="28" t="n">
        <f aca="false">'''file:///mnt/12tb/@roms/datasets/enron/EDRM%20Enron%20Email%20Data%20Set%20v2%20XML/filtered-attachments/xls/EMTW02PL.XLS''#Source'!K31</f>
        <v>-50</v>
      </c>
      <c r="L184" s="28" t="n">
        <f aca="false">'''file:///mnt/12tb/@roms/datasets/enron/EDRM%20Enron%20Email%20Data%20Set%20v2%20XML/filtered-attachments/xls/EMTW02PL.XLS''#Source'!L31</f>
        <v>-50</v>
      </c>
      <c r="M184" s="28" t="n">
        <f aca="false">'''file:///mnt/12tb/@roms/datasets/enron/EDRM%20Enron%20Email%20Data%20Set%20v2%20XML/filtered-attachments/xls/EMTW02PL.XLS''#Source'!M31</f>
        <v>-50</v>
      </c>
      <c r="N184" s="28" t="n">
        <f aca="false">'''file:///mnt/12tb/@roms/datasets/enron/EDRM%20Enron%20Email%20Data%20Set%20v2%20XML/filtered-attachments/xls/EMTW02PL.XLS''#Source'!N31</f>
        <v>-50</v>
      </c>
      <c r="O184" s="28" t="n">
        <f aca="false">'''file:///mnt/12tb/@roms/datasets/enron/EDRM%20Enron%20Email%20Data%20Set%20v2%20XML/filtered-attachments/xls/EMTW02PL.XLS''#Source'!O31</f>
        <v>-50</v>
      </c>
      <c r="P184" s="21" t="n">
        <f aca="false">SUM(D184:O184)</f>
        <v>-600</v>
      </c>
      <c r="Q184" s="25" t="n">
        <f aca="false">SUM(D184:E184)</f>
        <v>-100</v>
      </c>
      <c r="R184" s="21" t="n">
        <f aca="false">P184-Q184</f>
        <v>-500</v>
      </c>
      <c r="T184" s="25" t="n">
        <f aca="false">SUM(C184:E184)</f>
        <v>45503</v>
      </c>
      <c r="U184" s="21" t="n">
        <f aca="false">SUM(T183:T184)</f>
        <v>45503</v>
      </c>
      <c r="W184" s="34"/>
    </row>
    <row r="185" customFormat="false" ht="14.65" hidden="false" customHeight="false" outlineLevel="0" collapsed="false">
      <c r="A185" s="22" t="s">
        <v>118</v>
      </c>
      <c r="B185" s="27" t="s">
        <v>32</v>
      </c>
      <c r="C185" s="25" t="n">
        <v>0</v>
      </c>
      <c r="D185" s="28" t="n">
        <f aca="false">'''file:///mnt/12tb/@roms/datasets/enron/EDRM%20Enron%20Email%20Data%20Set%20v2%20XML/filtered-attachments/xls/EMTW02PL.XLS''#Source'!D58</f>
        <v>40</v>
      </c>
      <c r="E185" s="21" t="n">
        <f aca="false">'''file:///mnt/12tb/@roms/datasets/enron/EDRM%20Enron%20Email%20Data%20Set%20v2%20XML/filtered-attachments/xls/EMTW02PL.XLS''#Source'!E58</f>
        <v>67</v>
      </c>
      <c r="F185" s="21" t="n">
        <f aca="false">'''file:///mnt/12tb/@roms/datasets/enron/EDRM%20Enron%20Email%20Data%20Set%20v2%20XML/filtered-attachments/xls/EMTW02PL.XLS''#Source'!F58</f>
        <v>55</v>
      </c>
      <c r="G185" s="21" t="n">
        <f aca="false">'''file:///mnt/12tb/@roms/datasets/enron/EDRM%20Enron%20Email%20Data%20Set%20v2%20XML/filtered-attachments/xls/EMTW02PL.XLS''#Source'!G58</f>
        <v>102</v>
      </c>
      <c r="H185" s="21" t="n">
        <f aca="false">'''file:///mnt/12tb/@roms/datasets/enron/EDRM%20Enron%20Email%20Data%20Set%20v2%20XML/filtered-attachments/xls/EMTW02PL.XLS''#Source'!H58</f>
        <v>155</v>
      </c>
      <c r="I185" s="28" t="n">
        <f aca="false">'''file:///mnt/12tb/@roms/datasets/enron/EDRM%20Enron%20Email%20Data%20Set%20v2%20XML/filtered-attachments/xls/EMTW02PL.XLS''#Source'!I58</f>
        <v>183</v>
      </c>
      <c r="J185" s="28" t="n">
        <f aca="false">'''file:///mnt/12tb/@roms/datasets/enron/EDRM%20Enron%20Email%20Data%20Set%20v2%20XML/filtered-attachments/xls/EMTW02PL.XLS''#Source'!J58</f>
        <v>190</v>
      </c>
      <c r="K185" s="28" t="n">
        <f aca="false">'''file:///mnt/12tb/@roms/datasets/enron/EDRM%20Enron%20Email%20Data%20Set%20v2%20XML/filtered-attachments/xls/EMTW02PL.XLS''#Source'!K58</f>
        <v>189</v>
      </c>
      <c r="L185" s="28" t="n">
        <f aca="false">'''file:///mnt/12tb/@roms/datasets/enron/EDRM%20Enron%20Email%20Data%20Set%20v2%20XML/filtered-attachments/xls/EMTW02PL.XLS''#Source'!L58</f>
        <v>180</v>
      </c>
      <c r="M185" s="28" t="n">
        <f aca="false">'''file:///mnt/12tb/@roms/datasets/enron/EDRM%20Enron%20Email%20Data%20Set%20v2%20XML/filtered-attachments/xls/EMTW02PL.XLS''#Source'!M58</f>
        <v>171</v>
      </c>
      <c r="N185" s="28" t="n">
        <f aca="false">'''file:///mnt/12tb/@roms/datasets/enron/EDRM%20Enron%20Email%20Data%20Set%20v2%20XML/filtered-attachments/xls/EMTW02PL.XLS''#Source'!N58</f>
        <v>189</v>
      </c>
      <c r="O185" s="28" t="n">
        <f aca="false">'''file:///mnt/12tb/@roms/datasets/enron/EDRM%20Enron%20Email%20Data%20Set%20v2%20XML/filtered-attachments/xls/EMTW02PL.XLS''#Source'!O58</f>
        <v>189</v>
      </c>
      <c r="P185" s="21" t="n">
        <f aca="false">SUM(D185:O185)</f>
        <v>1710</v>
      </c>
      <c r="Q185" s="25" t="n">
        <f aca="false">SUM(D185:E185)</f>
        <v>107</v>
      </c>
      <c r="R185" s="21" t="n">
        <f aca="false">P185-Q185</f>
        <v>1603</v>
      </c>
      <c r="T185" s="25" t="n">
        <f aca="false">SUM(C185:E185)</f>
        <v>107</v>
      </c>
      <c r="U185" s="21"/>
      <c r="W185" s="34"/>
    </row>
    <row r="186" customFormat="false" ht="14.65" hidden="false" customHeight="false" outlineLevel="0" collapsed="false">
      <c r="A186" s="22" t="s">
        <v>117</v>
      </c>
      <c r="B186" s="27" t="s">
        <v>32</v>
      </c>
      <c r="C186" s="25" t="n">
        <v>7085</v>
      </c>
      <c r="D186" s="28" t="n">
        <f aca="false">'''file:///mnt/12tb/@roms/datasets/enron/EDRM%20Enron%20Email%20Data%20Set%20v2%20XML/filtered-attachments/xls/EMTW02PL.XLS''#Source'!D59</f>
        <v>-7</v>
      </c>
      <c r="E186" s="28" t="n">
        <f aca="false">'''file:///mnt/12tb/@roms/datasets/enron/EDRM%20Enron%20Email%20Data%20Set%20v2%20XML/filtered-attachments/xls/EMTW02PL.XLS''#Source'!E59</f>
        <v>-7</v>
      </c>
      <c r="F186" s="28" t="n">
        <f aca="false">'''file:///mnt/12tb/@roms/datasets/enron/EDRM%20Enron%20Email%20Data%20Set%20v2%20XML/filtered-attachments/xls/EMTW02PL.XLS''#Source'!F59</f>
        <v>-7</v>
      </c>
      <c r="G186" s="28" t="n">
        <f aca="false">'''file:///mnt/12tb/@roms/datasets/enron/EDRM%20Enron%20Email%20Data%20Set%20v2%20XML/filtered-attachments/xls/EMTW02PL.XLS''#Source'!G59</f>
        <v>-7</v>
      </c>
      <c r="H186" s="28" t="n">
        <f aca="false">'''file:///mnt/12tb/@roms/datasets/enron/EDRM%20Enron%20Email%20Data%20Set%20v2%20XML/filtered-attachments/xls/EMTW02PL.XLS''#Source'!H59</f>
        <v>-7</v>
      </c>
      <c r="I186" s="28" t="n">
        <f aca="false">'''file:///mnt/12tb/@roms/datasets/enron/EDRM%20Enron%20Email%20Data%20Set%20v2%20XML/filtered-attachments/xls/EMTW02PL.XLS''#Source'!I59</f>
        <v>-7</v>
      </c>
      <c r="J186" s="28" t="n">
        <f aca="false">'''file:///mnt/12tb/@roms/datasets/enron/EDRM%20Enron%20Email%20Data%20Set%20v2%20XML/filtered-attachments/xls/EMTW02PL.XLS''#Source'!J59</f>
        <v>-7</v>
      </c>
      <c r="K186" s="28" t="n">
        <f aca="false">'''file:///mnt/12tb/@roms/datasets/enron/EDRM%20Enron%20Email%20Data%20Set%20v2%20XML/filtered-attachments/xls/EMTW02PL.XLS''#Source'!K59</f>
        <v>-7</v>
      </c>
      <c r="L186" s="28" t="n">
        <f aca="false">'''file:///mnt/12tb/@roms/datasets/enron/EDRM%20Enron%20Email%20Data%20Set%20v2%20XML/filtered-attachments/xls/EMTW02PL.XLS''#Source'!L59</f>
        <v>-7</v>
      </c>
      <c r="M186" s="28" t="n">
        <f aca="false">'''file:///mnt/12tb/@roms/datasets/enron/EDRM%20Enron%20Email%20Data%20Set%20v2%20XML/filtered-attachments/xls/EMTW02PL.XLS''#Source'!M59</f>
        <v>-7</v>
      </c>
      <c r="N186" s="28" t="n">
        <f aca="false">'''file:///mnt/12tb/@roms/datasets/enron/EDRM%20Enron%20Email%20Data%20Set%20v2%20XML/filtered-attachments/xls/EMTW02PL.XLS''#Source'!N59</f>
        <v>-7</v>
      </c>
      <c r="O186" s="28" t="n">
        <f aca="false">'''file:///mnt/12tb/@roms/datasets/enron/EDRM%20Enron%20Email%20Data%20Set%20v2%20XML/filtered-attachments/xls/EMTW02PL.XLS''#Source'!O59</f>
        <v>-7</v>
      </c>
      <c r="P186" s="21" t="n">
        <f aca="false">SUM(D186:O186)</f>
        <v>-84</v>
      </c>
      <c r="Q186" s="25" t="n">
        <f aca="false">SUM(D186:E186)</f>
        <v>-14</v>
      </c>
      <c r="R186" s="21" t="n">
        <f aca="false">P186-Q186</f>
        <v>-70</v>
      </c>
      <c r="T186" s="25" t="n">
        <f aca="false">SUM(C186:E186)</f>
        <v>7071</v>
      </c>
      <c r="U186" s="21" t="n">
        <f aca="false">SUM(T185:T186)</f>
        <v>7178</v>
      </c>
      <c r="W186" s="34"/>
    </row>
    <row r="187" customFormat="false" ht="14.65" hidden="false" customHeight="false" outlineLevel="0" collapsed="false">
      <c r="A187" s="22" t="s">
        <v>119</v>
      </c>
      <c r="C187" s="25" t="n">
        <v>0</v>
      </c>
      <c r="D187" s="25" t="n">
        <v>0</v>
      </c>
      <c r="E187" s="25" t="n">
        <v>0</v>
      </c>
      <c r="F187" s="25" t="n">
        <v>0</v>
      </c>
      <c r="G187" s="25" t="n">
        <v>0</v>
      </c>
      <c r="H187" s="25" t="n">
        <v>0</v>
      </c>
      <c r="I187" s="25" t="n">
        <v>0</v>
      </c>
      <c r="J187" s="25" t="n">
        <v>0</v>
      </c>
      <c r="K187" s="25" t="n">
        <v>0</v>
      </c>
      <c r="L187" s="25" t="n">
        <v>0</v>
      </c>
      <c r="M187" s="25" t="n">
        <v>0</v>
      </c>
      <c r="N187" s="25" t="n">
        <v>0</v>
      </c>
      <c r="O187" s="25" t="n">
        <v>0</v>
      </c>
      <c r="P187" s="21" t="n">
        <f aca="false">SUM(D187:O187)</f>
        <v>0</v>
      </c>
      <c r="Q187" s="25" t="n">
        <f aca="false">SUM(D187:E187)</f>
        <v>0</v>
      </c>
      <c r="R187" s="21" t="n">
        <f aca="false">P187-Q187</f>
        <v>0</v>
      </c>
      <c r="T187" s="25" t="n">
        <f aca="false">SUM(C187:E187)</f>
        <v>0</v>
      </c>
      <c r="U187" s="21"/>
      <c r="W187" s="34"/>
    </row>
    <row r="188" customFormat="false" ht="14.65" hidden="false" customHeight="false" outlineLevel="0" collapsed="false">
      <c r="A188" s="22" t="s">
        <v>117</v>
      </c>
      <c r="B188" s="27" t="s">
        <v>32</v>
      </c>
      <c r="C188" s="25" t="n">
        <v>2783</v>
      </c>
      <c r="D188" s="28" t="n">
        <f aca="false">'''file:///mnt/12tb/@roms/datasets/enron/EDRM%20Enron%20Email%20Data%20Set%20v2%20XML/filtered-attachments/xls/EMTW02PL.XLS''#Source'!D30</f>
        <v>-4</v>
      </c>
      <c r="E188" s="28" t="n">
        <f aca="false">'''file:///mnt/12tb/@roms/datasets/enron/EDRM%20Enron%20Email%20Data%20Set%20v2%20XML/filtered-attachments/xls/EMTW02PL.XLS''#Source'!E30</f>
        <v>-4</v>
      </c>
      <c r="F188" s="28" t="n">
        <f aca="false">'''file:///mnt/12tb/@roms/datasets/enron/EDRM%20Enron%20Email%20Data%20Set%20v2%20XML/filtered-attachments/xls/EMTW02PL.XLS''#Source'!F30</f>
        <v>-4</v>
      </c>
      <c r="G188" s="28" t="n">
        <f aca="false">'''file:///mnt/12tb/@roms/datasets/enron/EDRM%20Enron%20Email%20Data%20Set%20v2%20XML/filtered-attachments/xls/EMTW02PL.XLS''#Source'!G30</f>
        <v>-4</v>
      </c>
      <c r="H188" s="28" t="n">
        <f aca="false">'''file:///mnt/12tb/@roms/datasets/enron/EDRM%20Enron%20Email%20Data%20Set%20v2%20XML/filtered-attachments/xls/EMTW02PL.XLS''#Source'!H30</f>
        <v>-4</v>
      </c>
      <c r="I188" s="28" t="n">
        <f aca="false">'''file:///mnt/12tb/@roms/datasets/enron/EDRM%20Enron%20Email%20Data%20Set%20v2%20XML/filtered-attachments/xls/EMTW02PL.XLS''#Source'!I30</f>
        <v>-4</v>
      </c>
      <c r="J188" s="28" t="n">
        <f aca="false">'''file:///mnt/12tb/@roms/datasets/enron/EDRM%20Enron%20Email%20Data%20Set%20v2%20XML/filtered-attachments/xls/EMTW02PL.XLS''#Source'!J30</f>
        <v>-4</v>
      </c>
      <c r="K188" s="28" t="n">
        <f aca="false">'''file:///mnt/12tb/@roms/datasets/enron/EDRM%20Enron%20Email%20Data%20Set%20v2%20XML/filtered-attachments/xls/EMTW02PL.XLS''#Source'!K30</f>
        <v>-4</v>
      </c>
      <c r="L188" s="28" t="n">
        <f aca="false">'''file:///mnt/12tb/@roms/datasets/enron/EDRM%20Enron%20Email%20Data%20Set%20v2%20XML/filtered-attachments/xls/EMTW02PL.XLS''#Source'!L30</f>
        <v>-4</v>
      </c>
      <c r="M188" s="28" t="n">
        <f aca="false">'''file:///mnt/12tb/@roms/datasets/enron/EDRM%20Enron%20Email%20Data%20Set%20v2%20XML/filtered-attachments/xls/EMTW02PL.XLS''#Source'!M30</f>
        <v>-4</v>
      </c>
      <c r="N188" s="28" t="n">
        <f aca="false">'''file:///mnt/12tb/@roms/datasets/enron/EDRM%20Enron%20Email%20Data%20Set%20v2%20XML/filtered-attachments/xls/EMTW02PL.XLS''#Source'!N30</f>
        <v>-4</v>
      </c>
      <c r="O188" s="28" t="n">
        <f aca="false">'''file:///mnt/12tb/@roms/datasets/enron/EDRM%20Enron%20Email%20Data%20Set%20v2%20XML/filtered-attachments/xls/EMTW02PL.XLS''#Source'!O30</f>
        <v>-4</v>
      </c>
      <c r="P188" s="21" t="n">
        <f aca="false">SUM(D188:O188)</f>
        <v>-48</v>
      </c>
      <c r="Q188" s="25" t="n">
        <f aca="false">SUM(D188:E188)</f>
        <v>-8</v>
      </c>
      <c r="R188" s="21" t="n">
        <f aca="false">P188-Q188</f>
        <v>-40</v>
      </c>
      <c r="T188" s="25" t="n">
        <f aca="false">SUM(C188:E188)</f>
        <v>2775</v>
      </c>
      <c r="U188" s="21" t="n">
        <f aca="false">SUM(T187:T188)</f>
        <v>2775</v>
      </c>
      <c r="W188" s="34"/>
    </row>
    <row r="189" customFormat="false" ht="14.65" hidden="false" customHeight="false" outlineLevel="0" collapsed="false">
      <c r="A189" s="22" t="s">
        <v>120</v>
      </c>
      <c r="C189" s="25" t="n">
        <v>0</v>
      </c>
      <c r="D189" s="25" t="n">
        <v>0</v>
      </c>
      <c r="E189" s="25" t="n">
        <v>0</v>
      </c>
      <c r="F189" s="25" t="n">
        <v>0</v>
      </c>
      <c r="G189" s="25" t="n">
        <v>0</v>
      </c>
      <c r="H189" s="25" t="n">
        <v>0</v>
      </c>
      <c r="I189" s="25" t="n">
        <v>0</v>
      </c>
      <c r="J189" s="25" t="n">
        <v>0</v>
      </c>
      <c r="K189" s="25" t="n">
        <v>0</v>
      </c>
      <c r="L189" s="25" t="n">
        <v>0</v>
      </c>
      <c r="M189" s="25" t="n">
        <v>0</v>
      </c>
      <c r="N189" s="25" t="n">
        <v>0</v>
      </c>
      <c r="O189" s="25" t="n">
        <v>0</v>
      </c>
      <c r="P189" s="21" t="n">
        <f aca="false">SUM(D189:O189)</f>
        <v>0</v>
      </c>
      <c r="Q189" s="25" t="n">
        <f aca="false">SUM(D189:E189)</f>
        <v>0</v>
      </c>
      <c r="R189" s="21" t="n">
        <f aca="false">P189-Q189</f>
        <v>0</v>
      </c>
      <c r="T189" s="25" t="n">
        <f aca="false">SUM(C189:E189)</f>
        <v>0</v>
      </c>
      <c r="U189" s="21"/>
      <c r="W189" s="34"/>
    </row>
    <row r="190" customFormat="false" ht="14.65" hidden="false" customHeight="false" outlineLevel="0" collapsed="false">
      <c r="A190" s="22" t="s">
        <v>117</v>
      </c>
      <c r="B190" s="27" t="s">
        <v>32</v>
      </c>
      <c r="C190" s="25" t="n">
        <v>1309</v>
      </c>
      <c r="D190" s="28" t="n">
        <f aca="false">'''file:///mnt/12tb/@roms/datasets/enron/EDRM%20Enron%20Email%20Data%20Set%20v2%20XML/filtered-attachments/xls/EMTW02PL.XLS''#Source'!D17</f>
        <v>-30</v>
      </c>
      <c r="E190" s="28" t="n">
        <f aca="false">'''file:///mnt/12tb/@roms/datasets/enron/EDRM%20Enron%20Email%20Data%20Set%20v2%20XML/filtered-attachments/xls/EMTW02PL.XLS''#Source'!E17</f>
        <v>-30</v>
      </c>
      <c r="F190" s="28" t="n">
        <f aca="false">'''file:///mnt/12tb/@roms/datasets/enron/EDRM%20Enron%20Email%20Data%20Set%20v2%20XML/filtered-attachments/xls/EMTW02PL.XLS''#Source'!F17</f>
        <v>-31</v>
      </c>
      <c r="G190" s="28" t="n">
        <f aca="false">'''file:///mnt/12tb/@roms/datasets/enron/EDRM%20Enron%20Email%20Data%20Set%20v2%20XML/filtered-attachments/xls/EMTW02PL.XLS''#Source'!G17</f>
        <v>-30</v>
      </c>
      <c r="H190" s="28" t="n">
        <f aca="false">'''file:///mnt/12tb/@roms/datasets/enron/EDRM%20Enron%20Email%20Data%20Set%20v2%20XML/filtered-attachments/xls/EMTW02PL.XLS''#Source'!H17</f>
        <v>-30</v>
      </c>
      <c r="I190" s="21" t="n">
        <f aca="false">'''file:///mnt/12tb/@roms/datasets/enron/EDRM%20Enron%20Email%20Data%20Set%20v2%20XML/filtered-attachments/xls/EMTW02PL.XLS''#Source'!I17</f>
        <v>-30</v>
      </c>
      <c r="J190" s="28" t="n">
        <f aca="false">'''file:///mnt/12tb/@roms/datasets/enron/EDRM%20Enron%20Email%20Data%20Set%20v2%20XML/filtered-attachments/xls/EMTW02PL.XLS''#Source'!J17</f>
        <v>-30</v>
      </c>
      <c r="K190" s="28" t="n">
        <f aca="false">'''file:///mnt/12tb/@roms/datasets/enron/EDRM%20Enron%20Email%20Data%20Set%20v2%20XML/filtered-attachments/xls/EMTW02PL.XLS''#Source'!K17</f>
        <v>-30</v>
      </c>
      <c r="L190" s="28" t="n">
        <f aca="false">'''file:///mnt/12tb/@roms/datasets/enron/EDRM%20Enron%20Email%20Data%20Set%20v2%20XML/filtered-attachments/xls/EMTW02PL.XLS''#Source'!L17</f>
        <v>-30</v>
      </c>
      <c r="M190" s="28" t="n">
        <f aca="false">'''file:///mnt/12tb/@roms/datasets/enron/EDRM%20Enron%20Email%20Data%20Set%20v2%20XML/filtered-attachments/xls/EMTW02PL.XLS''#Source'!M17</f>
        <v>-30</v>
      </c>
      <c r="N190" s="28" t="n">
        <f aca="false">'''file:///mnt/12tb/@roms/datasets/enron/EDRM%20Enron%20Email%20Data%20Set%20v2%20XML/filtered-attachments/xls/EMTW02PL.XLS''#Source'!N17</f>
        <v>-30</v>
      </c>
      <c r="O190" s="28" t="n">
        <f aca="false">'''file:///mnt/12tb/@roms/datasets/enron/EDRM%20Enron%20Email%20Data%20Set%20v2%20XML/filtered-attachments/xls/EMTW02PL.XLS''#Source'!O17</f>
        <v>-30</v>
      </c>
      <c r="P190" s="21" t="n">
        <f aca="false">SUM(D190:O190)</f>
        <v>-361</v>
      </c>
      <c r="Q190" s="25" t="n">
        <f aca="false">SUM(D190:E190)</f>
        <v>-60</v>
      </c>
      <c r="R190" s="21" t="n">
        <f aca="false">P190-Q190</f>
        <v>-301</v>
      </c>
      <c r="T190" s="25" t="n">
        <f aca="false">SUM(C190:E190)</f>
        <v>1249</v>
      </c>
      <c r="U190" s="21" t="n">
        <f aca="false">SUM(T189:T190)</f>
        <v>1249</v>
      </c>
      <c r="W190" s="34"/>
    </row>
    <row r="191" customFormat="false" ht="14.65" hidden="false" customHeight="false" outlineLevel="0" collapsed="false">
      <c r="A191" s="22" t="s">
        <v>121</v>
      </c>
      <c r="C191" s="25" t="n">
        <v>0</v>
      </c>
      <c r="D191" s="25" t="n">
        <v>0</v>
      </c>
      <c r="E191" s="25" t="n">
        <v>0</v>
      </c>
      <c r="F191" s="25" t="n">
        <v>0</v>
      </c>
      <c r="G191" s="25" t="n">
        <v>0</v>
      </c>
      <c r="H191" s="25" t="n">
        <v>0</v>
      </c>
      <c r="I191" s="25" t="n">
        <v>0</v>
      </c>
      <c r="J191" s="25" t="n">
        <v>0</v>
      </c>
      <c r="K191" s="25" t="n">
        <v>0</v>
      </c>
      <c r="L191" s="25" t="n">
        <v>0</v>
      </c>
      <c r="M191" s="25" t="n">
        <v>0</v>
      </c>
      <c r="N191" s="25" t="n">
        <v>0</v>
      </c>
      <c r="O191" s="25" t="n">
        <v>0</v>
      </c>
      <c r="P191" s="21" t="n">
        <f aca="false">SUM(D191:O191)</f>
        <v>0</v>
      </c>
      <c r="Q191" s="25" t="n">
        <f aca="false">SUM(D191:E191)</f>
        <v>0</v>
      </c>
      <c r="R191" s="21" t="n">
        <f aca="false">P191-Q191</f>
        <v>0</v>
      </c>
      <c r="T191" s="25" t="n">
        <f aca="false">SUM(C191:E191)</f>
        <v>0</v>
      </c>
      <c r="U191" s="21"/>
      <c r="W191" s="34"/>
    </row>
    <row r="192" customFormat="false" ht="14.65" hidden="false" customHeight="false" outlineLevel="0" collapsed="false">
      <c r="A192" s="22" t="s">
        <v>117</v>
      </c>
      <c r="B192" s="27" t="s">
        <v>32</v>
      </c>
      <c r="C192" s="25" t="n">
        <v>2010</v>
      </c>
      <c r="D192" s="28" t="n">
        <f aca="false">'''file:///mnt/12tb/@roms/datasets/enron/EDRM%20Enron%20Email%20Data%20Set%20v2%20XML/filtered-attachments/xls/EMTW02PL.XLS''#Source'!D18</f>
        <v>-42</v>
      </c>
      <c r="E192" s="28" t="n">
        <f aca="false">'''file:///mnt/12tb/@roms/datasets/enron/EDRM%20Enron%20Email%20Data%20Set%20v2%20XML/filtered-attachments/xls/EMTW02PL.XLS''#Source'!E18</f>
        <v>-42</v>
      </c>
      <c r="F192" s="28" t="n">
        <f aca="false">'''file:///mnt/12tb/@roms/datasets/enron/EDRM%20Enron%20Email%20Data%20Set%20v2%20XML/filtered-attachments/xls/EMTW02PL.XLS''#Source'!F18</f>
        <v>-42</v>
      </c>
      <c r="G192" s="28" t="n">
        <f aca="false">'''file:///mnt/12tb/@roms/datasets/enron/EDRM%20Enron%20Email%20Data%20Set%20v2%20XML/filtered-attachments/xls/EMTW02PL.XLS''#Source'!G18</f>
        <v>-42</v>
      </c>
      <c r="H192" s="28" t="n">
        <f aca="false">'''file:///mnt/12tb/@roms/datasets/enron/EDRM%20Enron%20Email%20Data%20Set%20v2%20XML/filtered-attachments/xls/EMTW02PL.XLS''#Source'!H18</f>
        <v>-42</v>
      </c>
      <c r="I192" s="28" t="n">
        <f aca="false">'''file:///mnt/12tb/@roms/datasets/enron/EDRM%20Enron%20Email%20Data%20Set%20v2%20XML/filtered-attachments/xls/EMTW02PL.XLS''#Source'!I18</f>
        <v>-42</v>
      </c>
      <c r="J192" s="28" t="n">
        <f aca="false">'''file:///mnt/12tb/@roms/datasets/enron/EDRM%20Enron%20Email%20Data%20Set%20v2%20XML/filtered-attachments/xls/EMTW02PL.XLS''#Source'!J18</f>
        <v>-42</v>
      </c>
      <c r="K192" s="28" t="n">
        <f aca="false">'''file:///mnt/12tb/@roms/datasets/enron/EDRM%20Enron%20Email%20Data%20Set%20v2%20XML/filtered-attachments/xls/EMTW02PL.XLS''#Source'!K18</f>
        <v>-43</v>
      </c>
      <c r="L192" s="28" t="n">
        <f aca="false">'''file:///mnt/12tb/@roms/datasets/enron/EDRM%20Enron%20Email%20Data%20Set%20v2%20XML/filtered-attachments/xls/EMTW02PL.XLS''#Source'!L18</f>
        <v>-42</v>
      </c>
      <c r="M192" s="28" t="n">
        <f aca="false">'''file:///mnt/12tb/@roms/datasets/enron/EDRM%20Enron%20Email%20Data%20Set%20v2%20XML/filtered-attachments/xls/EMTW02PL.XLS''#Source'!M18</f>
        <v>-43</v>
      </c>
      <c r="N192" s="28" t="n">
        <f aca="false">'''file:///mnt/12tb/@roms/datasets/enron/EDRM%20Enron%20Email%20Data%20Set%20v2%20XML/filtered-attachments/xls/EMTW02PL.XLS''#Source'!N18</f>
        <v>-43</v>
      </c>
      <c r="O192" s="28" t="n">
        <f aca="false">'''file:///mnt/12tb/@roms/datasets/enron/EDRM%20Enron%20Email%20Data%20Set%20v2%20XML/filtered-attachments/xls/EMTW02PL.XLS''#Source'!O18</f>
        <v>-43</v>
      </c>
      <c r="P192" s="21" t="n">
        <f aca="false">SUM(D192:O192)</f>
        <v>-508</v>
      </c>
      <c r="Q192" s="25" t="n">
        <f aca="false">SUM(D192:E192)</f>
        <v>-84</v>
      </c>
      <c r="R192" s="21" t="n">
        <f aca="false">P192-Q192</f>
        <v>-424</v>
      </c>
      <c r="T192" s="25" t="n">
        <f aca="false">SUM(C192:E192)</f>
        <v>1926</v>
      </c>
      <c r="U192" s="21" t="n">
        <f aca="false">SUM(T191:T192)</f>
        <v>1926</v>
      </c>
      <c r="W192" s="34"/>
    </row>
    <row r="193" customFormat="false" ht="14.65" hidden="false" customHeight="false" outlineLevel="0" collapsed="false">
      <c r="A193" s="22" t="s">
        <v>122</v>
      </c>
      <c r="C193" s="25" t="n">
        <v>0</v>
      </c>
      <c r="D193" s="25" t="n">
        <v>0</v>
      </c>
      <c r="E193" s="25" t="n">
        <v>0</v>
      </c>
      <c r="F193" s="25" t="n">
        <v>0</v>
      </c>
      <c r="G193" s="25" t="n">
        <v>0</v>
      </c>
      <c r="H193" s="25" t="n">
        <v>0</v>
      </c>
      <c r="I193" s="25" t="n">
        <v>0</v>
      </c>
      <c r="J193" s="25" t="n">
        <v>0</v>
      </c>
      <c r="K193" s="25" t="n">
        <v>0</v>
      </c>
      <c r="L193" s="25" t="n">
        <v>0</v>
      </c>
      <c r="M193" s="25" t="n">
        <v>0</v>
      </c>
      <c r="N193" s="25" t="n">
        <v>0</v>
      </c>
      <c r="O193" s="25" t="n">
        <v>0</v>
      </c>
      <c r="P193" s="21" t="n">
        <f aca="false">SUM(D193:O193)</f>
        <v>0</v>
      </c>
      <c r="Q193" s="25" t="n">
        <f aca="false">SUM(D193:E193)</f>
        <v>0</v>
      </c>
      <c r="R193" s="21" t="n">
        <f aca="false">P193-Q193</f>
        <v>0</v>
      </c>
      <c r="T193" s="25" t="n">
        <f aca="false">SUM(C193:E193)</f>
        <v>0</v>
      </c>
      <c r="U193" s="21"/>
      <c r="W193" s="34"/>
    </row>
    <row r="194" customFormat="false" ht="14.65" hidden="false" customHeight="false" outlineLevel="0" collapsed="false">
      <c r="A194" s="22" t="s">
        <v>117</v>
      </c>
      <c r="B194" s="27" t="s">
        <v>32</v>
      </c>
      <c r="C194" s="25" t="n">
        <v>482</v>
      </c>
      <c r="D194" s="28" t="n">
        <f aca="false">'''file:///mnt/12tb/@roms/datasets/enron/EDRM%20Enron%20Email%20Data%20Set%20v2%20XML/filtered-attachments/xls/EMTW02PL.XLS''#Source'!D19</f>
        <v>-10</v>
      </c>
      <c r="E194" s="28" t="n">
        <f aca="false">'''file:///mnt/12tb/@roms/datasets/enron/EDRM%20Enron%20Email%20Data%20Set%20v2%20XML/filtered-attachments/xls/EMTW02PL.XLS''#Source'!E19</f>
        <v>-10</v>
      </c>
      <c r="F194" s="28" t="n">
        <f aca="false">'''file:///mnt/12tb/@roms/datasets/enron/EDRM%20Enron%20Email%20Data%20Set%20v2%20XML/filtered-attachments/xls/EMTW02PL.XLS''#Source'!F19</f>
        <v>-10</v>
      </c>
      <c r="G194" s="28" t="n">
        <f aca="false">'''file:///mnt/12tb/@roms/datasets/enron/EDRM%20Enron%20Email%20Data%20Set%20v2%20XML/filtered-attachments/xls/EMTW02PL.XLS''#Source'!G19</f>
        <v>-10</v>
      </c>
      <c r="H194" s="28" t="n">
        <f aca="false">'''file:///mnt/12tb/@roms/datasets/enron/EDRM%20Enron%20Email%20Data%20Set%20v2%20XML/filtered-attachments/xls/EMTW02PL.XLS''#Source'!H19</f>
        <v>-10</v>
      </c>
      <c r="I194" s="28" t="n">
        <f aca="false">'''file:///mnt/12tb/@roms/datasets/enron/EDRM%20Enron%20Email%20Data%20Set%20v2%20XML/filtered-attachments/xls/EMTW02PL.XLS''#Source'!I19</f>
        <v>-10</v>
      </c>
      <c r="J194" s="28" t="n">
        <f aca="false">'''file:///mnt/12tb/@roms/datasets/enron/EDRM%20Enron%20Email%20Data%20Set%20v2%20XML/filtered-attachments/xls/EMTW02PL.XLS''#Source'!J19</f>
        <v>-10</v>
      </c>
      <c r="K194" s="28" t="n">
        <f aca="false">'''file:///mnt/12tb/@roms/datasets/enron/EDRM%20Enron%20Email%20Data%20Set%20v2%20XML/filtered-attachments/xls/EMTW02PL.XLS''#Source'!K19</f>
        <v>-10</v>
      </c>
      <c r="L194" s="28" t="n">
        <f aca="false">'''file:///mnt/12tb/@roms/datasets/enron/EDRM%20Enron%20Email%20Data%20Set%20v2%20XML/filtered-attachments/xls/EMTW02PL.XLS''#Source'!L19</f>
        <v>-11</v>
      </c>
      <c r="M194" s="28" t="n">
        <f aca="false">'''file:///mnt/12tb/@roms/datasets/enron/EDRM%20Enron%20Email%20Data%20Set%20v2%20XML/filtered-attachments/xls/EMTW02PL.XLS''#Source'!M19</f>
        <v>-10</v>
      </c>
      <c r="N194" s="28" t="n">
        <f aca="false">'''file:///mnt/12tb/@roms/datasets/enron/EDRM%20Enron%20Email%20Data%20Set%20v2%20XML/filtered-attachments/xls/EMTW02PL.XLS''#Source'!N19</f>
        <v>-11</v>
      </c>
      <c r="O194" s="28" t="n">
        <f aca="false">'''file:///mnt/12tb/@roms/datasets/enron/EDRM%20Enron%20Email%20Data%20Set%20v2%20XML/filtered-attachments/xls/EMTW02PL.XLS''#Source'!O19</f>
        <v>-10</v>
      </c>
      <c r="P194" s="21" t="n">
        <f aca="false">SUM(D194:O194)</f>
        <v>-122</v>
      </c>
      <c r="Q194" s="25" t="n">
        <f aca="false">SUM(D194:E194)</f>
        <v>-20</v>
      </c>
      <c r="R194" s="21" t="n">
        <f aca="false">P194-Q194</f>
        <v>-102</v>
      </c>
      <c r="T194" s="25" t="n">
        <f aca="false">SUM(C194:E194)</f>
        <v>462</v>
      </c>
      <c r="U194" s="21" t="n">
        <f aca="false">SUM(T193:T194)</f>
        <v>462</v>
      </c>
      <c r="W194" s="34"/>
    </row>
    <row r="195" customFormat="false" ht="14.65" hidden="false" customHeight="false" outlineLevel="0" collapsed="false">
      <c r="A195" s="22" t="s">
        <v>123</v>
      </c>
      <c r="C195" s="25" t="n">
        <v>0</v>
      </c>
      <c r="D195" s="25" t="n">
        <v>0</v>
      </c>
      <c r="E195" s="25" t="n">
        <v>0</v>
      </c>
      <c r="F195" s="25" t="n">
        <v>0</v>
      </c>
      <c r="G195" s="25" t="n">
        <v>0</v>
      </c>
      <c r="H195" s="25" t="n">
        <v>0</v>
      </c>
      <c r="I195" s="25" t="n">
        <v>0</v>
      </c>
      <c r="J195" s="25" t="n">
        <v>0</v>
      </c>
      <c r="K195" s="25" t="n">
        <v>0</v>
      </c>
      <c r="L195" s="25" t="n">
        <v>0</v>
      </c>
      <c r="M195" s="25" t="n">
        <v>0</v>
      </c>
      <c r="N195" s="25" t="n">
        <v>0</v>
      </c>
      <c r="O195" s="25" t="n">
        <v>0</v>
      </c>
      <c r="P195" s="21" t="n">
        <f aca="false">SUM(D195:O195)</f>
        <v>0</v>
      </c>
      <c r="Q195" s="25" t="n">
        <f aca="false">SUM(D195:E195)</f>
        <v>0</v>
      </c>
      <c r="R195" s="21" t="n">
        <f aca="false">P195-Q195</f>
        <v>0</v>
      </c>
      <c r="T195" s="25" t="n">
        <f aca="false">SUM(C195:E195)</f>
        <v>0</v>
      </c>
      <c r="U195" s="21"/>
      <c r="W195" s="34"/>
    </row>
    <row r="196" customFormat="false" ht="14.65" hidden="false" customHeight="false" outlineLevel="0" collapsed="false">
      <c r="A196" s="22" t="s">
        <v>117</v>
      </c>
      <c r="B196" s="27" t="s">
        <v>32</v>
      </c>
      <c r="C196" s="25" t="n">
        <v>1448</v>
      </c>
      <c r="D196" s="28" t="n">
        <f aca="false">'''file:///mnt/12tb/@roms/datasets/enron/EDRM%20Enron%20Email%20Data%20Set%20v2%20XML/filtered-attachments/xls/EMTW02PL.XLS''#Source'!D20</f>
        <v>-31</v>
      </c>
      <c r="E196" s="28" t="n">
        <f aca="false">'''file:///mnt/12tb/@roms/datasets/enron/EDRM%20Enron%20Email%20Data%20Set%20v2%20XML/filtered-attachments/xls/EMTW02PL.XLS''#Source'!E20</f>
        <v>-31</v>
      </c>
      <c r="F196" s="28" t="n">
        <f aca="false">'''file:///mnt/12tb/@roms/datasets/enron/EDRM%20Enron%20Email%20Data%20Set%20v2%20XML/filtered-attachments/xls/EMTW02PL.XLS''#Source'!F20</f>
        <v>-31</v>
      </c>
      <c r="G196" s="28" t="n">
        <f aca="false">'''file:///mnt/12tb/@roms/datasets/enron/EDRM%20Enron%20Email%20Data%20Set%20v2%20XML/filtered-attachments/xls/EMTW02PL.XLS''#Source'!G20</f>
        <v>-31</v>
      </c>
      <c r="H196" s="28" t="n">
        <f aca="false">'''file:///mnt/12tb/@roms/datasets/enron/EDRM%20Enron%20Email%20Data%20Set%20v2%20XML/filtered-attachments/xls/EMTW02PL.XLS''#Source'!H20</f>
        <v>-31</v>
      </c>
      <c r="I196" s="28" t="n">
        <f aca="false">'''file:///mnt/12tb/@roms/datasets/enron/EDRM%20Enron%20Email%20Data%20Set%20v2%20XML/filtered-attachments/xls/EMTW02PL.XLS''#Source'!I20</f>
        <v>-31</v>
      </c>
      <c r="J196" s="28" t="n">
        <f aca="false">'''file:///mnt/12tb/@roms/datasets/enron/EDRM%20Enron%20Email%20Data%20Set%20v2%20XML/filtered-attachments/xls/EMTW02PL.XLS''#Source'!J20</f>
        <v>-31</v>
      </c>
      <c r="K196" s="28" t="n">
        <f aca="false">'''file:///mnt/12tb/@roms/datasets/enron/EDRM%20Enron%20Email%20Data%20Set%20v2%20XML/filtered-attachments/xls/EMTW02PL.XLS''#Source'!K20</f>
        <v>-32</v>
      </c>
      <c r="L196" s="28" t="n">
        <f aca="false">'''file:///mnt/12tb/@roms/datasets/enron/EDRM%20Enron%20Email%20Data%20Set%20v2%20XML/filtered-attachments/xls/EMTW02PL.XLS''#Source'!L20</f>
        <v>-31</v>
      </c>
      <c r="M196" s="28" t="n">
        <f aca="false">'''file:///mnt/12tb/@roms/datasets/enron/EDRM%20Enron%20Email%20Data%20Set%20v2%20XML/filtered-attachments/xls/EMTW02PL.XLS''#Source'!M20</f>
        <v>-32</v>
      </c>
      <c r="N196" s="28" t="n">
        <f aca="false">'''file:///mnt/12tb/@roms/datasets/enron/EDRM%20Enron%20Email%20Data%20Set%20v2%20XML/filtered-attachments/xls/EMTW02PL.XLS''#Source'!N20</f>
        <v>-31</v>
      </c>
      <c r="O196" s="28" t="n">
        <f aca="false">'''file:///mnt/12tb/@roms/datasets/enron/EDRM%20Enron%20Email%20Data%20Set%20v2%20XML/filtered-attachments/xls/EMTW02PL.XLS''#Source'!O20</f>
        <v>-32</v>
      </c>
      <c r="P196" s="21" t="n">
        <f aca="false">SUM(D196:O196)</f>
        <v>-375</v>
      </c>
      <c r="Q196" s="25" t="n">
        <f aca="false">SUM(D196:E196)</f>
        <v>-62</v>
      </c>
      <c r="R196" s="21" t="n">
        <f aca="false">P196-Q196</f>
        <v>-313</v>
      </c>
      <c r="T196" s="25" t="n">
        <f aca="false">SUM(C196:E196)</f>
        <v>1386</v>
      </c>
      <c r="U196" s="21" t="n">
        <f aca="false">SUM(T195:T196)</f>
        <v>1386</v>
      </c>
      <c r="W196" s="34"/>
    </row>
    <row r="197" customFormat="false" ht="14.65" hidden="false" customHeight="false" outlineLevel="0" collapsed="false">
      <c r="A197" s="22" t="s">
        <v>124</v>
      </c>
      <c r="C197" s="25" t="n">
        <v>0</v>
      </c>
      <c r="D197" s="25" t="n">
        <v>0</v>
      </c>
      <c r="E197" s="25" t="n">
        <v>0</v>
      </c>
      <c r="F197" s="25" t="n">
        <v>0</v>
      </c>
      <c r="G197" s="25" t="n">
        <v>0</v>
      </c>
      <c r="H197" s="25" t="n">
        <v>0</v>
      </c>
      <c r="I197" s="25" t="n">
        <v>0</v>
      </c>
      <c r="J197" s="25" t="n">
        <v>0</v>
      </c>
      <c r="K197" s="25" t="n">
        <v>0</v>
      </c>
      <c r="L197" s="25" t="n">
        <v>0</v>
      </c>
      <c r="M197" s="25" t="n">
        <v>0</v>
      </c>
      <c r="N197" s="25" t="n">
        <v>0</v>
      </c>
      <c r="O197" s="25" t="n">
        <v>0</v>
      </c>
      <c r="P197" s="21" t="n">
        <f aca="false">SUM(D197:O197)</f>
        <v>0</v>
      </c>
      <c r="Q197" s="25" t="n">
        <f aca="false">SUM(D197:E197)</f>
        <v>0</v>
      </c>
      <c r="R197" s="21" t="n">
        <f aca="false">P197-Q197</f>
        <v>0</v>
      </c>
      <c r="T197" s="25" t="n">
        <f aca="false">SUM(C197:E197)</f>
        <v>0</v>
      </c>
      <c r="U197" s="21"/>
    </row>
    <row r="198" customFormat="false" ht="14.65" hidden="false" customHeight="false" outlineLevel="0" collapsed="false">
      <c r="A198" s="22" t="s">
        <v>117</v>
      </c>
      <c r="B198" s="27" t="s">
        <v>32</v>
      </c>
      <c r="C198" s="25" t="n">
        <v>2058</v>
      </c>
      <c r="D198" s="28" t="n">
        <f aca="false">'''file:///mnt/12tb/@roms/datasets/enron/EDRM%20Enron%20Email%20Data%20Set%20v2%20XML/filtered-attachments/xls/EMTW02PL.XLS''#Source'!D21</f>
        <v>-45</v>
      </c>
      <c r="E198" s="28" t="n">
        <f aca="false">'''file:///mnt/12tb/@roms/datasets/enron/EDRM%20Enron%20Email%20Data%20Set%20v2%20XML/filtered-attachments/xls/EMTW02PL.XLS''#Source'!E21</f>
        <v>-45</v>
      </c>
      <c r="F198" s="28" t="n">
        <f aca="false">'''file:///mnt/12tb/@roms/datasets/enron/EDRM%20Enron%20Email%20Data%20Set%20v2%20XML/filtered-attachments/xls/EMTW02PL.XLS''#Source'!F21</f>
        <v>-45</v>
      </c>
      <c r="G198" s="28" t="n">
        <f aca="false">'''file:///mnt/12tb/@roms/datasets/enron/EDRM%20Enron%20Email%20Data%20Set%20v2%20XML/filtered-attachments/xls/EMTW02PL.XLS''#Source'!G21</f>
        <v>-45</v>
      </c>
      <c r="H198" s="28" t="n">
        <f aca="false">'''file:///mnt/12tb/@roms/datasets/enron/EDRM%20Enron%20Email%20Data%20Set%20v2%20XML/filtered-attachments/xls/EMTW02PL.XLS''#Source'!H21</f>
        <v>-45</v>
      </c>
      <c r="I198" s="28" t="n">
        <f aca="false">'''file:///mnt/12tb/@roms/datasets/enron/EDRM%20Enron%20Email%20Data%20Set%20v2%20XML/filtered-attachments/xls/EMTW02PL.XLS''#Source'!I21</f>
        <v>-45</v>
      </c>
      <c r="J198" s="28" t="n">
        <f aca="false">'''file:///mnt/12tb/@roms/datasets/enron/EDRM%20Enron%20Email%20Data%20Set%20v2%20XML/filtered-attachments/xls/EMTW02PL.XLS''#Source'!J21</f>
        <v>-45</v>
      </c>
      <c r="K198" s="28" t="n">
        <f aca="false">'''file:///mnt/12tb/@roms/datasets/enron/EDRM%20Enron%20Email%20Data%20Set%20v2%20XML/filtered-attachments/xls/EMTW02PL.XLS''#Source'!K21</f>
        <v>-45</v>
      </c>
      <c r="L198" s="28" t="n">
        <f aca="false">'''file:///mnt/12tb/@roms/datasets/enron/EDRM%20Enron%20Email%20Data%20Set%20v2%20XML/filtered-attachments/xls/EMTW02PL.XLS''#Source'!L21</f>
        <v>-45</v>
      </c>
      <c r="M198" s="28" t="n">
        <f aca="false">'''file:///mnt/12tb/@roms/datasets/enron/EDRM%20Enron%20Email%20Data%20Set%20v2%20XML/filtered-attachments/xls/EMTW02PL.XLS''#Source'!M21</f>
        <v>-45</v>
      </c>
      <c r="N198" s="28" t="n">
        <f aca="false">'''file:///mnt/12tb/@roms/datasets/enron/EDRM%20Enron%20Email%20Data%20Set%20v2%20XML/filtered-attachments/xls/EMTW02PL.XLS''#Source'!N21</f>
        <v>-44</v>
      </c>
      <c r="O198" s="28" t="n">
        <f aca="false">'''file:///mnt/12tb/@roms/datasets/enron/EDRM%20Enron%20Email%20Data%20Set%20v2%20XML/filtered-attachments/xls/EMTW02PL.XLS''#Source'!O21</f>
        <v>-45</v>
      </c>
      <c r="P198" s="21" t="n">
        <f aca="false">SUM(D198:O198)</f>
        <v>-539</v>
      </c>
      <c r="Q198" s="25" t="n">
        <f aca="false">SUM(D198:E198)</f>
        <v>-90</v>
      </c>
      <c r="R198" s="21" t="n">
        <f aca="false">P198-Q198</f>
        <v>-449</v>
      </c>
      <c r="T198" s="25" t="n">
        <f aca="false">SUM(C198:E198)</f>
        <v>1968</v>
      </c>
      <c r="U198" s="21" t="n">
        <f aca="false">SUM(T197:T198)</f>
        <v>1968</v>
      </c>
    </row>
    <row r="199" customFormat="false" ht="14.65" hidden="false" customHeight="false" outlineLevel="0" collapsed="false">
      <c r="A199" s="22" t="s">
        <v>125</v>
      </c>
      <c r="C199" s="25" t="n">
        <v>0</v>
      </c>
      <c r="D199" s="25" t="n">
        <v>0</v>
      </c>
      <c r="E199" s="25" t="n">
        <v>0</v>
      </c>
      <c r="F199" s="25" t="n">
        <v>0</v>
      </c>
      <c r="G199" s="25" t="n">
        <v>0</v>
      </c>
      <c r="H199" s="25" t="n">
        <v>0</v>
      </c>
      <c r="I199" s="25" t="n">
        <v>0</v>
      </c>
      <c r="J199" s="25" t="n">
        <v>0</v>
      </c>
      <c r="K199" s="25" t="n">
        <v>0</v>
      </c>
      <c r="L199" s="25" t="n">
        <v>0</v>
      </c>
      <c r="M199" s="25" t="n">
        <v>0</v>
      </c>
      <c r="N199" s="25" t="n">
        <v>0</v>
      </c>
      <c r="O199" s="25" t="n">
        <v>0</v>
      </c>
      <c r="P199" s="21" t="n">
        <f aca="false">SUM(D199:O199)</f>
        <v>0</v>
      </c>
      <c r="Q199" s="25" t="n">
        <f aca="false">SUM(D199:E199)</f>
        <v>0</v>
      </c>
      <c r="R199" s="21" t="n">
        <f aca="false">P199-Q199</f>
        <v>0</v>
      </c>
      <c r="T199" s="25" t="n">
        <f aca="false">SUM(C199:E199)</f>
        <v>0</v>
      </c>
      <c r="U199" s="21"/>
      <c r="W199" s="34"/>
    </row>
    <row r="200" customFormat="false" ht="14.65" hidden="false" customHeight="false" outlineLevel="0" collapsed="false">
      <c r="A200" s="22" t="s">
        <v>117</v>
      </c>
      <c r="B200" s="27" t="s">
        <v>32</v>
      </c>
      <c r="C200" s="25" t="n">
        <v>2423</v>
      </c>
      <c r="D200" s="28" t="n">
        <f aca="false">'''file:///mnt/12tb/@roms/datasets/enron/EDRM%20Enron%20Email%20Data%20Set%20v2%20XML/filtered-attachments/xls/EMTW02PL.XLS''#Source'!D22</f>
        <v>-53</v>
      </c>
      <c r="E200" s="28" t="n">
        <f aca="false">'''file:///mnt/12tb/@roms/datasets/enron/EDRM%20Enron%20Email%20Data%20Set%20v2%20XML/filtered-attachments/xls/EMTW02PL.XLS''#Source'!E22</f>
        <v>-53</v>
      </c>
      <c r="F200" s="28" t="n">
        <f aca="false">'''file:///mnt/12tb/@roms/datasets/enron/EDRM%20Enron%20Email%20Data%20Set%20v2%20XML/filtered-attachments/xls/EMTW02PL.XLS''#Source'!F22</f>
        <v>-53</v>
      </c>
      <c r="G200" s="28" t="n">
        <f aca="false">'''file:///mnt/12tb/@roms/datasets/enron/EDRM%20Enron%20Email%20Data%20Set%20v2%20XML/filtered-attachments/xls/EMTW02PL.XLS''#Source'!G22</f>
        <v>-53</v>
      </c>
      <c r="H200" s="28" t="n">
        <f aca="false">'''file:///mnt/12tb/@roms/datasets/enron/EDRM%20Enron%20Email%20Data%20Set%20v2%20XML/filtered-attachments/xls/EMTW02PL.XLS''#Source'!H22</f>
        <v>-53</v>
      </c>
      <c r="I200" s="28" t="n">
        <f aca="false">'''file:///mnt/12tb/@roms/datasets/enron/EDRM%20Enron%20Email%20Data%20Set%20v2%20XML/filtered-attachments/xls/EMTW02PL.XLS''#Source'!I22</f>
        <v>-53</v>
      </c>
      <c r="J200" s="28" t="n">
        <f aca="false">'''file:///mnt/12tb/@roms/datasets/enron/EDRM%20Enron%20Email%20Data%20Set%20v2%20XML/filtered-attachments/xls/EMTW02PL.XLS''#Source'!J22</f>
        <v>-53</v>
      </c>
      <c r="K200" s="28" t="n">
        <f aca="false">'''file:///mnt/12tb/@roms/datasets/enron/EDRM%20Enron%20Email%20Data%20Set%20v2%20XML/filtered-attachments/xls/EMTW02PL.XLS''#Source'!K22</f>
        <v>-52</v>
      </c>
      <c r="L200" s="28" t="n">
        <f aca="false">'''file:///mnt/12tb/@roms/datasets/enron/EDRM%20Enron%20Email%20Data%20Set%20v2%20XML/filtered-attachments/xls/EMTW02PL.XLS''#Source'!L22</f>
        <v>-53</v>
      </c>
      <c r="M200" s="28" t="n">
        <f aca="false">'''file:///mnt/12tb/@roms/datasets/enron/EDRM%20Enron%20Email%20Data%20Set%20v2%20XML/filtered-attachments/xls/EMTW02PL.XLS''#Source'!M22</f>
        <v>-53</v>
      </c>
      <c r="N200" s="28" t="n">
        <f aca="false">'''file:///mnt/12tb/@roms/datasets/enron/EDRM%20Enron%20Email%20Data%20Set%20v2%20XML/filtered-attachments/xls/EMTW02PL.XLS''#Source'!N22</f>
        <v>-52</v>
      </c>
      <c r="O200" s="28" t="n">
        <f aca="false">'''file:///mnt/12tb/@roms/datasets/enron/EDRM%20Enron%20Email%20Data%20Set%20v2%20XML/filtered-attachments/xls/EMTW02PL.XLS''#Source'!O22</f>
        <v>-53</v>
      </c>
      <c r="P200" s="21" t="n">
        <f aca="false">SUM(D200:O200)</f>
        <v>-634</v>
      </c>
      <c r="Q200" s="25" t="n">
        <f aca="false">SUM(D200:E200)</f>
        <v>-106</v>
      </c>
      <c r="R200" s="21" t="n">
        <f aca="false">P200-Q200</f>
        <v>-528</v>
      </c>
      <c r="T200" s="25" t="n">
        <f aca="false">SUM(C200:E200)</f>
        <v>2317</v>
      </c>
      <c r="U200" s="21" t="n">
        <f aca="false">SUM(T199:T200)</f>
        <v>2317</v>
      </c>
      <c r="W200" s="34"/>
    </row>
    <row r="201" customFormat="false" ht="14.65" hidden="false" customHeight="false" outlineLevel="0" collapsed="false">
      <c r="A201" s="22" t="s">
        <v>126</v>
      </c>
      <c r="C201" s="25" t="n">
        <v>0</v>
      </c>
      <c r="D201" s="25" t="n">
        <v>0</v>
      </c>
      <c r="E201" s="25" t="n">
        <v>0</v>
      </c>
      <c r="F201" s="25" t="n">
        <v>0</v>
      </c>
      <c r="G201" s="25" t="n">
        <v>0</v>
      </c>
      <c r="H201" s="25" t="n">
        <v>0</v>
      </c>
      <c r="I201" s="25" t="n">
        <v>0</v>
      </c>
      <c r="J201" s="25" t="n">
        <v>0</v>
      </c>
      <c r="K201" s="25" t="n">
        <v>0</v>
      </c>
      <c r="L201" s="25" t="n">
        <v>0</v>
      </c>
      <c r="M201" s="25" t="n">
        <v>0</v>
      </c>
      <c r="N201" s="25" t="n">
        <v>0</v>
      </c>
      <c r="O201" s="25" t="n">
        <v>0</v>
      </c>
      <c r="P201" s="21" t="n">
        <f aca="false">SUM(D201:O201)</f>
        <v>0</v>
      </c>
      <c r="Q201" s="25" t="n">
        <f aca="false">SUM(D201:E201)</f>
        <v>0</v>
      </c>
      <c r="R201" s="21" t="n">
        <f aca="false">P201-Q201</f>
        <v>0</v>
      </c>
      <c r="T201" s="25" t="n">
        <f aca="false">SUM(C201:E201)</f>
        <v>0</v>
      </c>
      <c r="U201" s="21"/>
      <c r="W201" s="34"/>
    </row>
    <row r="202" customFormat="false" ht="14.65" hidden="false" customHeight="false" outlineLevel="0" collapsed="false">
      <c r="A202" s="22" t="s">
        <v>117</v>
      </c>
      <c r="B202" s="27" t="s">
        <v>32</v>
      </c>
      <c r="C202" s="25" t="n">
        <v>492</v>
      </c>
      <c r="D202" s="28" t="n">
        <f aca="false">'''file:///mnt/12tb/@roms/datasets/enron/EDRM%20Enron%20Email%20Data%20Set%20v2%20XML/filtered-attachments/xls/EMTW02PL.XLS''#Source'!D23</f>
        <v>-11</v>
      </c>
      <c r="E202" s="28" t="n">
        <f aca="false">'''file:///mnt/12tb/@roms/datasets/enron/EDRM%20Enron%20Email%20Data%20Set%20v2%20XML/filtered-attachments/xls/EMTW02PL.XLS''#Source'!E23</f>
        <v>-11</v>
      </c>
      <c r="F202" s="28" t="n">
        <f aca="false">'''file:///mnt/12tb/@roms/datasets/enron/EDRM%20Enron%20Email%20Data%20Set%20v2%20XML/filtered-attachments/xls/EMTW02PL.XLS''#Source'!F23</f>
        <v>-11</v>
      </c>
      <c r="G202" s="28" t="n">
        <f aca="false">'''file:///mnt/12tb/@roms/datasets/enron/EDRM%20Enron%20Email%20Data%20Set%20v2%20XML/filtered-attachments/xls/EMTW02PL.XLS''#Source'!G23</f>
        <v>-11</v>
      </c>
      <c r="H202" s="28" t="n">
        <f aca="false">'''file:///mnt/12tb/@roms/datasets/enron/EDRM%20Enron%20Email%20Data%20Set%20v2%20XML/filtered-attachments/xls/EMTW02PL.XLS''#Source'!H23</f>
        <v>-11</v>
      </c>
      <c r="I202" s="28" t="n">
        <f aca="false">'''file:///mnt/12tb/@roms/datasets/enron/EDRM%20Enron%20Email%20Data%20Set%20v2%20XML/filtered-attachments/xls/EMTW02PL.XLS''#Source'!I23</f>
        <v>-11</v>
      </c>
      <c r="J202" s="28" t="n">
        <f aca="false">'''file:///mnt/12tb/@roms/datasets/enron/EDRM%20Enron%20Email%20Data%20Set%20v2%20XML/filtered-attachments/xls/EMTW02PL.XLS''#Source'!J23</f>
        <v>-11</v>
      </c>
      <c r="K202" s="28" t="n">
        <f aca="false">'''file:///mnt/12tb/@roms/datasets/enron/EDRM%20Enron%20Email%20Data%20Set%20v2%20XML/filtered-attachments/xls/EMTW02PL.XLS''#Source'!K23</f>
        <v>-11</v>
      </c>
      <c r="L202" s="28" t="n">
        <f aca="false">'''file:///mnt/12tb/@roms/datasets/enron/EDRM%20Enron%20Email%20Data%20Set%20v2%20XML/filtered-attachments/xls/EMTW02PL.XLS''#Source'!L23</f>
        <v>-10</v>
      </c>
      <c r="M202" s="28" t="n">
        <f aca="false">'''file:///mnt/12tb/@roms/datasets/enron/EDRM%20Enron%20Email%20Data%20Set%20v2%20XML/filtered-attachments/xls/EMTW02PL.XLS''#Source'!M23</f>
        <v>-11</v>
      </c>
      <c r="N202" s="28" t="n">
        <f aca="false">'''file:///mnt/12tb/@roms/datasets/enron/EDRM%20Enron%20Email%20Data%20Set%20v2%20XML/filtered-attachments/xls/EMTW02PL.XLS''#Source'!N23</f>
        <v>-11</v>
      </c>
      <c r="O202" s="28" t="n">
        <f aca="false">'''file:///mnt/12tb/@roms/datasets/enron/EDRM%20Enron%20Email%20Data%20Set%20v2%20XML/filtered-attachments/xls/EMTW02PL.XLS''#Source'!O23</f>
        <v>-10</v>
      </c>
      <c r="P202" s="21" t="n">
        <f aca="false">SUM(D202:O202)</f>
        <v>-130</v>
      </c>
      <c r="Q202" s="25" t="n">
        <f aca="false">SUM(D202:E202)</f>
        <v>-22</v>
      </c>
      <c r="R202" s="21" t="n">
        <f aca="false">P202-Q202</f>
        <v>-108</v>
      </c>
      <c r="T202" s="25" t="n">
        <f aca="false">SUM(C202:E202)</f>
        <v>470</v>
      </c>
      <c r="U202" s="21" t="n">
        <f aca="false">SUM(T201:T202)</f>
        <v>470</v>
      </c>
      <c r="W202" s="34"/>
    </row>
    <row r="203" customFormat="false" ht="14.65" hidden="false" customHeight="false" outlineLevel="0" collapsed="false">
      <c r="A203" s="22" t="s">
        <v>127</v>
      </c>
      <c r="C203" s="25" t="n">
        <v>0</v>
      </c>
      <c r="D203" s="25" t="n">
        <v>0</v>
      </c>
      <c r="E203" s="25" t="n">
        <v>0</v>
      </c>
      <c r="F203" s="25" t="n">
        <v>0</v>
      </c>
      <c r="G203" s="25" t="n">
        <v>0</v>
      </c>
      <c r="H203" s="25" t="n">
        <v>0</v>
      </c>
      <c r="I203" s="25" t="n">
        <v>0</v>
      </c>
      <c r="J203" s="25" t="n">
        <v>0</v>
      </c>
      <c r="K203" s="25" t="n">
        <v>0</v>
      </c>
      <c r="L203" s="25" t="n">
        <v>0</v>
      </c>
      <c r="M203" s="25" t="n">
        <v>0</v>
      </c>
      <c r="N203" s="25" t="n">
        <v>0</v>
      </c>
      <c r="O203" s="25" t="n">
        <v>0</v>
      </c>
      <c r="P203" s="21" t="n">
        <f aca="false">SUM(D203:O203)</f>
        <v>0</v>
      </c>
      <c r="Q203" s="25" t="n">
        <f aca="false">SUM(D203:E203)</f>
        <v>0</v>
      </c>
      <c r="R203" s="21" t="n">
        <f aca="false">P203-Q203</f>
        <v>0</v>
      </c>
      <c r="T203" s="25" t="n">
        <f aca="false">SUM(C203:E203)</f>
        <v>0</v>
      </c>
      <c r="U203" s="21"/>
      <c r="W203" s="34"/>
    </row>
    <row r="204" customFormat="false" ht="14.65" hidden="false" customHeight="false" outlineLevel="0" collapsed="false">
      <c r="A204" s="22" t="s">
        <v>117</v>
      </c>
      <c r="B204" s="27" t="s">
        <v>32</v>
      </c>
      <c r="C204" s="25" t="n">
        <v>319</v>
      </c>
      <c r="D204" s="28" t="n">
        <f aca="false">'''file:///mnt/12tb/@roms/datasets/enron/EDRM%20Enron%20Email%20Data%20Set%20v2%20XML/filtered-attachments/xls/EMTW02PL.XLS''#Source'!D24</f>
        <v>-7</v>
      </c>
      <c r="E204" s="28" t="n">
        <f aca="false">'''file:///mnt/12tb/@roms/datasets/enron/EDRM%20Enron%20Email%20Data%20Set%20v2%20XML/filtered-attachments/xls/EMTW02PL.XLS''#Source'!E24</f>
        <v>-7</v>
      </c>
      <c r="F204" s="28" t="n">
        <f aca="false">'''file:///mnt/12tb/@roms/datasets/enron/EDRM%20Enron%20Email%20Data%20Set%20v2%20XML/filtered-attachments/xls/EMTW02PL.XLS''#Source'!F24</f>
        <v>-7</v>
      </c>
      <c r="G204" s="28" t="n">
        <f aca="false">'''file:///mnt/12tb/@roms/datasets/enron/EDRM%20Enron%20Email%20Data%20Set%20v2%20XML/filtered-attachments/xls/EMTW02PL.XLS''#Source'!G24</f>
        <v>-7</v>
      </c>
      <c r="H204" s="28" t="n">
        <f aca="false">'''file:///mnt/12tb/@roms/datasets/enron/EDRM%20Enron%20Email%20Data%20Set%20v2%20XML/filtered-attachments/xls/EMTW02PL.XLS''#Source'!H24</f>
        <v>-7</v>
      </c>
      <c r="I204" s="28" t="n">
        <f aca="false">'''file:///mnt/12tb/@roms/datasets/enron/EDRM%20Enron%20Email%20Data%20Set%20v2%20XML/filtered-attachments/xls/EMTW02PL.XLS''#Source'!I24</f>
        <v>-7</v>
      </c>
      <c r="J204" s="28" t="n">
        <f aca="false">'''file:///mnt/12tb/@roms/datasets/enron/EDRM%20Enron%20Email%20Data%20Set%20v2%20XML/filtered-attachments/xls/EMTW02PL.XLS''#Source'!J24</f>
        <v>-7</v>
      </c>
      <c r="K204" s="28" t="n">
        <f aca="false">'''file:///mnt/12tb/@roms/datasets/enron/EDRM%20Enron%20Email%20Data%20Set%20v2%20XML/filtered-attachments/xls/EMTW02PL.XLS''#Source'!K24</f>
        <v>-7</v>
      </c>
      <c r="L204" s="28" t="n">
        <f aca="false">'''file:///mnt/12tb/@roms/datasets/enron/EDRM%20Enron%20Email%20Data%20Set%20v2%20XML/filtered-attachments/xls/EMTW02PL.XLS''#Source'!L24</f>
        <v>-7</v>
      </c>
      <c r="M204" s="28" t="n">
        <f aca="false">'''file:///mnt/12tb/@roms/datasets/enron/EDRM%20Enron%20Email%20Data%20Set%20v2%20XML/filtered-attachments/xls/EMTW02PL.XLS''#Source'!M24</f>
        <v>-7</v>
      </c>
      <c r="N204" s="28" t="n">
        <f aca="false">'''file:///mnt/12tb/@roms/datasets/enron/EDRM%20Enron%20Email%20Data%20Set%20v2%20XML/filtered-attachments/xls/EMTW02PL.XLS''#Source'!N24</f>
        <v>-7</v>
      </c>
      <c r="O204" s="28" t="n">
        <f aca="false">'''file:///mnt/12tb/@roms/datasets/enron/EDRM%20Enron%20Email%20Data%20Set%20v2%20XML/filtered-attachments/xls/EMTW02PL.XLS''#Source'!O24</f>
        <v>-7</v>
      </c>
      <c r="P204" s="21" t="n">
        <f aca="false">SUM(D204:O204)</f>
        <v>-84</v>
      </c>
      <c r="Q204" s="25" t="n">
        <f aca="false">SUM(D204:E204)</f>
        <v>-14</v>
      </c>
      <c r="R204" s="21" t="n">
        <f aca="false">P204-Q204</f>
        <v>-70</v>
      </c>
      <c r="T204" s="25" t="n">
        <f aca="false">SUM(C204:E204)</f>
        <v>305</v>
      </c>
      <c r="U204" s="21" t="n">
        <f aca="false">SUM(T203:T204)</f>
        <v>305</v>
      </c>
      <c r="W204" s="34"/>
    </row>
    <row r="205" customFormat="false" ht="14.65" hidden="false" customHeight="false" outlineLevel="0" collapsed="false">
      <c r="A205" s="22" t="s">
        <v>128</v>
      </c>
      <c r="C205" s="25" t="n">
        <v>0</v>
      </c>
      <c r="D205" s="25" t="n">
        <v>0</v>
      </c>
      <c r="E205" s="25" t="n">
        <v>0</v>
      </c>
      <c r="F205" s="25" t="n">
        <v>0</v>
      </c>
      <c r="G205" s="25" t="n">
        <v>0</v>
      </c>
      <c r="H205" s="25" t="n">
        <v>0</v>
      </c>
      <c r="I205" s="25" t="n">
        <v>0</v>
      </c>
      <c r="J205" s="25" t="n">
        <v>0</v>
      </c>
      <c r="K205" s="25" t="n">
        <v>0</v>
      </c>
      <c r="L205" s="25" t="n">
        <v>0</v>
      </c>
      <c r="M205" s="25" t="n">
        <v>0</v>
      </c>
      <c r="N205" s="25" t="n">
        <v>0</v>
      </c>
      <c r="O205" s="25" t="n">
        <v>0</v>
      </c>
      <c r="P205" s="21" t="n">
        <f aca="false">SUM(D205:O205)</f>
        <v>0</v>
      </c>
      <c r="Q205" s="25" t="n">
        <f aca="false">SUM(D205:E205)</f>
        <v>0</v>
      </c>
      <c r="R205" s="21" t="n">
        <f aca="false">P205-Q205</f>
        <v>0</v>
      </c>
      <c r="T205" s="25" t="n">
        <f aca="false">SUM(C205:E205)</f>
        <v>0</v>
      </c>
      <c r="U205" s="21"/>
    </row>
    <row r="206" customFormat="false" ht="14.65" hidden="false" customHeight="false" outlineLevel="0" collapsed="false">
      <c r="A206" s="22" t="s">
        <v>129</v>
      </c>
      <c r="B206" s="27" t="s">
        <v>32</v>
      </c>
      <c r="C206" s="25" t="n">
        <v>811</v>
      </c>
      <c r="D206" s="28" t="n">
        <f aca="false">'''file:///mnt/12tb/@roms/datasets/enron/EDRM%20Enron%20Email%20Data%20Set%20v2%20XML/filtered-attachments/xls/EMTW02PL.XLS''#Source'!D32</f>
        <v>-17</v>
      </c>
      <c r="E206" s="28" t="n">
        <f aca="false">'''file:///mnt/12tb/@roms/datasets/enron/EDRM%20Enron%20Email%20Data%20Set%20v2%20XML/filtered-attachments/xls/EMTW02PL.XLS''#Source'!E32</f>
        <v>-17</v>
      </c>
      <c r="F206" s="28" t="n">
        <f aca="false">'''file:///mnt/12tb/@roms/datasets/enron/EDRM%20Enron%20Email%20Data%20Set%20v2%20XML/filtered-attachments/xls/EMTW02PL.XLS''#Source'!F32</f>
        <v>-17</v>
      </c>
      <c r="G206" s="28" t="n">
        <f aca="false">'''file:///mnt/12tb/@roms/datasets/enron/EDRM%20Enron%20Email%20Data%20Set%20v2%20XML/filtered-attachments/xls/EMTW02PL.XLS''#Source'!G32</f>
        <v>-17</v>
      </c>
      <c r="H206" s="28" t="n">
        <f aca="false">'''file:///mnt/12tb/@roms/datasets/enron/EDRM%20Enron%20Email%20Data%20Set%20v2%20XML/filtered-attachments/xls/EMTW02PL.XLS''#Source'!H32</f>
        <v>-17</v>
      </c>
      <c r="I206" s="28" t="n">
        <f aca="false">'''file:///mnt/12tb/@roms/datasets/enron/EDRM%20Enron%20Email%20Data%20Set%20v2%20XML/filtered-attachments/xls/EMTW02PL.XLS''#Source'!I32</f>
        <v>-17</v>
      </c>
      <c r="J206" s="28" t="n">
        <f aca="false">'''file:///mnt/12tb/@roms/datasets/enron/EDRM%20Enron%20Email%20Data%20Set%20v2%20XML/filtered-attachments/xls/EMTW02PL.XLS''#Source'!J32</f>
        <v>-17</v>
      </c>
      <c r="K206" s="28" t="n">
        <f aca="false">'''file:///mnt/12tb/@roms/datasets/enron/EDRM%20Enron%20Email%20Data%20Set%20v2%20XML/filtered-attachments/xls/EMTW02PL.XLS''#Source'!K32</f>
        <v>-17</v>
      </c>
      <c r="L206" s="28" t="n">
        <f aca="false">'''file:///mnt/12tb/@roms/datasets/enron/EDRM%20Enron%20Email%20Data%20Set%20v2%20XML/filtered-attachments/xls/EMTW02PL.XLS''#Source'!L32</f>
        <v>-17</v>
      </c>
      <c r="M206" s="28" t="n">
        <f aca="false">'''file:///mnt/12tb/@roms/datasets/enron/EDRM%20Enron%20Email%20Data%20Set%20v2%20XML/filtered-attachments/xls/EMTW02PL.XLS''#Source'!M32</f>
        <v>-17</v>
      </c>
      <c r="N206" s="28" t="n">
        <f aca="false">'''file:///mnt/12tb/@roms/datasets/enron/EDRM%20Enron%20Email%20Data%20Set%20v2%20XML/filtered-attachments/xls/EMTW02PL.XLS''#Source'!N32</f>
        <v>-17</v>
      </c>
      <c r="O206" s="28" t="n">
        <f aca="false">'''file:///mnt/12tb/@roms/datasets/enron/EDRM%20Enron%20Email%20Data%20Set%20v2%20XML/filtered-attachments/xls/EMTW02PL.XLS''#Source'!O32</f>
        <v>-17</v>
      </c>
      <c r="P206" s="21" t="n">
        <f aca="false">SUM(D206:O206)</f>
        <v>-204</v>
      </c>
      <c r="Q206" s="25" t="n">
        <f aca="false">SUM(D206:E206)</f>
        <v>-34</v>
      </c>
      <c r="R206" s="21" t="n">
        <f aca="false">P206-Q206</f>
        <v>-170</v>
      </c>
      <c r="T206" s="25" t="n">
        <f aca="false">SUM(C206:E206)</f>
        <v>777</v>
      </c>
      <c r="U206" s="21" t="n">
        <f aca="false">SUM(T205:T206)</f>
        <v>777</v>
      </c>
      <c r="W206" s="34"/>
    </row>
    <row r="207" customFormat="false" ht="14.65" hidden="false" customHeight="false" outlineLevel="0" collapsed="false">
      <c r="A207" s="22" t="s">
        <v>38</v>
      </c>
      <c r="B207" s="27"/>
      <c r="C207" s="25" t="n">
        <v>0</v>
      </c>
      <c r="D207" s="25" t="n">
        <v>0</v>
      </c>
      <c r="E207" s="25" t="n">
        <v>0</v>
      </c>
      <c r="F207" s="25" t="n">
        <v>0</v>
      </c>
      <c r="G207" s="25" t="n">
        <v>0</v>
      </c>
      <c r="H207" s="25" t="n">
        <v>0</v>
      </c>
      <c r="I207" s="25" t="n">
        <v>0</v>
      </c>
      <c r="J207" s="25" t="n">
        <v>0</v>
      </c>
      <c r="K207" s="25" t="n">
        <v>0</v>
      </c>
      <c r="L207" s="25" t="n">
        <v>0</v>
      </c>
      <c r="M207" s="25" t="n">
        <v>0</v>
      </c>
      <c r="N207" s="25" t="n">
        <v>0</v>
      </c>
      <c r="O207" s="25" t="n">
        <v>0</v>
      </c>
      <c r="P207" s="21" t="n">
        <f aca="false">SUM(D207:O207)</f>
        <v>0</v>
      </c>
      <c r="Q207" s="25" t="n">
        <f aca="false">SUM(D207:E207)</f>
        <v>0</v>
      </c>
      <c r="R207" s="21" t="n">
        <f aca="false">P207-Q207</f>
        <v>0</v>
      </c>
      <c r="T207" s="25" t="n">
        <f aca="false">SUM(C207:E207)</f>
        <v>0</v>
      </c>
      <c r="U207" s="21" t="n">
        <f aca="false">T207</f>
        <v>0</v>
      </c>
      <c r="W207" s="34"/>
    </row>
    <row r="208" customFormat="false" ht="14.65" hidden="false" customHeight="false" outlineLevel="0" collapsed="false">
      <c r="A208" s="22" t="s">
        <v>130</v>
      </c>
      <c r="B208" s="27" t="s">
        <v>32</v>
      </c>
      <c r="C208" s="25" t="n">
        <v>444</v>
      </c>
      <c r="D208" s="28" t="n">
        <f aca="false">'''file:///mnt/12tb/@roms/datasets/enron/EDRM%20Enron%20Email%20Data%20Set%20v2%20XML/filtered-attachments/xls/EMTW02PL.XLS''#Source'!D25</f>
        <v>-10</v>
      </c>
      <c r="E208" s="28" t="n">
        <f aca="false">'''file:///mnt/12tb/@roms/datasets/enron/EDRM%20Enron%20Email%20Data%20Set%20v2%20XML/filtered-attachments/xls/EMTW02PL.XLS''#Source'!E25</f>
        <v>-10</v>
      </c>
      <c r="F208" s="28" t="n">
        <f aca="false">'''file:///mnt/12tb/@roms/datasets/enron/EDRM%20Enron%20Email%20Data%20Set%20v2%20XML/filtered-attachments/xls/EMTW02PL.XLS''#Source'!F25</f>
        <v>-10</v>
      </c>
      <c r="G208" s="28" t="n">
        <f aca="false">'''file:///mnt/12tb/@roms/datasets/enron/EDRM%20Enron%20Email%20Data%20Set%20v2%20XML/filtered-attachments/xls/EMTW02PL.XLS''#Source'!G25</f>
        <v>-10</v>
      </c>
      <c r="H208" s="28" t="n">
        <f aca="false">'''file:///mnt/12tb/@roms/datasets/enron/EDRM%20Enron%20Email%20Data%20Set%20v2%20XML/filtered-attachments/xls/EMTW02PL.XLS''#Source'!H25</f>
        <v>-10</v>
      </c>
      <c r="I208" s="28" t="n">
        <f aca="false">'''file:///mnt/12tb/@roms/datasets/enron/EDRM%20Enron%20Email%20Data%20Set%20v2%20XML/filtered-attachments/xls/EMTW02PL.XLS''#Source'!I25</f>
        <v>-10</v>
      </c>
      <c r="J208" s="28" t="n">
        <f aca="false">'''file:///mnt/12tb/@roms/datasets/enron/EDRM%20Enron%20Email%20Data%20Set%20v2%20XML/filtered-attachments/xls/EMTW02PL.XLS''#Source'!J25</f>
        <v>-10</v>
      </c>
      <c r="K208" s="28" t="n">
        <f aca="false">'''file:///mnt/12tb/@roms/datasets/enron/EDRM%20Enron%20Email%20Data%20Set%20v2%20XML/filtered-attachments/xls/EMTW02PL.XLS''#Source'!K25</f>
        <v>-10</v>
      </c>
      <c r="L208" s="28" t="n">
        <f aca="false">'''file:///mnt/12tb/@roms/datasets/enron/EDRM%20Enron%20Email%20Data%20Set%20v2%20XML/filtered-attachments/xls/EMTW02PL.XLS''#Source'!L25</f>
        <v>-10</v>
      </c>
      <c r="M208" s="28" t="n">
        <f aca="false">'''file:///mnt/12tb/@roms/datasets/enron/EDRM%20Enron%20Email%20Data%20Set%20v2%20XML/filtered-attachments/xls/EMTW02PL.XLS''#Source'!M25</f>
        <v>-10</v>
      </c>
      <c r="N208" s="28" t="n">
        <f aca="false">'''file:///mnt/12tb/@roms/datasets/enron/EDRM%20Enron%20Email%20Data%20Set%20v2%20XML/filtered-attachments/xls/EMTW02PL.XLS''#Source'!N25</f>
        <v>-10</v>
      </c>
      <c r="O208" s="28" t="n">
        <f aca="false">'''file:///mnt/12tb/@roms/datasets/enron/EDRM%20Enron%20Email%20Data%20Set%20v2%20XML/filtered-attachments/xls/EMTW02PL.XLS''#Source'!O25</f>
        <v>-10</v>
      </c>
      <c r="P208" s="21" t="n">
        <f aca="false">SUM(D208:O208)</f>
        <v>-120</v>
      </c>
      <c r="Q208" s="25" t="n">
        <f aca="false">SUM(D208:E208)</f>
        <v>-20</v>
      </c>
      <c r="R208" s="21" t="n">
        <f aca="false">P208-Q208</f>
        <v>-100</v>
      </c>
      <c r="T208" s="25" t="n">
        <f aca="false">SUM(C208:E208)</f>
        <v>424</v>
      </c>
      <c r="U208" s="21"/>
      <c r="W208" s="34"/>
    </row>
    <row r="209" customFormat="false" ht="14.65" hidden="false" customHeight="false" outlineLevel="0" collapsed="false">
      <c r="A209" s="22" t="s">
        <v>131</v>
      </c>
      <c r="B209" s="27"/>
      <c r="C209" s="25" t="n">
        <v>0</v>
      </c>
      <c r="D209" s="25" t="n">
        <v>0</v>
      </c>
      <c r="E209" s="25" t="n">
        <v>0</v>
      </c>
      <c r="F209" s="25" t="n">
        <v>0</v>
      </c>
      <c r="G209" s="25" t="n">
        <v>0</v>
      </c>
      <c r="H209" s="25" t="n">
        <v>0</v>
      </c>
      <c r="I209" s="25" t="n">
        <v>0</v>
      </c>
      <c r="J209" s="25" t="n">
        <v>0</v>
      </c>
      <c r="K209" s="25" t="n">
        <v>0</v>
      </c>
      <c r="L209" s="25" t="n">
        <v>0</v>
      </c>
      <c r="M209" s="25" t="n">
        <v>0</v>
      </c>
      <c r="N209" s="25" t="n">
        <v>0</v>
      </c>
      <c r="O209" s="25" t="n">
        <v>0</v>
      </c>
      <c r="P209" s="21" t="n">
        <f aca="false">SUM(D209:O209)</f>
        <v>0</v>
      </c>
      <c r="Q209" s="25" t="n">
        <f aca="false">SUM(D209:E209)</f>
        <v>0</v>
      </c>
      <c r="R209" s="21" t="n">
        <f aca="false">P209-Q209</f>
        <v>0</v>
      </c>
      <c r="T209" s="25" t="n">
        <f aca="false">SUM(C209:E209)</f>
        <v>0</v>
      </c>
      <c r="U209" s="21" t="n">
        <f aca="false">SUM(T208:T209)</f>
        <v>424</v>
      </c>
      <c r="W209" s="34"/>
    </row>
    <row r="210" customFormat="false" ht="14.65" hidden="false" customHeight="false" outlineLevel="0" collapsed="false">
      <c r="A210" s="22" t="s">
        <v>132</v>
      </c>
      <c r="B210" s="27"/>
      <c r="C210" s="25" t="n">
        <v>409</v>
      </c>
      <c r="D210" s="25" t="n">
        <v>0</v>
      </c>
      <c r="E210" s="25" t="n">
        <v>0</v>
      </c>
      <c r="F210" s="25" t="n">
        <v>0</v>
      </c>
      <c r="G210" s="25" t="n">
        <v>0</v>
      </c>
      <c r="H210" s="25" t="n">
        <v>0</v>
      </c>
      <c r="I210" s="25" t="n">
        <v>0</v>
      </c>
      <c r="J210" s="25" t="n">
        <v>0</v>
      </c>
      <c r="K210" s="25" t="n">
        <v>0</v>
      </c>
      <c r="L210" s="25" t="n">
        <v>0</v>
      </c>
      <c r="M210" s="25" t="n">
        <v>0</v>
      </c>
      <c r="N210" s="25" t="n">
        <v>0</v>
      </c>
      <c r="O210" s="25" t="n">
        <v>0</v>
      </c>
      <c r="P210" s="21" t="n">
        <f aca="false">SUM(D210:O210)</f>
        <v>0</v>
      </c>
      <c r="Q210" s="25" t="n">
        <f aca="false">SUM(D210:E210)</f>
        <v>0</v>
      </c>
      <c r="R210" s="21" t="n">
        <f aca="false">P210-Q210</f>
        <v>0</v>
      </c>
      <c r="T210" s="25" t="n">
        <f aca="false">SUM(C210:E210)</f>
        <v>409</v>
      </c>
      <c r="U210" s="21" t="n">
        <f aca="false">T210</f>
        <v>409</v>
      </c>
      <c r="W210" s="34"/>
    </row>
    <row r="211" customFormat="false" ht="14.65" hidden="false" customHeight="false" outlineLevel="0" collapsed="false">
      <c r="A211" s="22" t="s">
        <v>63</v>
      </c>
      <c r="B211" s="27" t="s">
        <v>32</v>
      </c>
      <c r="C211" s="35" t="n">
        <f aca="false">3728+0</f>
        <v>3728</v>
      </c>
      <c r="D211" s="28" t="n">
        <f aca="false">'''file:///mnt/12tb/@roms/datasets/enron/EDRM%20Enron%20Email%20Data%20Set%20v2%20XML/filtered-attachments/xls/EMTW02PL.XLS''#Source'!D28</f>
        <v>-107</v>
      </c>
      <c r="E211" s="28" t="n">
        <f aca="false">'''file:///mnt/12tb/@roms/datasets/enron/EDRM%20Enron%20Email%20Data%20Set%20v2%20XML/filtered-attachments/xls/EMTW02PL.XLS''#Source'!E28</f>
        <v>-108</v>
      </c>
      <c r="F211" s="28" t="n">
        <f aca="false">'''file:///mnt/12tb/@roms/datasets/enron/EDRM%20Enron%20Email%20Data%20Set%20v2%20XML/filtered-attachments/xls/EMTW02PL.XLS''#Source'!F28</f>
        <v>-107</v>
      </c>
      <c r="G211" s="28" t="n">
        <f aca="false">'''file:///mnt/12tb/@roms/datasets/enron/EDRM%20Enron%20Email%20Data%20Set%20v2%20XML/filtered-attachments/xls/EMTW02PL.XLS''#Source'!G28</f>
        <v>-107</v>
      </c>
      <c r="H211" s="28" t="n">
        <f aca="false">'''file:///mnt/12tb/@roms/datasets/enron/EDRM%20Enron%20Email%20Data%20Set%20v2%20XML/filtered-attachments/xls/EMTW02PL.XLS''#Source'!H28</f>
        <v>-107</v>
      </c>
      <c r="I211" s="28" t="n">
        <f aca="false">'''file:///mnt/12tb/@roms/datasets/enron/EDRM%20Enron%20Email%20Data%20Set%20v2%20XML/filtered-attachments/xls/EMTW02PL.XLS''#Source'!I28</f>
        <v>-107</v>
      </c>
      <c r="J211" s="28" t="n">
        <f aca="false">'''file:///mnt/12tb/@roms/datasets/enron/EDRM%20Enron%20Email%20Data%20Set%20v2%20XML/filtered-attachments/xls/EMTW02PL.XLS''#Source'!J28</f>
        <v>-107</v>
      </c>
      <c r="K211" s="28" t="n">
        <f aca="false">'''file:///mnt/12tb/@roms/datasets/enron/EDRM%20Enron%20Email%20Data%20Set%20v2%20XML/filtered-attachments/xls/EMTW02PL.XLS''#Source'!K28</f>
        <v>-107</v>
      </c>
      <c r="L211" s="28" t="n">
        <f aca="false">'''file:///mnt/12tb/@roms/datasets/enron/EDRM%20Enron%20Email%20Data%20Set%20v2%20XML/filtered-attachments/xls/EMTW02PL.XLS''#Source'!L28</f>
        <v>-107</v>
      </c>
      <c r="M211" s="28" t="n">
        <f aca="false">'''file:///mnt/12tb/@roms/datasets/enron/EDRM%20Enron%20Email%20Data%20Set%20v2%20XML/filtered-attachments/xls/EMTW02PL.XLS''#Source'!M28</f>
        <v>-107</v>
      </c>
      <c r="N211" s="28" t="n">
        <f aca="false">'''file:///mnt/12tb/@roms/datasets/enron/EDRM%20Enron%20Email%20Data%20Set%20v2%20XML/filtered-attachments/xls/EMTW02PL.XLS''#Source'!N28</f>
        <v>-107</v>
      </c>
      <c r="O211" s="28" t="n">
        <f aca="false">'''file:///mnt/12tb/@roms/datasets/enron/EDRM%20Enron%20Email%20Data%20Set%20v2%20XML/filtered-attachments/xls/EMTW02PL.XLS''#Source'!O28</f>
        <v>-107</v>
      </c>
      <c r="P211" s="21" t="n">
        <f aca="false">SUM(D211:O211)</f>
        <v>-1285</v>
      </c>
      <c r="Q211" s="25" t="n">
        <f aca="false">SUM(D211:E211)</f>
        <v>-215</v>
      </c>
      <c r="R211" s="21" t="n">
        <f aca="false">P211-Q211</f>
        <v>-1070</v>
      </c>
      <c r="T211" s="25" t="n">
        <f aca="false">SUM(C211:E211)</f>
        <v>3513</v>
      </c>
      <c r="U211" s="21"/>
      <c r="W211" s="34"/>
    </row>
    <row r="212" customFormat="false" ht="14.65" hidden="false" customHeight="false" outlineLevel="0" collapsed="false">
      <c r="A212" s="22" t="s">
        <v>133</v>
      </c>
      <c r="B212" s="27"/>
      <c r="C212" s="30" t="n">
        <v>114</v>
      </c>
      <c r="D212" s="25" t="n">
        <v>0</v>
      </c>
      <c r="E212" s="25" t="n">
        <v>0</v>
      </c>
      <c r="F212" s="25" t="n">
        <v>0</v>
      </c>
      <c r="G212" s="25" t="n">
        <v>0</v>
      </c>
      <c r="H212" s="25" t="n">
        <v>0</v>
      </c>
      <c r="I212" s="25" t="n">
        <v>0</v>
      </c>
      <c r="J212" s="25" t="n">
        <v>0</v>
      </c>
      <c r="K212" s="25" t="n">
        <v>0</v>
      </c>
      <c r="L212" s="25" t="n">
        <v>0</v>
      </c>
      <c r="M212" s="25" t="n">
        <v>0</v>
      </c>
      <c r="N212" s="25" t="n">
        <v>0</v>
      </c>
      <c r="O212" s="25" t="n">
        <v>0</v>
      </c>
      <c r="P212" s="21" t="n">
        <f aca="false">SUM(D212:O212)</f>
        <v>0</v>
      </c>
      <c r="Q212" s="25" t="n">
        <f aca="false">SUM(D212:E212)</f>
        <v>0</v>
      </c>
      <c r="R212" s="21" t="n">
        <f aca="false">P212-Q212</f>
        <v>0</v>
      </c>
      <c r="T212" s="25" t="n">
        <f aca="false">SUM(C212:E212)</f>
        <v>114</v>
      </c>
      <c r="U212" s="21"/>
      <c r="W212" s="34"/>
    </row>
    <row r="213" customFormat="false" ht="14.65" hidden="false" customHeight="false" outlineLevel="0" collapsed="false">
      <c r="A213" s="22" t="s">
        <v>134</v>
      </c>
      <c r="C213" s="30" t="n">
        <v>-49</v>
      </c>
      <c r="D213" s="25" t="n">
        <v>-1</v>
      </c>
      <c r="E213" s="25" t="n">
        <v>-1</v>
      </c>
      <c r="F213" s="25" t="n">
        <v>0</v>
      </c>
      <c r="G213" s="25" t="n">
        <v>-1</v>
      </c>
      <c r="H213" s="25" t="n">
        <v>0</v>
      </c>
      <c r="I213" s="25" t="n">
        <v>-1</v>
      </c>
      <c r="J213" s="25" t="n">
        <v>0</v>
      </c>
      <c r="K213" s="25" t="n">
        <v>-1</v>
      </c>
      <c r="L213" s="25" t="n">
        <v>0</v>
      </c>
      <c r="M213" s="25" t="n">
        <v>-1</v>
      </c>
      <c r="N213" s="25" t="n">
        <v>0</v>
      </c>
      <c r="O213" s="25" t="n">
        <v>-1</v>
      </c>
      <c r="P213" s="21" t="n">
        <f aca="false">SUM(D213:O213)</f>
        <v>-7</v>
      </c>
      <c r="Q213" s="25" t="n">
        <f aca="false">SUM(D213:E213)</f>
        <v>-2</v>
      </c>
      <c r="R213" s="21" t="n">
        <f aca="false">P213-Q213</f>
        <v>-5</v>
      </c>
      <c r="T213" s="25" t="n">
        <f aca="false">SUM(C213:E213)</f>
        <v>-51</v>
      </c>
      <c r="U213" s="21"/>
      <c r="W213" s="34"/>
    </row>
    <row r="214" customFormat="false" ht="14.65" hidden="false" customHeight="false" outlineLevel="0" collapsed="false">
      <c r="A214" s="22" t="s">
        <v>135</v>
      </c>
      <c r="B214" s="27"/>
      <c r="C214" s="25" t="n">
        <v>0</v>
      </c>
      <c r="D214" s="25" t="n">
        <v>0</v>
      </c>
      <c r="E214" s="25" t="n">
        <v>0</v>
      </c>
      <c r="F214" s="25" t="n">
        <v>0</v>
      </c>
      <c r="G214" s="25" t="n">
        <v>0</v>
      </c>
      <c r="H214" s="25" t="n">
        <v>0</v>
      </c>
      <c r="I214" s="25" t="n">
        <v>0</v>
      </c>
      <c r="J214" s="25" t="n">
        <v>0</v>
      </c>
      <c r="K214" s="25" t="n">
        <v>0</v>
      </c>
      <c r="L214" s="25" t="n">
        <v>0</v>
      </c>
      <c r="M214" s="25" t="n">
        <v>0</v>
      </c>
      <c r="N214" s="25" t="n">
        <v>0</v>
      </c>
      <c r="O214" s="25" t="n">
        <v>0</v>
      </c>
      <c r="P214" s="21" t="n">
        <f aca="false">SUM(D214:O214)</f>
        <v>0</v>
      </c>
      <c r="Q214" s="25" t="n">
        <f aca="false">SUM(D214:E214)</f>
        <v>0</v>
      </c>
      <c r="R214" s="21" t="n">
        <f aca="false">P214-Q214</f>
        <v>0</v>
      </c>
      <c r="T214" s="25" t="n">
        <f aca="false">SUM(C214:E214)</f>
        <v>0</v>
      </c>
      <c r="U214" s="21"/>
      <c r="W214" s="34"/>
    </row>
    <row r="215" customFormat="false" ht="14.65" hidden="false" customHeight="false" outlineLevel="0" collapsed="false">
      <c r="A215" s="22" t="s">
        <v>136</v>
      </c>
      <c r="B215" s="27" t="s">
        <v>32</v>
      </c>
      <c r="C215" s="25" t="n">
        <v>345</v>
      </c>
      <c r="D215" s="28" t="n">
        <f aca="false">'''file:///mnt/12tb/@roms/datasets/enron/EDRM%20Enron%20Email%20Data%20Set%20v2%20XML/filtered-attachments/xls/EMTW02PL.XLS''#Source'!D33</f>
        <v>-7</v>
      </c>
      <c r="E215" s="28" t="n">
        <f aca="false">'''file:///mnt/12tb/@roms/datasets/enron/EDRM%20Enron%20Email%20Data%20Set%20v2%20XML/filtered-attachments/xls/EMTW02PL.XLS''#Source'!E33</f>
        <v>-7</v>
      </c>
      <c r="F215" s="28" t="n">
        <f aca="false">'''file:///mnt/12tb/@roms/datasets/enron/EDRM%20Enron%20Email%20Data%20Set%20v2%20XML/filtered-attachments/xls/EMTW02PL.XLS''#Source'!F33</f>
        <v>-7</v>
      </c>
      <c r="G215" s="28" t="n">
        <f aca="false">'''file:///mnt/12tb/@roms/datasets/enron/EDRM%20Enron%20Email%20Data%20Set%20v2%20XML/filtered-attachments/xls/EMTW02PL.XLS''#Source'!G33</f>
        <v>-7</v>
      </c>
      <c r="H215" s="28" t="n">
        <f aca="false">'''file:///mnt/12tb/@roms/datasets/enron/EDRM%20Enron%20Email%20Data%20Set%20v2%20XML/filtered-attachments/xls/EMTW02PL.XLS''#Source'!H33</f>
        <v>-7</v>
      </c>
      <c r="I215" s="28" t="n">
        <f aca="false">'''file:///mnt/12tb/@roms/datasets/enron/EDRM%20Enron%20Email%20Data%20Set%20v2%20XML/filtered-attachments/xls/EMTW02PL.XLS''#Source'!I33</f>
        <v>-7</v>
      </c>
      <c r="J215" s="28" t="n">
        <f aca="false">'''file:///mnt/12tb/@roms/datasets/enron/EDRM%20Enron%20Email%20Data%20Set%20v2%20XML/filtered-attachments/xls/EMTW02PL.XLS''#Source'!J33</f>
        <v>-7</v>
      </c>
      <c r="K215" s="28" t="n">
        <f aca="false">'''file:///mnt/12tb/@roms/datasets/enron/EDRM%20Enron%20Email%20Data%20Set%20v2%20XML/filtered-attachments/xls/EMTW02PL.XLS''#Source'!K33</f>
        <v>-8</v>
      </c>
      <c r="L215" s="28" t="n">
        <f aca="false">'''file:///mnt/12tb/@roms/datasets/enron/EDRM%20Enron%20Email%20Data%20Set%20v2%20XML/filtered-attachments/xls/EMTW02PL.XLS''#Source'!L33</f>
        <v>-7</v>
      </c>
      <c r="M215" s="28" t="n">
        <f aca="false">'''file:///mnt/12tb/@roms/datasets/enron/EDRM%20Enron%20Email%20Data%20Set%20v2%20XML/filtered-attachments/xls/EMTW02PL.XLS''#Source'!M33</f>
        <v>-8</v>
      </c>
      <c r="N215" s="28" t="n">
        <f aca="false">'''file:///mnt/12tb/@roms/datasets/enron/EDRM%20Enron%20Email%20Data%20Set%20v2%20XML/filtered-attachments/xls/EMTW02PL.XLS''#Source'!N33</f>
        <v>-7</v>
      </c>
      <c r="O215" s="28" t="n">
        <f aca="false">'''file:///mnt/12tb/@roms/datasets/enron/EDRM%20Enron%20Email%20Data%20Set%20v2%20XML/filtered-attachments/xls/EMTW02PL.XLS''#Source'!O33</f>
        <v>-8</v>
      </c>
      <c r="P215" s="21" t="n">
        <f aca="false">SUM(D215:O215)</f>
        <v>-87</v>
      </c>
      <c r="Q215" s="25" t="n">
        <f aca="false">SUM(D215:E215)</f>
        <v>-14</v>
      </c>
      <c r="R215" s="21" t="n">
        <f aca="false">P215-Q215</f>
        <v>-73</v>
      </c>
      <c r="T215" s="25" t="n">
        <f aca="false">SUM(C215:E215)</f>
        <v>331</v>
      </c>
      <c r="U215" s="21" t="n">
        <f aca="false">SUM(T211:T215)</f>
        <v>3907</v>
      </c>
    </row>
    <row r="216" customFormat="false" ht="14.65" hidden="false" customHeight="false" outlineLevel="0" collapsed="false">
      <c r="A216" s="22" t="s">
        <v>137</v>
      </c>
      <c r="B216" s="27"/>
      <c r="C216" s="25" t="n">
        <v>0</v>
      </c>
      <c r="D216" s="25" t="n">
        <v>0</v>
      </c>
      <c r="E216" s="25" t="n">
        <v>0</v>
      </c>
      <c r="F216" s="25" t="n">
        <v>0</v>
      </c>
      <c r="G216" s="25" t="n">
        <v>0</v>
      </c>
      <c r="H216" s="25" t="n">
        <v>0</v>
      </c>
      <c r="I216" s="25" t="n">
        <v>0</v>
      </c>
      <c r="J216" s="25" t="n">
        <v>0</v>
      </c>
      <c r="K216" s="25" t="n">
        <v>0</v>
      </c>
      <c r="L216" s="25" t="n">
        <v>0</v>
      </c>
      <c r="M216" s="25" t="n">
        <v>0</v>
      </c>
      <c r="N216" s="25" t="n">
        <v>0</v>
      </c>
      <c r="O216" s="25" t="n">
        <v>0</v>
      </c>
      <c r="P216" s="21" t="n">
        <f aca="false">SUM(D216:O216)</f>
        <v>0</v>
      </c>
      <c r="Q216" s="25" t="n">
        <f aca="false">SUM(D216:E216)</f>
        <v>0</v>
      </c>
      <c r="R216" s="21" t="n">
        <f aca="false">P216-Q216</f>
        <v>0</v>
      </c>
      <c r="T216" s="25" t="n">
        <f aca="false">SUM(C216:E216)</f>
        <v>0</v>
      </c>
    </row>
    <row r="217" customFormat="false" ht="14.65" hidden="false" customHeight="false" outlineLevel="0" collapsed="false">
      <c r="A217" s="22" t="s">
        <v>136</v>
      </c>
      <c r="B217" s="27" t="s">
        <v>32</v>
      </c>
      <c r="C217" s="25" t="n">
        <v>1739</v>
      </c>
      <c r="D217" s="28" t="n">
        <f aca="false">'''file:///mnt/12tb/@roms/datasets/enron/EDRM%20Enron%20Email%20Data%20Set%20v2%20XML/filtered-attachments/xls/EMTW02PL.XLS''#Source'!D34</f>
        <v>-38</v>
      </c>
      <c r="E217" s="28" t="n">
        <f aca="false">'''file:///mnt/12tb/@roms/datasets/enron/EDRM%20Enron%20Email%20Data%20Set%20v2%20XML/filtered-attachments/xls/EMTW02PL.XLS''#Source'!E34</f>
        <v>-38</v>
      </c>
      <c r="F217" s="28" t="n">
        <f aca="false">'''file:///mnt/12tb/@roms/datasets/enron/EDRM%20Enron%20Email%20Data%20Set%20v2%20XML/filtered-attachments/xls/EMTW02PL.XLS''#Source'!F34</f>
        <v>-38</v>
      </c>
      <c r="G217" s="28" t="n">
        <f aca="false">'''file:///mnt/12tb/@roms/datasets/enron/EDRM%20Enron%20Email%20Data%20Set%20v2%20XML/filtered-attachments/xls/EMTW02PL.XLS''#Source'!G34</f>
        <v>-38</v>
      </c>
      <c r="H217" s="28" t="n">
        <f aca="false">'''file:///mnt/12tb/@roms/datasets/enron/EDRM%20Enron%20Email%20Data%20Set%20v2%20XML/filtered-attachments/xls/EMTW02PL.XLS''#Source'!H34</f>
        <v>-38</v>
      </c>
      <c r="I217" s="28" t="n">
        <f aca="false">'''file:///mnt/12tb/@roms/datasets/enron/EDRM%20Enron%20Email%20Data%20Set%20v2%20XML/filtered-attachments/xls/EMTW02PL.XLS''#Source'!I34</f>
        <v>-38</v>
      </c>
      <c r="J217" s="28" t="n">
        <f aca="false">'''file:///mnt/12tb/@roms/datasets/enron/EDRM%20Enron%20Email%20Data%20Set%20v2%20XML/filtered-attachments/xls/EMTW02PL.XLS''#Source'!J34</f>
        <v>-38</v>
      </c>
      <c r="K217" s="28" t="n">
        <f aca="false">'''file:///mnt/12tb/@roms/datasets/enron/EDRM%20Enron%20Email%20Data%20Set%20v2%20XML/filtered-attachments/xls/EMTW02PL.XLS''#Source'!K34</f>
        <v>-38</v>
      </c>
      <c r="L217" s="28" t="n">
        <f aca="false">'''file:///mnt/12tb/@roms/datasets/enron/EDRM%20Enron%20Email%20Data%20Set%20v2%20XML/filtered-attachments/xls/EMTW02PL.XLS''#Source'!L34</f>
        <v>-38</v>
      </c>
      <c r="M217" s="28" t="n">
        <f aca="false">'''file:///mnt/12tb/@roms/datasets/enron/EDRM%20Enron%20Email%20Data%20Set%20v2%20XML/filtered-attachments/xls/EMTW02PL.XLS''#Source'!M34</f>
        <v>-38</v>
      </c>
      <c r="N217" s="28" t="n">
        <f aca="false">'''file:///mnt/12tb/@roms/datasets/enron/EDRM%20Enron%20Email%20Data%20Set%20v2%20XML/filtered-attachments/xls/EMTW02PL.XLS''#Source'!N34</f>
        <v>-38</v>
      </c>
      <c r="O217" s="28" t="n">
        <f aca="false">'''file:///mnt/12tb/@roms/datasets/enron/EDRM%20Enron%20Email%20Data%20Set%20v2%20XML/filtered-attachments/xls/EMTW02PL.XLS''#Source'!O34</f>
        <v>-37</v>
      </c>
      <c r="P217" s="21" t="n">
        <f aca="false">SUM(D217:O217)</f>
        <v>-455</v>
      </c>
      <c r="Q217" s="25" t="n">
        <f aca="false">SUM(D217:E217)</f>
        <v>-76</v>
      </c>
      <c r="R217" s="21" t="n">
        <f aca="false">P217-Q217</f>
        <v>-379</v>
      </c>
      <c r="T217" s="25" t="n">
        <f aca="false">SUM(C217:E217)</f>
        <v>1663</v>
      </c>
      <c r="U217" s="21" t="n">
        <f aca="false">SUM(T216:T217)</f>
        <v>1663</v>
      </c>
    </row>
    <row r="218" customFormat="false" ht="14.65" hidden="false" customHeight="false" outlineLevel="0" collapsed="false">
      <c r="A218" s="22" t="s">
        <v>38</v>
      </c>
      <c r="C218" s="25" t="n">
        <v>0</v>
      </c>
      <c r="D218" s="25" t="n">
        <v>0</v>
      </c>
      <c r="E218" s="25" t="n">
        <v>0</v>
      </c>
      <c r="F218" s="25" t="n">
        <v>0</v>
      </c>
      <c r="G218" s="25" t="n">
        <v>0</v>
      </c>
      <c r="H218" s="25" t="n">
        <v>0</v>
      </c>
      <c r="I218" s="25" t="n">
        <v>0</v>
      </c>
      <c r="J218" s="25" t="n">
        <v>0</v>
      </c>
      <c r="K218" s="25" t="n">
        <v>0</v>
      </c>
      <c r="L218" s="25" t="n">
        <v>0</v>
      </c>
      <c r="M218" s="25" t="n">
        <v>0</v>
      </c>
      <c r="N218" s="25" t="n">
        <v>0</v>
      </c>
      <c r="O218" s="25" t="n">
        <v>0</v>
      </c>
      <c r="P218" s="21" t="n">
        <f aca="false">SUM(D218:O218)</f>
        <v>0</v>
      </c>
      <c r="Q218" s="25" t="n">
        <f aca="false">SUM(D218:E218)</f>
        <v>0</v>
      </c>
      <c r="R218" s="21" t="n">
        <f aca="false">P218-Q218</f>
        <v>0</v>
      </c>
      <c r="T218" s="25" t="n">
        <f aca="false">SUM(C218:E218)</f>
        <v>0</v>
      </c>
      <c r="U218" s="21" t="n">
        <f aca="false">T218</f>
        <v>0</v>
      </c>
    </row>
    <row r="219" customFormat="false" ht="14.65" hidden="false" customHeight="false" outlineLevel="0" collapsed="false">
      <c r="A219" s="22" t="s">
        <v>38</v>
      </c>
      <c r="C219" s="25" t="n">
        <v>0</v>
      </c>
      <c r="D219" s="25" t="n">
        <v>0</v>
      </c>
      <c r="E219" s="25" t="n">
        <v>0</v>
      </c>
      <c r="F219" s="25" t="n">
        <v>0</v>
      </c>
      <c r="G219" s="25" t="n">
        <v>0</v>
      </c>
      <c r="H219" s="25" t="n">
        <v>0</v>
      </c>
      <c r="I219" s="25" t="n">
        <v>0</v>
      </c>
      <c r="J219" s="25" t="n">
        <v>0</v>
      </c>
      <c r="K219" s="25" t="n">
        <v>0</v>
      </c>
      <c r="L219" s="25" t="n">
        <v>0</v>
      </c>
      <c r="M219" s="25" t="n">
        <v>0</v>
      </c>
      <c r="N219" s="25" t="n">
        <v>0</v>
      </c>
      <c r="O219" s="25" t="n">
        <v>0</v>
      </c>
      <c r="P219" s="21" t="n">
        <f aca="false">SUM(D219:O219)</f>
        <v>0</v>
      </c>
      <c r="Q219" s="25" t="n">
        <f aca="false">SUM(D219:E219)</f>
        <v>0</v>
      </c>
      <c r="R219" s="21" t="n">
        <f aca="false">P219-Q219</f>
        <v>0</v>
      </c>
      <c r="T219" s="25" t="n">
        <f aca="false">SUM(C219:E219)</f>
        <v>0</v>
      </c>
      <c r="U219" s="21" t="n">
        <f aca="false">T219</f>
        <v>0</v>
      </c>
    </row>
    <row r="220" customFormat="false" ht="14.65" hidden="false" customHeight="false" outlineLevel="0" collapsed="false">
      <c r="A220" s="22" t="s">
        <v>38</v>
      </c>
      <c r="C220" s="25" t="n">
        <v>0</v>
      </c>
      <c r="D220" s="25" t="n">
        <v>0</v>
      </c>
      <c r="E220" s="25" t="n">
        <v>0</v>
      </c>
      <c r="F220" s="25" t="n">
        <v>0</v>
      </c>
      <c r="G220" s="25" t="n">
        <v>0</v>
      </c>
      <c r="H220" s="25" t="n">
        <v>0</v>
      </c>
      <c r="I220" s="25" t="n">
        <v>0</v>
      </c>
      <c r="J220" s="25" t="n">
        <v>0</v>
      </c>
      <c r="K220" s="25" t="n">
        <v>0</v>
      </c>
      <c r="L220" s="25" t="n">
        <v>0</v>
      </c>
      <c r="M220" s="25" t="n">
        <v>0</v>
      </c>
      <c r="N220" s="25" t="n">
        <v>0</v>
      </c>
      <c r="O220" s="25" t="n">
        <v>0</v>
      </c>
      <c r="P220" s="21" t="n">
        <f aca="false">SUM(D220:O220)</f>
        <v>0</v>
      </c>
      <c r="Q220" s="25" t="n">
        <f aca="false">SUM(D220:E220)</f>
        <v>0</v>
      </c>
      <c r="R220" s="21" t="n">
        <f aca="false">P220-Q220</f>
        <v>0</v>
      </c>
      <c r="T220" s="25" t="n">
        <f aca="false">SUM(C220:E220)</f>
        <v>0</v>
      </c>
      <c r="U220" s="21" t="n">
        <f aca="false">T220</f>
        <v>0</v>
      </c>
    </row>
    <row r="221" customFormat="false" ht="14.65" hidden="false" customHeight="false" outlineLevel="0" collapsed="false">
      <c r="A221" s="22" t="s">
        <v>138</v>
      </c>
      <c r="C221" s="25" t="n">
        <v>0</v>
      </c>
      <c r="D221" s="25" t="n">
        <v>0</v>
      </c>
      <c r="E221" s="25" t="n">
        <v>0</v>
      </c>
      <c r="F221" s="25" t="n">
        <v>0</v>
      </c>
      <c r="G221" s="25" t="n">
        <v>0</v>
      </c>
      <c r="H221" s="25" t="n">
        <v>0</v>
      </c>
      <c r="I221" s="25" t="n">
        <v>0</v>
      </c>
      <c r="J221" s="25" t="n">
        <v>0</v>
      </c>
      <c r="K221" s="25" t="n">
        <v>0</v>
      </c>
      <c r="L221" s="25" t="n">
        <v>0</v>
      </c>
      <c r="M221" s="25" t="n">
        <v>0</v>
      </c>
      <c r="N221" s="25" t="n">
        <v>0</v>
      </c>
      <c r="O221" s="25" t="n">
        <v>0</v>
      </c>
      <c r="P221" s="21" t="n">
        <f aca="false">SUM(D221:O221)</f>
        <v>0</v>
      </c>
      <c r="Q221" s="25" t="n">
        <f aca="false">SUM(D221:E221)</f>
        <v>0</v>
      </c>
      <c r="R221" s="21" t="n">
        <f aca="false">P221-Q221</f>
        <v>0</v>
      </c>
      <c r="T221" s="25" t="n">
        <f aca="false">SUM(C221:E221)</f>
        <v>0</v>
      </c>
      <c r="U221" s="21" t="n">
        <f aca="false">T221</f>
        <v>0</v>
      </c>
    </row>
    <row r="222" customFormat="false" ht="14.65" hidden="false" customHeight="false" outlineLevel="0" collapsed="false">
      <c r="A222" s="22" t="s">
        <v>139</v>
      </c>
      <c r="C222" s="25" t="n">
        <v>0</v>
      </c>
      <c r="D222" s="25" t="n">
        <v>0</v>
      </c>
      <c r="E222" s="25" t="n">
        <v>0</v>
      </c>
      <c r="F222" s="25" t="n">
        <v>0</v>
      </c>
      <c r="G222" s="25" t="n">
        <v>0</v>
      </c>
      <c r="H222" s="25" t="n">
        <v>0</v>
      </c>
      <c r="I222" s="25" t="n">
        <v>0</v>
      </c>
      <c r="J222" s="25" t="n">
        <v>0</v>
      </c>
      <c r="K222" s="25" t="n">
        <v>0</v>
      </c>
      <c r="L222" s="25" t="n">
        <v>0</v>
      </c>
      <c r="M222" s="25" t="n">
        <v>0</v>
      </c>
      <c r="N222" s="25" t="n">
        <v>0</v>
      </c>
      <c r="O222" s="26" t="n">
        <f aca="false">1500-1500</f>
        <v>0</v>
      </c>
      <c r="P222" s="21" t="n">
        <f aca="false">SUM(D222:O222)</f>
        <v>0</v>
      </c>
      <c r="Q222" s="25" t="n">
        <f aca="false">SUM(D222:E222)</f>
        <v>0</v>
      </c>
      <c r="R222" s="21" t="n">
        <f aca="false">P222-Q222</f>
        <v>0</v>
      </c>
      <c r="T222" s="25" t="n">
        <f aca="false">SUM(C222:E222)</f>
        <v>0</v>
      </c>
      <c r="U222" s="21" t="n">
        <f aca="false">T222</f>
        <v>0</v>
      </c>
    </row>
    <row r="223" customFormat="false" ht="14.65" hidden="false" customHeight="false" outlineLevel="0" collapsed="false">
      <c r="A223" s="22" t="s">
        <v>140</v>
      </c>
      <c r="C223" s="25" t="n">
        <v>500</v>
      </c>
      <c r="D223" s="25" t="n">
        <v>0</v>
      </c>
      <c r="E223" s="25" t="n">
        <v>0</v>
      </c>
      <c r="F223" s="25" t="n">
        <v>0</v>
      </c>
      <c r="G223" s="25" t="n">
        <v>0</v>
      </c>
      <c r="H223" s="25" t="n">
        <v>0</v>
      </c>
      <c r="I223" s="25" t="n">
        <v>0</v>
      </c>
      <c r="J223" s="25" t="n">
        <v>0</v>
      </c>
      <c r="K223" s="25" t="n">
        <v>0</v>
      </c>
      <c r="L223" s="25" t="n">
        <v>0</v>
      </c>
      <c r="M223" s="25" t="n">
        <v>0</v>
      </c>
      <c r="N223" s="25" t="n">
        <v>0</v>
      </c>
      <c r="O223" s="26" t="n">
        <f aca="false">-279+279</f>
        <v>0</v>
      </c>
      <c r="P223" s="21" t="n">
        <f aca="false">SUM(D223:O223)</f>
        <v>0</v>
      </c>
      <c r="Q223" s="25" t="n">
        <f aca="false">SUM(D223:E223)</f>
        <v>0</v>
      </c>
      <c r="R223" s="21" t="n">
        <f aca="false">P223-Q223</f>
        <v>0</v>
      </c>
      <c r="T223" s="25" t="n">
        <f aca="false">SUM(C223:E223)</f>
        <v>500</v>
      </c>
      <c r="U223" s="21" t="n">
        <f aca="false">T223</f>
        <v>500</v>
      </c>
    </row>
    <row r="224" customFormat="false" ht="14.65" hidden="false" customHeight="false" outlineLevel="0" collapsed="false">
      <c r="A224" s="22" t="s">
        <v>26</v>
      </c>
      <c r="C224" s="36" t="n">
        <f aca="false">4-4</f>
        <v>0</v>
      </c>
      <c r="D224" s="23" t="n">
        <v>0</v>
      </c>
      <c r="E224" s="23" t="n">
        <v>0</v>
      </c>
      <c r="F224" s="23" t="n">
        <v>0</v>
      </c>
      <c r="G224" s="23" t="n">
        <v>0</v>
      </c>
      <c r="H224" s="23" t="n">
        <v>0</v>
      </c>
      <c r="I224" s="23" t="n">
        <v>0</v>
      </c>
      <c r="J224" s="23" t="n">
        <v>0</v>
      </c>
      <c r="K224" s="23" t="n">
        <v>0</v>
      </c>
      <c r="L224" s="23" t="n">
        <v>0</v>
      </c>
      <c r="M224" s="23" t="n">
        <v>0</v>
      </c>
      <c r="N224" s="23" t="n">
        <v>0</v>
      </c>
      <c r="O224" s="23" t="n">
        <v>0</v>
      </c>
      <c r="P224" s="24" t="n">
        <f aca="false">SUM(D224:O224)</f>
        <v>0</v>
      </c>
      <c r="Q224" s="23" t="n">
        <f aca="false">SUM(D224:E224)</f>
        <v>0</v>
      </c>
      <c r="R224" s="24" t="n">
        <f aca="false">P224-Q224</f>
        <v>0</v>
      </c>
      <c r="T224" s="25" t="n">
        <f aca="false">SUM(C224:E224)</f>
        <v>0</v>
      </c>
      <c r="U224" s="21" t="n">
        <f aca="false">T224</f>
        <v>0</v>
      </c>
      <c r="W224" s="34"/>
    </row>
    <row r="225" customFormat="false" ht="3.95" hidden="false" customHeight="true" outlineLevel="0" collapsed="false">
      <c r="C225" s="34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5"/>
      <c r="R225" s="21"/>
      <c r="W225" s="34"/>
    </row>
    <row r="226" customFormat="false" ht="14.65" hidden="false" customHeight="false" outlineLevel="0" collapsed="false">
      <c r="A226" s="20" t="s">
        <v>141</v>
      </c>
      <c r="C226" s="21" t="n">
        <f aca="false">SUM(C183:C224)</f>
        <v>74053</v>
      </c>
      <c r="D226" s="21" t="n">
        <f aca="false">SUM(D182:D225)</f>
        <v>73623</v>
      </c>
      <c r="E226" s="21" t="n">
        <f aca="false">SUM(E182:E225)</f>
        <v>73219</v>
      </c>
      <c r="F226" s="21" t="n">
        <f aca="false">SUM(F182:F225)</f>
        <v>72804</v>
      </c>
      <c r="G226" s="21" t="n">
        <f aca="false">SUM(G182:G225)</f>
        <v>72436</v>
      </c>
      <c r="H226" s="21" t="n">
        <f aca="false">SUM(H182:H225)</f>
        <v>72122</v>
      </c>
      <c r="I226" s="21" t="n">
        <f aca="false">SUM(I182:I225)</f>
        <v>71835</v>
      </c>
      <c r="J226" s="21" t="n">
        <f aca="false">SUM(J182:J225)</f>
        <v>71556</v>
      </c>
      <c r="K226" s="21" t="n">
        <f aca="false">SUM(K182:K225)</f>
        <v>71273</v>
      </c>
      <c r="L226" s="21" t="n">
        <f aca="false">SUM(L182:L225)</f>
        <v>70984</v>
      </c>
      <c r="M226" s="21" t="n">
        <f aca="false">SUM(M182:M225)</f>
        <v>70682</v>
      </c>
      <c r="N226" s="21" t="n">
        <f aca="false">SUM(N182:N225)</f>
        <v>70402</v>
      </c>
      <c r="O226" s="21" t="n">
        <f aca="false">SUM(O182:O225)</f>
        <v>70120</v>
      </c>
      <c r="P226" s="21"/>
      <c r="Q226" s="25"/>
    </row>
    <row r="227" customFormat="false" ht="3.95" hidden="false" customHeight="true" outlineLevel="0" collapsed="false">
      <c r="Q227" s="25"/>
    </row>
    <row r="228" customFormat="false" ht="14.65" hidden="false" customHeight="false" outlineLevel="0" collapsed="false">
      <c r="A228" s="22" t="s">
        <v>28</v>
      </c>
      <c r="C228" s="21"/>
      <c r="D228" s="21" t="n">
        <f aca="false">D226-C226</f>
        <v>-430</v>
      </c>
      <c r="E228" s="21" t="n">
        <f aca="false">E226-D226</f>
        <v>-404</v>
      </c>
      <c r="F228" s="21" t="n">
        <f aca="false">F226-E226</f>
        <v>-415</v>
      </c>
      <c r="G228" s="21" t="n">
        <f aca="false">G226-F226</f>
        <v>-368</v>
      </c>
      <c r="H228" s="21" t="n">
        <f aca="false">H226-G226</f>
        <v>-314</v>
      </c>
      <c r="I228" s="21" t="n">
        <f aca="false">I226-H226</f>
        <v>-287</v>
      </c>
      <c r="J228" s="21" t="n">
        <f aca="false">J226-I226</f>
        <v>-279</v>
      </c>
      <c r="K228" s="21" t="n">
        <f aca="false">K226-J226</f>
        <v>-283</v>
      </c>
      <c r="L228" s="21" t="n">
        <f aca="false">L226-K226</f>
        <v>-289</v>
      </c>
      <c r="M228" s="21" t="n">
        <f aca="false">M226-L226</f>
        <v>-302</v>
      </c>
      <c r="N228" s="21" t="n">
        <f aca="false">N226-M226</f>
        <v>-280</v>
      </c>
      <c r="O228" s="21" t="n">
        <f aca="false">O226-N226</f>
        <v>-282</v>
      </c>
      <c r="P228" s="21" t="n">
        <f aca="false">SUM(D228:O228)</f>
        <v>-3933</v>
      </c>
      <c r="Q228" s="21" t="n">
        <f aca="false">SUM(Q183:Q224)</f>
        <v>-834</v>
      </c>
      <c r="R228" s="21" t="n">
        <f aca="false">P228-Q228</f>
        <v>-3099</v>
      </c>
    </row>
    <row r="229" customFormat="false" ht="14.65" hidden="false" customHeight="false" outlineLevel="0" collapsed="false">
      <c r="A229" s="0"/>
      <c r="Q229" s="25"/>
    </row>
    <row r="230" customFormat="false" ht="8.1" hidden="false" customHeight="true" outlineLevel="0" collapsed="false">
      <c r="Q230" s="25"/>
    </row>
    <row r="231" customFormat="false" ht="14.65" hidden="false" customHeight="false" outlineLevel="0" collapsed="false">
      <c r="A231" s="20" t="s">
        <v>142</v>
      </c>
      <c r="C231" s="21"/>
      <c r="D231" s="21" t="n">
        <f aca="false">C245</f>
        <v>3963</v>
      </c>
      <c r="E231" s="21" t="n">
        <f aca="false">D245</f>
        <v>4150</v>
      </c>
      <c r="F231" s="21" t="n">
        <f aca="false">E245</f>
        <v>4337</v>
      </c>
      <c r="G231" s="21" t="n">
        <f aca="false">F245</f>
        <v>4524</v>
      </c>
      <c r="H231" s="21" t="n">
        <f aca="false">G245</f>
        <v>4711</v>
      </c>
      <c r="I231" s="21" t="n">
        <f aca="false">H245</f>
        <v>4898</v>
      </c>
      <c r="J231" s="21" t="n">
        <f aca="false">I245</f>
        <v>5085</v>
      </c>
      <c r="K231" s="21" t="n">
        <f aca="false">J245</f>
        <v>5273</v>
      </c>
      <c r="L231" s="21" t="n">
        <f aca="false">K245</f>
        <v>5460</v>
      </c>
      <c r="M231" s="21" t="n">
        <f aca="false">L245</f>
        <v>5648</v>
      </c>
      <c r="N231" s="21" t="n">
        <f aca="false">M245</f>
        <v>5835</v>
      </c>
      <c r="O231" s="21" t="n">
        <f aca="false">N245</f>
        <v>6023</v>
      </c>
      <c r="P231" s="21"/>
      <c r="Q231" s="25"/>
    </row>
    <row r="232" customFormat="false" ht="14.65" hidden="false" customHeight="false" outlineLevel="0" collapsed="false">
      <c r="A232" s="22" t="s">
        <v>143</v>
      </c>
      <c r="B232" s="27" t="s">
        <v>32</v>
      </c>
      <c r="C232" s="25" t="n">
        <v>0</v>
      </c>
      <c r="D232" s="28" t="n">
        <f aca="false">'''file:///mnt/12tb/@roms/datasets/enron/EDRM%20Enron%20Email%20Data%20Set%20v2%20XML/filtered-attachments/xls/EMTW02PL.XLS''#Source'!D47</f>
        <v>-0</v>
      </c>
      <c r="E232" s="28" t="n">
        <f aca="false">'''file:///mnt/12tb/@roms/datasets/enron/EDRM%20Enron%20Email%20Data%20Set%20v2%20XML/filtered-attachments/xls/EMTW02PL.XLS''#Source'!E47</f>
        <v>-0</v>
      </c>
      <c r="F232" s="28" t="n">
        <f aca="false">'''file:///mnt/12tb/@roms/datasets/enron/EDRM%20Enron%20Email%20Data%20Set%20v2%20XML/filtered-attachments/xls/EMTW02PL.XLS''#Source'!F47</f>
        <v>-0</v>
      </c>
      <c r="G232" s="28" t="n">
        <f aca="false">'''file:///mnt/12tb/@roms/datasets/enron/EDRM%20Enron%20Email%20Data%20Set%20v2%20XML/filtered-attachments/xls/EMTW02PL.XLS''#Source'!G47</f>
        <v>-0</v>
      </c>
      <c r="H232" s="28" t="n">
        <f aca="false">'''file:///mnt/12tb/@roms/datasets/enron/EDRM%20Enron%20Email%20Data%20Set%20v2%20XML/filtered-attachments/xls/EMTW02PL.XLS''#Source'!H47</f>
        <v>-0</v>
      </c>
      <c r="I232" s="28" t="n">
        <f aca="false">'''file:///mnt/12tb/@roms/datasets/enron/EDRM%20Enron%20Email%20Data%20Set%20v2%20XML/filtered-attachments/xls/EMTW02PL.XLS''#Source'!I47</f>
        <v>-0</v>
      </c>
      <c r="J232" s="28" t="n">
        <f aca="false">'''file:///mnt/12tb/@roms/datasets/enron/EDRM%20Enron%20Email%20Data%20Set%20v2%20XML/filtered-attachments/xls/EMTW02PL.XLS''#Source'!J47</f>
        <v>-0</v>
      </c>
      <c r="K232" s="28" t="n">
        <f aca="false">'''file:///mnt/12tb/@roms/datasets/enron/EDRM%20Enron%20Email%20Data%20Set%20v2%20XML/filtered-attachments/xls/EMTW02PL.XLS''#Source'!K47</f>
        <v>-0</v>
      </c>
      <c r="L232" s="28" t="n">
        <f aca="false">'''file:///mnt/12tb/@roms/datasets/enron/EDRM%20Enron%20Email%20Data%20Set%20v2%20XML/filtered-attachments/xls/EMTW02PL.XLS''#Source'!L47</f>
        <v>-0</v>
      </c>
      <c r="M232" s="28" t="n">
        <f aca="false">'''file:///mnt/12tb/@roms/datasets/enron/EDRM%20Enron%20Email%20Data%20Set%20v2%20XML/filtered-attachments/xls/EMTW02PL.XLS''#Source'!M47</f>
        <v>-0</v>
      </c>
      <c r="N232" s="28" t="n">
        <f aca="false">'''file:///mnt/12tb/@roms/datasets/enron/EDRM%20Enron%20Email%20Data%20Set%20v2%20XML/filtered-attachments/xls/EMTW02PL.XLS''#Source'!N47</f>
        <v>-0</v>
      </c>
      <c r="O232" s="28" t="n">
        <f aca="false">'''file:///mnt/12tb/@roms/datasets/enron/EDRM%20Enron%20Email%20Data%20Set%20v2%20XML/filtered-attachments/xls/EMTW02PL.XLS''#Source'!O47</f>
        <v>-0</v>
      </c>
      <c r="P232" s="21" t="n">
        <f aca="false">SUM(D232:O232)</f>
        <v>0</v>
      </c>
      <c r="Q232" s="25" t="n">
        <f aca="false">SUM(D232:E232)</f>
        <v>0</v>
      </c>
      <c r="R232" s="21" t="n">
        <f aca="false">P232-Q232</f>
        <v>0</v>
      </c>
    </row>
    <row r="233" customFormat="false" ht="14.65" hidden="false" customHeight="false" outlineLevel="0" collapsed="false">
      <c r="A233" s="22" t="s">
        <v>144</v>
      </c>
      <c r="C233" s="25" t="n">
        <v>3227</v>
      </c>
      <c r="D233" s="26" t="n">
        <v>200</v>
      </c>
      <c r="E233" s="26" t="n">
        <v>200</v>
      </c>
      <c r="F233" s="26" t="n">
        <v>200</v>
      </c>
      <c r="G233" s="26" t="n">
        <v>200</v>
      </c>
      <c r="H233" s="26" t="n">
        <v>200</v>
      </c>
      <c r="I233" s="26" t="n">
        <v>200</v>
      </c>
      <c r="J233" s="26" t="n">
        <v>200</v>
      </c>
      <c r="K233" s="26" t="n">
        <v>200</v>
      </c>
      <c r="L233" s="26" t="n">
        <v>200</v>
      </c>
      <c r="M233" s="26" t="n">
        <v>200</v>
      </c>
      <c r="N233" s="26" t="n">
        <v>200</v>
      </c>
      <c r="O233" s="26" t="n">
        <v>200</v>
      </c>
      <c r="P233" s="21" t="n">
        <f aca="false">SUM(D233:O233)</f>
        <v>2400</v>
      </c>
      <c r="Q233" s="25" t="n">
        <f aca="false">SUM(D233:E233)</f>
        <v>400</v>
      </c>
      <c r="R233" s="21" t="n">
        <f aca="false">P233-Q233</f>
        <v>2000</v>
      </c>
    </row>
    <row r="234" customFormat="false" ht="14.65" hidden="false" customHeight="false" outlineLevel="0" collapsed="false">
      <c r="A234" s="22" t="s">
        <v>145</v>
      </c>
      <c r="C234" s="25" t="n">
        <v>0</v>
      </c>
      <c r="D234" s="25" t="n">
        <v>0</v>
      </c>
      <c r="E234" s="25" t="n">
        <v>0</v>
      </c>
      <c r="F234" s="25" t="n">
        <v>0</v>
      </c>
      <c r="G234" s="25" t="n">
        <v>0</v>
      </c>
      <c r="H234" s="25" t="n">
        <v>0</v>
      </c>
      <c r="I234" s="25" t="n">
        <v>0</v>
      </c>
      <c r="J234" s="25" t="n">
        <v>0</v>
      </c>
      <c r="K234" s="25" t="n">
        <v>0</v>
      </c>
      <c r="L234" s="25" t="n">
        <v>0</v>
      </c>
      <c r="M234" s="25" t="n">
        <v>0</v>
      </c>
      <c r="N234" s="25" t="n">
        <v>0</v>
      </c>
      <c r="O234" s="25" t="n">
        <v>0</v>
      </c>
      <c r="P234" s="21" t="n">
        <f aca="false">SUM(D234:O234)</f>
        <v>0</v>
      </c>
      <c r="Q234" s="25" t="n">
        <f aca="false">SUM(D234:E234)</f>
        <v>0</v>
      </c>
      <c r="R234" s="21" t="n">
        <f aca="false">P234-Q234</f>
        <v>0</v>
      </c>
    </row>
    <row r="235" customFormat="false" ht="14.65" hidden="false" customHeight="false" outlineLevel="0" collapsed="false">
      <c r="A235" s="22" t="s">
        <v>146</v>
      </c>
      <c r="C235" s="25" t="n">
        <v>0</v>
      </c>
      <c r="D235" s="25" t="n">
        <v>0</v>
      </c>
      <c r="E235" s="25" t="n">
        <v>0</v>
      </c>
      <c r="F235" s="25" t="n">
        <v>0</v>
      </c>
      <c r="G235" s="25" t="n">
        <v>0</v>
      </c>
      <c r="H235" s="25" t="n">
        <v>0</v>
      </c>
      <c r="I235" s="25" t="n">
        <v>0</v>
      </c>
      <c r="J235" s="25" t="n">
        <v>0</v>
      </c>
      <c r="K235" s="25" t="n">
        <v>0</v>
      </c>
      <c r="L235" s="25" t="n">
        <v>0</v>
      </c>
      <c r="M235" s="25" t="n">
        <v>0</v>
      </c>
      <c r="N235" s="25" t="n">
        <v>0</v>
      </c>
      <c r="O235" s="25" t="n">
        <v>0</v>
      </c>
      <c r="P235" s="21" t="n">
        <f aca="false">SUM(D235:O235)</f>
        <v>0</v>
      </c>
      <c r="Q235" s="25" t="n">
        <f aca="false">SUM(D235:E235)</f>
        <v>0</v>
      </c>
      <c r="R235" s="21" t="n">
        <f aca="false">P235-Q235</f>
        <v>0</v>
      </c>
    </row>
    <row r="236" customFormat="false" ht="14.65" hidden="false" customHeight="false" outlineLevel="0" collapsed="false">
      <c r="A236" s="22" t="s">
        <v>147</v>
      </c>
      <c r="C236" s="25" t="n">
        <v>11</v>
      </c>
      <c r="D236" s="25" t="n">
        <v>-1</v>
      </c>
      <c r="E236" s="25" t="n">
        <v>0</v>
      </c>
      <c r="F236" s="25" t="n">
        <v>-1</v>
      </c>
      <c r="G236" s="25" t="n">
        <v>0</v>
      </c>
      <c r="H236" s="25" t="n">
        <v>-1</v>
      </c>
      <c r="I236" s="25" t="n">
        <v>0</v>
      </c>
      <c r="J236" s="25" t="n">
        <v>0</v>
      </c>
      <c r="K236" s="25" t="n">
        <v>0</v>
      </c>
      <c r="L236" s="25" t="n">
        <v>0</v>
      </c>
      <c r="M236" s="25" t="n">
        <v>0</v>
      </c>
      <c r="N236" s="25" t="n">
        <v>0</v>
      </c>
      <c r="O236" s="25" t="n">
        <v>0</v>
      </c>
      <c r="P236" s="21" t="n">
        <f aca="false">SUM(D236:O236)</f>
        <v>-3</v>
      </c>
      <c r="Q236" s="25" t="n">
        <f aca="false">SUM(D236:E236)</f>
        <v>-1</v>
      </c>
      <c r="R236" s="21" t="n">
        <f aca="false">P236-Q236</f>
        <v>-2</v>
      </c>
    </row>
    <row r="237" customFormat="false" ht="14.65" hidden="false" customHeight="false" outlineLevel="0" collapsed="false">
      <c r="A237" s="22" t="s">
        <v>148</v>
      </c>
      <c r="C237" s="25" t="n">
        <v>0</v>
      </c>
      <c r="D237" s="25" t="n">
        <v>0</v>
      </c>
      <c r="E237" s="25" t="n">
        <v>0</v>
      </c>
      <c r="F237" s="25" t="n">
        <v>0</v>
      </c>
      <c r="G237" s="25" t="n">
        <v>0</v>
      </c>
      <c r="H237" s="25" t="n">
        <v>0</v>
      </c>
      <c r="I237" s="25" t="n">
        <v>0</v>
      </c>
      <c r="J237" s="25" t="n">
        <v>0</v>
      </c>
      <c r="K237" s="25" t="n">
        <v>0</v>
      </c>
      <c r="L237" s="25" t="n">
        <v>0</v>
      </c>
      <c r="M237" s="25" t="n">
        <v>0</v>
      </c>
      <c r="N237" s="25" t="n">
        <v>0</v>
      </c>
      <c r="O237" s="25" t="n">
        <v>0</v>
      </c>
      <c r="P237" s="21" t="n">
        <f aca="false">SUM(D237:O237)</f>
        <v>0</v>
      </c>
      <c r="Q237" s="25" t="n">
        <f aca="false">SUM(D237:E237)</f>
        <v>0</v>
      </c>
      <c r="R237" s="21" t="n">
        <f aca="false">P237-Q237</f>
        <v>0</v>
      </c>
    </row>
    <row r="238" customFormat="false" ht="14.65" hidden="false" customHeight="false" outlineLevel="0" collapsed="false">
      <c r="A238" s="22" t="s">
        <v>38</v>
      </c>
      <c r="C238" s="25" t="n">
        <v>0</v>
      </c>
      <c r="D238" s="25" t="n">
        <v>0</v>
      </c>
      <c r="E238" s="25" t="n">
        <v>0</v>
      </c>
      <c r="F238" s="25" t="n">
        <v>0</v>
      </c>
      <c r="G238" s="25" t="n">
        <v>0</v>
      </c>
      <c r="H238" s="25" t="n">
        <v>0</v>
      </c>
      <c r="I238" s="25" t="n">
        <v>0</v>
      </c>
      <c r="J238" s="25" t="n">
        <v>0</v>
      </c>
      <c r="K238" s="25" t="n">
        <v>0</v>
      </c>
      <c r="L238" s="25" t="n">
        <v>0</v>
      </c>
      <c r="M238" s="25" t="n">
        <v>0</v>
      </c>
      <c r="N238" s="25" t="n">
        <v>0</v>
      </c>
      <c r="O238" s="25" t="n">
        <v>0</v>
      </c>
      <c r="P238" s="21" t="n">
        <f aca="false">SUM(D238:O238)</f>
        <v>0</v>
      </c>
      <c r="Q238" s="25" t="n">
        <f aca="false">SUM(D238:E238)</f>
        <v>0</v>
      </c>
      <c r="R238" s="21" t="n">
        <f aca="false">P238-Q238</f>
        <v>0</v>
      </c>
    </row>
    <row r="239" customFormat="false" ht="14.65" hidden="false" customHeight="false" outlineLevel="0" collapsed="false">
      <c r="A239" s="22" t="s">
        <v>149</v>
      </c>
      <c r="C239" s="25" t="n">
        <v>725</v>
      </c>
      <c r="D239" s="25" t="n">
        <v>-12</v>
      </c>
      <c r="E239" s="25" t="n">
        <v>-13</v>
      </c>
      <c r="F239" s="25" t="n">
        <v>-12</v>
      </c>
      <c r="G239" s="25" t="n">
        <v>-13</v>
      </c>
      <c r="H239" s="25" t="n">
        <v>-12</v>
      </c>
      <c r="I239" s="25" t="n">
        <v>-13</v>
      </c>
      <c r="J239" s="25" t="n">
        <v>-12</v>
      </c>
      <c r="K239" s="25" t="n">
        <v>-13</v>
      </c>
      <c r="L239" s="25" t="n">
        <v>-12</v>
      </c>
      <c r="M239" s="25" t="n">
        <v>-13</v>
      </c>
      <c r="N239" s="25" t="n">
        <v>-12</v>
      </c>
      <c r="O239" s="25" t="n">
        <v>-13</v>
      </c>
      <c r="P239" s="21" t="n">
        <f aca="false">SUM(D239:O239)</f>
        <v>-150</v>
      </c>
      <c r="Q239" s="25" t="n">
        <f aca="false">SUM(D239:E239)</f>
        <v>-25</v>
      </c>
      <c r="R239" s="21" t="n">
        <f aca="false">P239-Q239</f>
        <v>-125</v>
      </c>
    </row>
    <row r="240" customFormat="false" ht="14.65" hidden="false" customHeight="false" outlineLevel="0" collapsed="false">
      <c r="A240" s="22" t="s">
        <v>38</v>
      </c>
      <c r="C240" s="25" t="n">
        <v>0</v>
      </c>
      <c r="D240" s="25" t="n">
        <v>0</v>
      </c>
      <c r="E240" s="25" t="n">
        <v>0</v>
      </c>
      <c r="F240" s="25" t="n">
        <v>0</v>
      </c>
      <c r="G240" s="26" t="n">
        <v>0</v>
      </c>
      <c r="H240" s="26" t="n">
        <v>0</v>
      </c>
      <c r="I240" s="26" t="n">
        <v>0</v>
      </c>
      <c r="J240" s="26" t="n">
        <v>0</v>
      </c>
      <c r="K240" s="26" t="n">
        <v>0</v>
      </c>
      <c r="L240" s="26" t="n">
        <v>0</v>
      </c>
      <c r="M240" s="26" t="n">
        <v>0</v>
      </c>
      <c r="N240" s="26" t="n">
        <v>0</v>
      </c>
      <c r="O240" s="26" t="n">
        <v>0</v>
      </c>
      <c r="P240" s="21" t="n">
        <f aca="false">SUM(D240:O240)</f>
        <v>0</v>
      </c>
      <c r="Q240" s="25" t="n">
        <f aca="false">SUM(D240:E240)</f>
        <v>0</v>
      </c>
      <c r="R240" s="21" t="n">
        <f aca="false">P240-Q240</f>
        <v>0</v>
      </c>
    </row>
    <row r="241" customFormat="false" ht="14.65" hidden="false" customHeight="false" outlineLevel="0" collapsed="false">
      <c r="A241" s="22" t="s">
        <v>150</v>
      </c>
      <c r="C241" s="25" t="n">
        <v>0</v>
      </c>
      <c r="D241" s="25" t="n">
        <v>0</v>
      </c>
      <c r="E241" s="25" t="n">
        <v>0</v>
      </c>
      <c r="F241" s="25" t="n">
        <v>0</v>
      </c>
      <c r="G241" s="26" t="n">
        <f aca="false">838-838</f>
        <v>0</v>
      </c>
      <c r="H241" s="26" t="n">
        <f aca="false">838-838</f>
        <v>0</v>
      </c>
      <c r="I241" s="26" t="n">
        <f aca="false">838-838</f>
        <v>0</v>
      </c>
      <c r="J241" s="26" t="n">
        <f aca="false">838-838</f>
        <v>0</v>
      </c>
      <c r="K241" s="26" t="n">
        <f aca="false">838-838</f>
        <v>0</v>
      </c>
      <c r="L241" s="26" t="n">
        <f aca="false">838-838</f>
        <v>0</v>
      </c>
      <c r="M241" s="26" t="n">
        <f aca="false">838-838</f>
        <v>0</v>
      </c>
      <c r="N241" s="26" t="n">
        <f aca="false">838-838</f>
        <v>0</v>
      </c>
      <c r="O241" s="26" t="n">
        <f aca="false">838-838</f>
        <v>0</v>
      </c>
      <c r="P241" s="21" t="n">
        <f aca="false">SUM(D241:O241)</f>
        <v>0</v>
      </c>
      <c r="Q241" s="25" t="n">
        <f aca="false">SUM(D241:E241)</f>
        <v>0</v>
      </c>
      <c r="R241" s="21" t="n">
        <f aca="false">P241-Q241</f>
        <v>0</v>
      </c>
    </row>
    <row r="242" customFormat="false" ht="14.65" hidden="false" customHeight="false" outlineLevel="0" collapsed="false">
      <c r="A242" s="22" t="s">
        <v>151</v>
      </c>
      <c r="C242" s="25" t="n">
        <v>0</v>
      </c>
      <c r="D242" s="25" t="n">
        <v>0</v>
      </c>
      <c r="E242" s="25" t="n">
        <v>0</v>
      </c>
      <c r="F242" s="25" t="n">
        <v>0</v>
      </c>
      <c r="G242" s="25" t="n">
        <v>0</v>
      </c>
      <c r="H242" s="25" t="n">
        <v>0</v>
      </c>
      <c r="I242" s="25" t="n">
        <v>0</v>
      </c>
      <c r="J242" s="25" t="n">
        <v>0</v>
      </c>
      <c r="K242" s="25" t="n">
        <v>0</v>
      </c>
      <c r="L242" s="25" t="n">
        <v>0</v>
      </c>
      <c r="M242" s="25" t="n">
        <v>0</v>
      </c>
      <c r="N242" s="25" t="n">
        <v>0</v>
      </c>
      <c r="O242" s="25" t="n">
        <v>0</v>
      </c>
      <c r="P242" s="21" t="n">
        <f aca="false">SUM(D242:O242)</f>
        <v>0</v>
      </c>
      <c r="Q242" s="25" t="n">
        <f aca="false">SUM(D242:E242)</f>
        <v>0</v>
      </c>
      <c r="R242" s="21" t="n">
        <f aca="false">P242-Q242</f>
        <v>0</v>
      </c>
    </row>
    <row r="243" customFormat="false" ht="14.65" hidden="false" customHeight="false" outlineLevel="0" collapsed="false">
      <c r="A243" s="22" t="s">
        <v>26</v>
      </c>
      <c r="C243" s="23" t="n">
        <v>0</v>
      </c>
      <c r="D243" s="23" t="n">
        <v>0</v>
      </c>
      <c r="E243" s="23" t="n">
        <v>0</v>
      </c>
      <c r="F243" s="23" t="n">
        <v>0</v>
      </c>
      <c r="G243" s="23" t="n">
        <v>0</v>
      </c>
      <c r="H243" s="23" t="n">
        <v>0</v>
      </c>
      <c r="I243" s="23" t="n">
        <v>0</v>
      </c>
      <c r="J243" s="23" t="n">
        <v>0</v>
      </c>
      <c r="K243" s="23" t="n">
        <v>0</v>
      </c>
      <c r="L243" s="23" t="n">
        <v>0</v>
      </c>
      <c r="M243" s="23" t="n">
        <v>0</v>
      </c>
      <c r="N243" s="23" t="n">
        <v>0</v>
      </c>
      <c r="O243" s="23" t="n">
        <v>0</v>
      </c>
      <c r="P243" s="24" t="n">
        <f aca="false">SUM(D243:O243)</f>
        <v>0</v>
      </c>
      <c r="Q243" s="23" t="n">
        <f aca="false">SUM(D243:E243)</f>
        <v>0</v>
      </c>
      <c r="R243" s="24" t="n">
        <f aca="false">P243-Q243</f>
        <v>0</v>
      </c>
    </row>
    <row r="244" customFormat="false" ht="3.95" hidden="false" customHeight="true" outlineLevel="0" collapsed="false"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</row>
    <row r="245" customFormat="false" ht="14.65" hidden="false" customHeight="false" outlineLevel="0" collapsed="false">
      <c r="A245" s="20" t="s">
        <v>152</v>
      </c>
      <c r="C245" s="21" t="n">
        <f aca="false">SUM(C232:C244)</f>
        <v>3963</v>
      </c>
      <c r="D245" s="21" t="n">
        <f aca="false">SUM(D231:D244)</f>
        <v>4150</v>
      </c>
      <c r="E245" s="21" t="n">
        <f aca="false">SUM(E231:E244)</f>
        <v>4337</v>
      </c>
      <c r="F245" s="21" t="n">
        <f aca="false">SUM(F231:F244)</f>
        <v>4524</v>
      </c>
      <c r="G245" s="21" t="n">
        <f aca="false">SUM(G231:G244)</f>
        <v>4711</v>
      </c>
      <c r="H245" s="21" t="n">
        <f aca="false">SUM(H231:H244)</f>
        <v>4898</v>
      </c>
      <c r="I245" s="21" t="n">
        <f aca="false">SUM(I231:I244)</f>
        <v>5085</v>
      </c>
      <c r="J245" s="21" t="n">
        <f aca="false">SUM(J231:J244)</f>
        <v>5273</v>
      </c>
      <c r="K245" s="21" t="n">
        <f aca="false">SUM(K231:K244)</f>
        <v>5460</v>
      </c>
      <c r="L245" s="21" t="n">
        <f aca="false">SUM(L231:L244)</f>
        <v>5648</v>
      </c>
      <c r="M245" s="21" t="n">
        <f aca="false">SUM(M231:M244)</f>
        <v>5835</v>
      </c>
      <c r="N245" s="21" t="n">
        <f aca="false">SUM(N231:N244)</f>
        <v>6023</v>
      </c>
      <c r="O245" s="21" t="n">
        <f aca="false">SUM(O231:O244)</f>
        <v>6210</v>
      </c>
      <c r="P245" s="21"/>
    </row>
    <row r="246" customFormat="false" ht="3.95" hidden="false" customHeight="true" outlineLevel="0" collapsed="false"/>
    <row r="247" customFormat="false" ht="14.65" hidden="false" customHeight="false" outlineLevel="0" collapsed="false">
      <c r="A247" s="22" t="s">
        <v>28</v>
      </c>
      <c r="C247" s="21"/>
      <c r="D247" s="21" t="n">
        <f aca="false">D245-C245</f>
        <v>187</v>
      </c>
      <c r="E247" s="21" t="n">
        <f aca="false">E245-D245</f>
        <v>187</v>
      </c>
      <c r="F247" s="21" t="n">
        <f aca="false">F245-E245</f>
        <v>187</v>
      </c>
      <c r="G247" s="21" t="n">
        <f aca="false">G245-F245</f>
        <v>187</v>
      </c>
      <c r="H247" s="21" t="n">
        <f aca="false">H245-G245</f>
        <v>187</v>
      </c>
      <c r="I247" s="21" t="n">
        <f aca="false">I245-H245</f>
        <v>187</v>
      </c>
      <c r="J247" s="21" t="n">
        <f aca="false">J245-I245</f>
        <v>188</v>
      </c>
      <c r="K247" s="21" t="n">
        <f aca="false">K245-J245</f>
        <v>187</v>
      </c>
      <c r="L247" s="21" t="n">
        <f aca="false">L245-K245</f>
        <v>188</v>
      </c>
      <c r="M247" s="21" t="n">
        <f aca="false">M245-L245</f>
        <v>187</v>
      </c>
      <c r="N247" s="21" t="n">
        <f aca="false">N245-M245</f>
        <v>188</v>
      </c>
      <c r="O247" s="21" t="n">
        <f aca="false">O245-N245</f>
        <v>187</v>
      </c>
      <c r="P247" s="21" t="n">
        <f aca="false">SUM(D247:O247)</f>
        <v>2247</v>
      </c>
      <c r="Q247" s="21" t="n">
        <f aca="false">SUM(Q232:Q244)</f>
        <v>374</v>
      </c>
      <c r="R247" s="21" t="n">
        <f aca="false">P247-Q247</f>
        <v>1873</v>
      </c>
    </row>
    <row r="248" customFormat="false" ht="6" hidden="false" customHeight="true" outlineLevel="0" collapsed="false"/>
    <row r="249" customFormat="false" ht="14.65" hidden="false" customHeight="false" outlineLevel="0" collapsed="false">
      <c r="A249" s="20" t="s">
        <v>153</v>
      </c>
      <c r="C249" s="37" t="n">
        <f aca="false">C13+C34+C42+C53+C60+C67+C98+C107+C116+C124+C142-C157+C167+C177+C226+C245-C284-C449</f>
        <v>1338216</v>
      </c>
      <c r="D249" s="37" t="n">
        <f aca="false">D13+D34+D42+D53+D60+D67+D98+D107+D116+D124+D142-D157+D167+D177+D226+D245-D284-D449</f>
        <v>1344797</v>
      </c>
      <c r="E249" s="37" t="n">
        <f aca="false">E13+E34+E42+E53+E60+E67+E98+E107+E116+E124+E142-E157+E167+E177+E226+E245-E284-E449</f>
        <v>1349629</v>
      </c>
      <c r="F249" s="37" t="n">
        <f aca="false">F13+F34+F42+F53+F60+F67+F98+F107+F116+F124+F142-F157+F167+F177+F226+F245-F284-F449</f>
        <v>1356658</v>
      </c>
      <c r="G249" s="37" t="n">
        <f aca="false">G13+G34+G42+G53+G60+G67+G98+G107+G116+G124+G142-G157+G167+G177+G226+G245-G284-G449</f>
        <v>1360214</v>
      </c>
      <c r="H249" s="37" t="n">
        <f aca="false">H13+H34+H42+H53+H60+H67+H98+H107+H116+H124+H142-H157+H167+H177+H226+H245-H284-H449</f>
        <v>1365958</v>
      </c>
      <c r="I249" s="37" t="n">
        <f aca="false">I13+I34+I42+I53+I60+I67+I98+I107+I116+I124+I142-I157+I167+I177+I226+I245-I284-I449</f>
        <v>1373349</v>
      </c>
      <c r="J249" s="37" t="n">
        <f aca="false">J13+J34+J42+J53+J60+J67+J98+J107+J116+J124+J142-J157+J167+J177+J226+J245-J284-J449</f>
        <v>1381862</v>
      </c>
      <c r="K249" s="37" t="n">
        <f aca="false">K13+K34+K42+K53+K60+K67+K98+K107+K116+K124+K142-K157+K167+K177+K226+K245-K284-K449</f>
        <v>1389636</v>
      </c>
      <c r="L249" s="37" t="n">
        <f aca="false">L13+L34+L42+L53+L60+L67+L98+L107+L116+L124+L142-L157+L167+L177+L226+L245-L284-L449</f>
        <v>1398095</v>
      </c>
      <c r="M249" s="37" t="n">
        <f aca="false">M13+M34+M42+M53+M60+M67+M98+M107+M116+M124+M142-M157+M167+M177+M226+M245-M284-M449</f>
        <v>1402651</v>
      </c>
      <c r="N249" s="37" t="n">
        <f aca="false">N13+N34+N42+N53+N60+N67+N98+N107+N116+N124+N142-N157+N167+N177+N226+N245-N284-N449</f>
        <v>1405015</v>
      </c>
      <c r="O249" s="37" t="n">
        <f aca="false">O13+O34+O42+O53+O60+O67+O98+O107+O116+O124+O142-O157+O167+O177+O226+O245-O284-O449</f>
        <v>1412614</v>
      </c>
    </row>
    <row r="250" customFormat="false" ht="6" hidden="false" customHeight="true" outlineLevel="0" collapsed="false"/>
    <row r="251" customFormat="false" ht="14.65" hidden="false" customHeight="false" outlineLevel="0" collapsed="false">
      <c r="A251" s="22" t="s">
        <v>154</v>
      </c>
      <c r="D251" s="21" t="n">
        <f aca="false">D249-C249</f>
        <v>6581</v>
      </c>
      <c r="E251" s="21" t="n">
        <f aca="false">E249-D249</f>
        <v>4832</v>
      </c>
      <c r="F251" s="21" t="n">
        <f aca="false">F249-E249</f>
        <v>7029</v>
      </c>
      <c r="G251" s="21" t="n">
        <f aca="false">G249-F249</f>
        <v>3556</v>
      </c>
      <c r="H251" s="21" t="n">
        <f aca="false">H249-G249</f>
        <v>5744</v>
      </c>
      <c r="I251" s="21" t="n">
        <f aca="false">I249-H249</f>
        <v>7391</v>
      </c>
      <c r="J251" s="21" t="n">
        <f aca="false">J249-I249</f>
        <v>8513</v>
      </c>
      <c r="K251" s="21" t="n">
        <f aca="false">K249-J249</f>
        <v>7774</v>
      </c>
      <c r="L251" s="21" t="n">
        <f aca="false">L249-K249</f>
        <v>8459</v>
      </c>
      <c r="M251" s="21" t="n">
        <f aca="false">M249-L249</f>
        <v>4556</v>
      </c>
      <c r="N251" s="21" t="n">
        <f aca="false">N249-M249</f>
        <v>2364</v>
      </c>
      <c r="O251" s="21" t="n">
        <f aca="false">O249-N249</f>
        <v>7599</v>
      </c>
      <c r="P251" s="21" t="n">
        <f aca="false">SUM(D251:O251)</f>
        <v>74398</v>
      </c>
      <c r="Q251" s="25" t="n">
        <f aca="false">SUM(D251:E251)</f>
        <v>11413</v>
      </c>
      <c r="R251" s="21" t="n">
        <f aca="false">P251-Q251</f>
        <v>62985</v>
      </c>
    </row>
    <row r="253" customFormat="false" ht="8.1" hidden="false" customHeight="true" outlineLevel="0" collapsed="false"/>
    <row r="256" customFormat="false" ht="14.65" hidden="false" customHeight="false" outlineLevel="0" collapsed="false">
      <c r="A256" s="20" t="s">
        <v>155</v>
      </c>
      <c r="C256" s="26" t="n">
        <f aca="false">7327-3850</f>
        <v>3477</v>
      </c>
      <c r="D256" s="21" t="n">
        <f aca="false">C275</f>
        <v>7327</v>
      </c>
      <c r="E256" s="21" t="n">
        <f aca="false">D275</f>
        <v>7327</v>
      </c>
      <c r="F256" s="21" t="n">
        <f aca="false">E275</f>
        <v>7327</v>
      </c>
      <c r="G256" s="21" t="n">
        <f aca="false">F275</f>
        <v>7327</v>
      </c>
      <c r="H256" s="21" t="n">
        <f aca="false">G275</f>
        <v>7327</v>
      </c>
      <c r="I256" s="21" t="n">
        <f aca="false">H275</f>
        <v>7327</v>
      </c>
      <c r="J256" s="21" t="n">
        <f aca="false">I275</f>
        <v>7327</v>
      </c>
      <c r="K256" s="21" t="n">
        <f aca="false">J275</f>
        <v>7327</v>
      </c>
      <c r="L256" s="21" t="n">
        <f aca="false">K275</f>
        <v>7327</v>
      </c>
      <c r="M256" s="21" t="n">
        <f aca="false">L275</f>
        <v>7327</v>
      </c>
      <c r="N256" s="21" t="n">
        <f aca="false">M275</f>
        <v>7327</v>
      </c>
      <c r="O256" s="21" t="n">
        <f aca="false">N275</f>
        <v>7327</v>
      </c>
    </row>
    <row r="257" customFormat="false" ht="14.65" hidden="false" customHeight="false" outlineLevel="0" collapsed="false">
      <c r="A257" s="22" t="s">
        <v>30</v>
      </c>
      <c r="C257" s="25" t="n">
        <v>0</v>
      </c>
      <c r="D257" s="21" t="n">
        <f aca="false">-C266</f>
        <v>-0</v>
      </c>
      <c r="E257" s="21" t="n">
        <f aca="false">-D266</f>
        <v>-0</v>
      </c>
      <c r="F257" s="21" t="n">
        <f aca="false">-E266</f>
        <v>-0</v>
      </c>
      <c r="G257" s="21" t="n">
        <f aca="false">-F266</f>
        <v>-0</v>
      </c>
      <c r="H257" s="21" t="n">
        <f aca="false">-G266</f>
        <v>-0</v>
      </c>
      <c r="I257" s="21" t="n">
        <f aca="false">-H266</f>
        <v>-0</v>
      </c>
      <c r="J257" s="21" t="n">
        <f aca="false">-I266</f>
        <v>-0</v>
      </c>
      <c r="K257" s="21" t="n">
        <f aca="false">-J266</f>
        <v>-0</v>
      </c>
      <c r="L257" s="21" t="n">
        <f aca="false">-K266</f>
        <v>-0</v>
      </c>
      <c r="M257" s="21" t="n">
        <f aca="false">-L266</f>
        <v>-0</v>
      </c>
      <c r="N257" s="21" t="n">
        <f aca="false">-M266</f>
        <v>-0</v>
      </c>
      <c r="O257" s="21" t="n">
        <f aca="false">-N266</f>
        <v>-0</v>
      </c>
    </row>
    <row r="258" customFormat="false" ht="8.1" hidden="false" customHeight="true" outlineLevel="0" collapsed="false">
      <c r="C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</row>
    <row r="259" customFormat="false" ht="14.65" hidden="false" customHeight="false" outlineLevel="0" collapsed="false">
      <c r="A259" s="22" t="s">
        <v>156</v>
      </c>
      <c r="B259" s="27" t="s">
        <v>157</v>
      </c>
      <c r="C259" s="25" t="n">
        <v>0</v>
      </c>
      <c r="D259" s="25" t="n">
        <v>0</v>
      </c>
      <c r="E259" s="25" t="n">
        <v>0</v>
      </c>
      <c r="F259" s="25" t="n">
        <v>0</v>
      </c>
      <c r="G259" s="25" t="n">
        <v>0</v>
      </c>
      <c r="H259" s="25" t="n">
        <v>0</v>
      </c>
      <c r="I259" s="25" t="n">
        <v>0</v>
      </c>
      <c r="J259" s="25" t="n">
        <v>0</v>
      </c>
      <c r="K259" s="25" t="n">
        <v>0</v>
      </c>
      <c r="L259" s="25" t="n">
        <v>0</v>
      </c>
      <c r="M259" s="25" t="n">
        <v>0</v>
      </c>
      <c r="N259" s="25" t="n">
        <v>0</v>
      </c>
      <c r="O259" s="25" t="n">
        <v>0</v>
      </c>
      <c r="P259" s="21" t="n">
        <f aca="false">SUM(D259:O259)</f>
        <v>0</v>
      </c>
      <c r="Q259" s="25" t="n">
        <f aca="false">SUM(D259:E259)</f>
        <v>0</v>
      </c>
      <c r="R259" s="21" t="n">
        <f aca="false">P259-Q259</f>
        <v>0</v>
      </c>
    </row>
    <row r="260" customFormat="false" ht="14.65" hidden="false" customHeight="false" outlineLevel="0" collapsed="false">
      <c r="A260" s="22" t="s">
        <v>158</v>
      </c>
      <c r="B260" s="27" t="s">
        <v>157</v>
      </c>
      <c r="C260" s="25" t="n">
        <v>0</v>
      </c>
      <c r="D260" s="25" t="n">
        <v>0</v>
      </c>
      <c r="E260" s="25" t="n">
        <v>0</v>
      </c>
      <c r="F260" s="25" t="n">
        <v>0</v>
      </c>
      <c r="G260" s="25" t="n">
        <v>0</v>
      </c>
      <c r="H260" s="25" t="n">
        <v>0</v>
      </c>
      <c r="I260" s="25" t="n">
        <v>0</v>
      </c>
      <c r="J260" s="25" t="n">
        <v>0</v>
      </c>
      <c r="K260" s="25" t="n">
        <v>0</v>
      </c>
      <c r="L260" s="25" t="n">
        <v>0</v>
      </c>
      <c r="M260" s="25" t="n">
        <v>0</v>
      </c>
      <c r="N260" s="25" t="n">
        <v>0</v>
      </c>
      <c r="O260" s="25" t="n">
        <v>0</v>
      </c>
      <c r="P260" s="21" t="n">
        <f aca="false">SUM(D260:O260)</f>
        <v>0</v>
      </c>
      <c r="Q260" s="25" t="n">
        <f aca="false">SUM(D260:E260)</f>
        <v>0</v>
      </c>
      <c r="R260" s="21" t="n">
        <f aca="false">P260-Q260</f>
        <v>0</v>
      </c>
    </row>
    <row r="261" customFormat="false" ht="14.65" hidden="false" customHeight="false" outlineLevel="0" collapsed="false">
      <c r="A261" s="22" t="s">
        <v>159</v>
      </c>
      <c r="B261" s="27" t="s">
        <v>157</v>
      </c>
      <c r="C261" s="25" t="n">
        <v>0</v>
      </c>
      <c r="D261" s="25" t="n">
        <v>0</v>
      </c>
      <c r="E261" s="25" t="n">
        <v>0</v>
      </c>
      <c r="F261" s="25" t="n">
        <v>0</v>
      </c>
      <c r="G261" s="25" t="n">
        <v>0</v>
      </c>
      <c r="H261" s="25" t="n">
        <v>0</v>
      </c>
      <c r="I261" s="25" t="n">
        <v>0</v>
      </c>
      <c r="J261" s="25" t="n">
        <v>0</v>
      </c>
      <c r="K261" s="25" t="n">
        <v>0</v>
      </c>
      <c r="L261" s="25" t="n">
        <v>0</v>
      </c>
      <c r="M261" s="25" t="n">
        <v>0</v>
      </c>
      <c r="N261" s="25" t="n">
        <v>0</v>
      </c>
      <c r="O261" s="25" t="n">
        <v>0</v>
      </c>
      <c r="P261" s="21" t="n">
        <f aca="false">SUM(D261:O261)</f>
        <v>0</v>
      </c>
      <c r="Q261" s="25" t="n">
        <f aca="false">SUM(D261:E261)</f>
        <v>0</v>
      </c>
      <c r="R261" s="21" t="n">
        <f aca="false">P261-Q261</f>
        <v>0</v>
      </c>
    </row>
    <row r="262" customFormat="false" ht="14.65" hidden="false" customHeight="false" outlineLevel="0" collapsed="false">
      <c r="A262" s="22" t="s">
        <v>38</v>
      </c>
      <c r="C262" s="25" t="n">
        <v>0</v>
      </c>
      <c r="D262" s="25" t="n">
        <v>0</v>
      </c>
      <c r="E262" s="25" t="n">
        <v>0</v>
      </c>
      <c r="F262" s="25" t="n">
        <v>0</v>
      </c>
      <c r="G262" s="25" t="n">
        <v>0</v>
      </c>
      <c r="H262" s="25" t="n">
        <v>0</v>
      </c>
      <c r="I262" s="25" t="n">
        <v>0</v>
      </c>
      <c r="J262" s="25" t="n">
        <v>0</v>
      </c>
      <c r="K262" s="25" t="n">
        <v>0</v>
      </c>
      <c r="L262" s="25" t="n">
        <v>0</v>
      </c>
      <c r="M262" s="25" t="n">
        <v>0</v>
      </c>
      <c r="N262" s="25" t="n">
        <v>0</v>
      </c>
      <c r="O262" s="25" t="n">
        <v>0</v>
      </c>
      <c r="P262" s="21" t="n">
        <f aca="false">SUM(D262:O262)</f>
        <v>0</v>
      </c>
      <c r="Q262" s="25" t="n">
        <f aca="false">SUM(D262:E262)</f>
        <v>0</v>
      </c>
      <c r="R262" s="21" t="n">
        <f aca="false">P262-Q262</f>
        <v>0</v>
      </c>
    </row>
    <row r="263" customFormat="false" ht="14.65" hidden="false" customHeight="false" outlineLevel="0" collapsed="false">
      <c r="A263" s="22" t="s">
        <v>160</v>
      </c>
      <c r="C263" s="25" t="n">
        <v>0</v>
      </c>
      <c r="D263" s="25" t="n">
        <v>0</v>
      </c>
      <c r="E263" s="25" t="n">
        <v>0</v>
      </c>
      <c r="F263" s="25" t="n">
        <v>0</v>
      </c>
      <c r="G263" s="25" t="n">
        <v>0</v>
      </c>
      <c r="H263" s="25" t="n">
        <v>0</v>
      </c>
      <c r="I263" s="25" t="n">
        <v>0</v>
      </c>
      <c r="J263" s="25" t="n">
        <v>0</v>
      </c>
      <c r="K263" s="25" t="n">
        <v>0</v>
      </c>
      <c r="L263" s="25" t="n">
        <v>0</v>
      </c>
      <c r="M263" s="25" t="n">
        <v>0</v>
      </c>
      <c r="N263" s="25" t="n">
        <v>0</v>
      </c>
      <c r="O263" s="25" t="n">
        <v>0</v>
      </c>
      <c r="P263" s="21" t="n">
        <f aca="false">SUM(D263:O263)</f>
        <v>0</v>
      </c>
      <c r="Q263" s="25" t="n">
        <f aca="false">SUM(D263:E263)</f>
        <v>0</v>
      </c>
      <c r="R263" s="21" t="n">
        <f aca="false">P263-Q263</f>
        <v>0</v>
      </c>
    </row>
    <row r="264" customFormat="false" ht="14.65" hidden="false" customHeight="false" outlineLevel="0" collapsed="false">
      <c r="A264" s="22" t="s">
        <v>26</v>
      </c>
      <c r="C264" s="23" t="n">
        <v>0</v>
      </c>
      <c r="D264" s="23" t="n">
        <v>0</v>
      </c>
      <c r="E264" s="23" t="n">
        <v>0</v>
      </c>
      <c r="F264" s="23" t="n">
        <v>0</v>
      </c>
      <c r="G264" s="23" t="n">
        <v>0</v>
      </c>
      <c r="H264" s="23" t="n">
        <v>0</v>
      </c>
      <c r="I264" s="23" t="n">
        <v>0</v>
      </c>
      <c r="J264" s="23" t="n">
        <v>0</v>
      </c>
      <c r="K264" s="23" t="n">
        <v>0</v>
      </c>
      <c r="L264" s="23" t="n">
        <v>0</v>
      </c>
      <c r="M264" s="23" t="n">
        <v>0</v>
      </c>
      <c r="N264" s="23" t="n">
        <v>0</v>
      </c>
      <c r="O264" s="23" t="n">
        <v>0</v>
      </c>
      <c r="P264" s="24" t="n">
        <f aca="false">SUM(D264:O264)</f>
        <v>0</v>
      </c>
      <c r="Q264" s="23" t="n">
        <f aca="false">SUM(D264:E264)</f>
        <v>0</v>
      </c>
      <c r="R264" s="24" t="n">
        <f aca="false">P264-Q264</f>
        <v>0</v>
      </c>
    </row>
    <row r="265" customFormat="false" ht="3.95" hidden="false" customHeight="true" outlineLevel="0" collapsed="false"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</row>
    <row r="266" customFormat="false" ht="14.65" hidden="false" customHeight="false" outlineLevel="0" collapsed="false">
      <c r="A266" s="22" t="s">
        <v>161</v>
      </c>
      <c r="C266" s="21" t="n">
        <f aca="false">SUM(C259:C265)</f>
        <v>0</v>
      </c>
      <c r="D266" s="21" t="n">
        <f aca="false">SUM(D259:D265)</f>
        <v>0</v>
      </c>
      <c r="E266" s="21" t="n">
        <f aca="false">SUM(E259:E265)</f>
        <v>0</v>
      </c>
      <c r="F266" s="21" t="n">
        <f aca="false">SUM(F259:F265)</f>
        <v>0</v>
      </c>
      <c r="G266" s="21" t="n">
        <f aca="false">SUM(G259:G265)</f>
        <v>0</v>
      </c>
      <c r="H266" s="21" t="n">
        <f aca="false">SUM(H259:H265)</f>
        <v>0</v>
      </c>
      <c r="I266" s="21" t="n">
        <f aca="false">SUM(I259:I265)</f>
        <v>0</v>
      </c>
      <c r="J266" s="21" t="n">
        <f aca="false">SUM(J259:J265)</f>
        <v>0</v>
      </c>
      <c r="K266" s="21" t="n">
        <f aca="false">SUM(K259:K265)</f>
        <v>0</v>
      </c>
      <c r="L266" s="21" t="n">
        <f aca="false">SUM(L259:L265)</f>
        <v>0</v>
      </c>
      <c r="M266" s="21" t="n">
        <f aca="false">SUM(M259:M265)</f>
        <v>0</v>
      </c>
      <c r="N266" s="21" t="n">
        <f aca="false">SUM(N259:N265)</f>
        <v>0</v>
      </c>
      <c r="O266" s="21" t="n">
        <f aca="false">SUM(O259:O265)</f>
        <v>0</v>
      </c>
      <c r="P266" s="21" t="n">
        <f aca="false">SUM(P259:P265)</f>
        <v>0</v>
      </c>
      <c r="Q266" s="21" t="n">
        <f aca="false">SUM(Q259:Q265)</f>
        <v>0</v>
      </c>
      <c r="R266" s="21" t="n">
        <f aca="false">P266-Q266</f>
        <v>0</v>
      </c>
    </row>
    <row r="267" customFormat="false" ht="6" hidden="false" customHeight="true" outlineLevel="0" collapsed="false"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</row>
    <row r="268" customFormat="false" ht="14.65" hidden="false" customHeight="false" outlineLevel="0" collapsed="false">
      <c r="A268" s="22" t="s">
        <v>162</v>
      </c>
      <c r="C268" s="25" t="n">
        <v>0</v>
      </c>
      <c r="D268" s="25" t="n">
        <v>0</v>
      </c>
      <c r="E268" s="25" t="n">
        <v>0</v>
      </c>
      <c r="F268" s="25" t="n">
        <v>0</v>
      </c>
      <c r="G268" s="25" t="n">
        <v>0</v>
      </c>
      <c r="H268" s="25" t="n">
        <v>0</v>
      </c>
      <c r="I268" s="25" t="n">
        <v>0</v>
      </c>
      <c r="J268" s="25" t="n">
        <v>0</v>
      </c>
      <c r="K268" s="25" t="n">
        <v>0</v>
      </c>
      <c r="L268" s="25" t="n">
        <v>0</v>
      </c>
      <c r="M268" s="25" t="n">
        <v>0</v>
      </c>
      <c r="N268" s="25" t="n">
        <v>0</v>
      </c>
      <c r="O268" s="25" t="n">
        <v>0</v>
      </c>
      <c r="P268" s="21" t="n">
        <f aca="false">SUM(D268:O268)</f>
        <v>0</v>
      </c>
      <c r="Q268" s="25" t="n">
        <f aca="false">SUM(D268:E268)</f>
        <v>0</v>
      </c>
      <c r="R268" s="21" t="n">
        <f aca="false">P268-Q268</f>
        <v>0</v>
      </c>
      <c r="S268" s="21"/>
    </row>
    <row r="269" customFormat="false" ht="14.65" hidden="false" customHeight="false" outlineLevel="0" collapsed="false">
      <c r="A269" s="22" t="s">
        <v>38</v>
      </c>
      <c r="B269" s="27"/>
      <c r="C269" s="25" t="n">
        <v>0</v>
      </c>
      <c r="D269" s="25" t="n">
        <v>0</v>
      </c>
      <c r="E269" s="25" t="n">
        <v>0</v>
      </c>
      <c r="F269" s="25" t="n">
        <v>0</v>
      </c>
      <c r="G269" s="25" t="n">
        <v>0</v>
      </c>
      <c r="H269" s="25" t="n">
        <v>0</v>
      </c>
      <c r="I269" s="25" t="n">
        <v>0</v>
      </c>
      <c r="J269" s="25" t="n">
        <v>0</v>
      </c>
      <c r="K269" s="25" t="n">
        <v>0</v>
      </c>
      <c r="L269" s="25" t="n">
        <v>0</v>
      </c>
      <c r="M269" s="25" t="n">
        <v>0</v>
      </c>
      <c r="N269" s="25" t="n">
        <v>0</v>
      </c>
      <c r="O269" s="25" t="n">
        <v>0</v>
      </c>
      <c r="P269" s="21" t="n">
        <f aca="false">SUM(D269:O269)</f>
        <v>0</v>
      </c>
      <c r="Q269" s="25" t="n">
        <f aca="false">SUM(D269:E269)</f>
        <v>0</v>
      </c>
      <c r="R269" s="21" t="n">
        <f aca="false">P269-Q269</f>
        <v>0</v>
      </c>
    </row>
    <row r="270" customFormat="false" ht="14.65" hidden="false" customHeight="false" outlineLevel="0" collapsed="false">
      <c r="A270" s="22" t="s">
        <v>38</v>
      </c>
      <c r="C270" s="25" t="n">
        <v>0</v>
      </c>
      <c r="D270" s="25" t="n">
        <v>0</v>
      </c>
      <c r="E270" s="25" t="n">
        <v>0</v>
      </c>
      <c r="F270" s="25" t="n">
        <v>0</v>
      </c>
      <c r="G270" s="25" t="n">
        <v>0</v>
      </c>
      <c r="H270" s="25" t="n">
        <v>0</v>
      </c>
      <c r="I270" s="25" t="n">
        <v>0</v>
      </c>
      <c r="J270" s="25" t="n">
        <v>0</v>
      </c>
      <c r="K270" s="25" t="n">
        <v>0</v>
      </c>
      <c r="L270" s="25" t="n">
        <v>0</v>
      </c>
      <c r="M270" s="25" t="n">
        <v>0</v>
      </c>
      <c r="N270" s="25" t="n">
        <v>0</v>
      </c>
      <c r="O270" s="25" t="n">
        <v>0</v>
      </c>
      <c r="P270" s="21" t="n">
        <f aca="false">SUM(D270:O270)</f>
        <v>0</v>
      </c>
      <c r="Q270" s="25" t="n">
        <f aca="false">SUM(D270:E270)</f>
        <v>0</v>
      </c>
      <c r="R270" s="21" t="n">
        <f aca="false">P270-Q270</f>
        <v>0</v>
      </c>
    </row>
    <row r="271" customFormat="false" ht="14.65" hidden="false" customHeight="false" outlineLevel="0" collapsed="false">
      <c r="A271" s="22" t="s">
        <v>163</v>
      </c>
      <c r="C271" s="25" t="n">
        <v>0</v>
      </c>
      <c r="D271" s="25" t="n">
        <v>0</v>
      </c>
      <c r="E271" s="25" t="n">
        <v>0</v>
      </c>
      <c r="F271" s="25" t="n">
        <v>0</v>
      </c>
      <c r="G271" s="25" t="n">
        <v>0</v>
      </c>
      <c r="H271" s="25" t="n">
        <v>0</v>
      </c>
      <c r="I271" s="25" t="n">
        <v>0</v>
      </c>
      <c r="J271" s="25" t="n">
        <v>0</v>
      </c>
      <c r="K271" s="25" t="n">
        <v>0</v>
      </c>
      <c r="L271" s="25" t="n">
        <v>0</v>
      </c>
      <c r="M271" s="25" t="n">
        <v>0</v>
      </c>
      <c r="N271" s="25" t="n">
        <v>0</v>
      </c>
      <c r="O271" s="25" t="n">
        <v>0</v>
      </c>
      <c r="P271" s="21" t="n">
        <f aca="false">SUM(D271:O271)</f>
        <v>0</v>
      </c>
      <c r="Q271" s="25" t="n">
        <f aca="false">SUM(D271:E271)</f>
        <v>0</v>
      </c>
      <c r="R271" s="21" t="n">
        <f aca="false">P271-Q271</f>
        <v>0</v>
      </c>
    </row>
    <row r="272" customFormat="false" ht="14.65" hidden="false" customHeight="false" outlineLevel="0" collapsed="false">
      <c r="A272" s="22" t="s">
        <v>164</v>
      </c>
      <c r="C272" s="25" t="n">
        <v>3850</v>
      </c>
      <c r="D272" s="25" t="n">
        <v>0</v>
      </c>
      <c r="E272" s="25" t="n">
        <v>0</v>
      </c>
      <c r="F272" s="25" t="n">
        <v>0</v>
      </c>
      <c r="G272" s="25" t="n">
        <v>0</v>
      </c>
      <c r="H272" s="25" t="n">
        <v>0</v>
      </c>
      <c r="I272" s="25" t="n">
        <v>0</v>
      </c>
      <c r="J272" s="25" t="n">
        <v>0</v>
      </c>
      <c r="K272" s="25" t="n">
        <v>0</v>
      </c>
      <c r="L272" s="25" t="n">
        <v>0</v>
      </c>
      <c r="M272" s="25" t="n">
        <v>0</v>
      </c>
      <c r="N272" s="25" t="n">
        <v>0</v>
      </c>
      <c r="O272" s="25" t="n">
        <v>0</v>
      </c>
      <c r="P272" s="21" t="n">
        <f aca="false">SUM(D272:O272)</f>
        <v>0</v>
      </c>
      <c r="Q272" s="25" t="n">
        <f aca="false">SUM(D272:E272)</f>
        <v>0</v>
      </c>
      <c r="R272" s="21" t="n">
        <f aca="false">P272-Q272</f>
        <v>0</v>
      </c>
    </row>
    <row r="273" customFormat="false" ht="14.65" hidden="false" customHeight="false" outlineLevel="0" collapsed="false">
      <c r="A273" s="22" t="s">
        <v>38</v>
      </c>
      <c r="C273" s="23" t="n">
        <v>0</v>
      </c>
      <c r="D273" s="23" t="n">
        <v>0</v>
      </c>
      <c r="E273" s="23" t="n">
        <v>0</v>
      </c>
      <c r="F273" s="23" t="n">
        <v>0</v>
      </c>
      <c r="G273" s="23" t="n">
        <v>0</v>
      </c>
      <c r="H273" s="23" t="n">
        <v>0</v>
      </c>
      <c r="I273" s="23" t="n">
        <v>0</v>
      </c>
      <c r="J273" s="23" t="n">
        <v>0</v>
      </c>
      <c r="K273" s="23" t="n">
        <v>0</v>
      </c>
      <c r="L273" s="23" t="n">
        <v>0</v>
      </c>
      <c r="M273" s="23" t="n">
        <v>0</v>
      </c>
      <c r="N273" s="23" t="n">
        <v>0</v>
      </c>
      <c r="O273" s="23" t="n">
        <v>0</v>
      </c>
      <c r="P273" s="24" t="n">
        <f aca="false">SUM(D273:O273)</f>
        <v>0</v>
      </c>
      <c r="Q273" s="23" t="n">
        <f aca="false">SUM(D273:E273)</f>
        <v>0</v>
      </c>
      <c r="R273" s="24" t="n">
        <f aca="false">P273-Q273</f>
        <v>0</v>
      </c>
    </row>
    <row r="274" customFormat="false" ht="3.95" hidden="false" customHeight="true" outlineLevel="0" collapsed="false"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</row>
    <row r="275" customFormat="false" ht="14.65" hidden="false" customHeight="false" outlineLevel="0" collapsed="false">
      <c r="A275" s="20" t="s">
        <v>165</v>
      </c>
      <c r="C275" s="21" t="n">
        <f aca="false">C256+C257+C266+SUM(C268:C273)</f>
        <v>7327</v>
      </c>
      <c r="D275" s="21" t="n">
        <f aca="false">D256+D257+D266+SUM(D268:D273)</f>
        <v>7327</v>
      </c>
      <c r="E275" s="21" t="n">
        <f aca="false">E256+E257+E266+SUM(E268:E273)</f>
        <v>7327</v>
      </c>
      <c r="F275" s="21" t="n">
        <f aca="false">F256+F257+F266+SUM(F268:F273)</f>
        <v>7327</v>
      </c>
      <c r="G275" s="21" t="n">
        <f aca="false">G256+G257+G266+SUM(G268:G273)</f>
        <v>7327</v>
      </c>
      <c r="H275" s="21" t="n">
        <f aca="false">H256+H257+H266+SUM(H268:H273)</f>
        <v>7327</v>
      </c>
      <c r="I275" s="21" t="n">
        <f aca="false">I256+I257+I266+SUM(I268:I273)</f>
        <v>7327</v>
      </c>
      <c r="J275" s="21" t="n">
        <f aca="false">J256+J257+J266+SUM(J268:J273)</f>
        <v>7327</v>
      </c>
      <c r="K275" s="21" t="n">
        <f aca="false">K256+K257+K266+SUM(K268:K273)</f>
        <v>7327</v>
      </c>
      <c r="L275" s="21" t="n">
        <f aca="false">L256+L257+L266+SUM(L268:L273)</f>
        <v>7327</v>
      </c>
      <c r="M275" s="21" t="n">
        <f aca="false">M256+M257+M266+SUM(M268:M273)</f>
        <v>7327</v>
      </c>
      <c r="N275" s="21" t="n">
        <f aca="false">N256+N257+N266+SUM(N268:N273)</f>
        <v>7327</v>
      </c>
      <c r="O275" s="21" t="n">
        <f aca="false">O256+O257+O266+SUM(O268:O273)</f>
        <v>7327</v>
      </c>
    </row>
    <row r="276" customFormat="false" ht="3.95" hidden="false" customHeight="true" outlineLevel="0" collapsed="false"/>
    <row r="277" customFormat="false" ht="14.65" hidden="false" customHeight="false" outlineLevel="0" collapsed="false">
      <c r="A277" s="22" t="s">
        <v>28</v>
      </c>
      <c r="D277" s="21" t="n">
        <f aca="false">D275-C275</f>
        <v>0</v>
      </c>
      <c r="E277" s="21" t="n">
        <f aca="false">E275-D275</f>
        <v>0</v>
      </c>
      <c r="F277" s="21" t="n">
        <f aca="false">F275-E275</f>
        <v>0</v>
      </c>
      <c r="G277" s="21" t="n">
        <f aca="false">G275-F275</f>
        <v>0</v>
      </c>
      <c r="H277" s="21" t="n">
        <f aca="false">H275-G275</f>
        <v>0</v>
      </c>
      <c r="I277" s="21" t="n">
        <f aca="false">I275-H275</f>
        <v>0</v>
      </c>
      <c r="J277" s="21" t="n">
        <f aca="false">J275-I275</f>
        <v>0</v>
      </c>
      <c r="K277" s="21" t="n">
        <f aca="false">K275-J275</f>
        <v>0</v>
      </c>
      <c r="L277" s="21" t="n">
        <f aca="false">L275-K275</f>
        <v>0</v>
      </c>
      <c r="M277" s="21" t="n">
        <f aca="false">M275-L275</f>
        <v>0</v>
      </c>
      <c r="N277" s="21" t="n">
        <f aca="false">N275-M275</f>
        <v>0</v>
      </c>
      <c r="O277" s="21" t="n">
        <f aca="false">O275-N275</f>
        <v>0</v>
      </c>
      <c r="P277" s="21" t="n">
        <f aca="false">SUM(D277:O277)</f>
        <v>0</v>
      </c>
      <c r="Q277" s="25" t="n">
        <f aca="false">SUM(D277:E277)</f>
        <v>0</v>
      </c>
      <c r="R277" s="21" t="n">
        <f aca="false">P277-Q277</f>
        <v>0</v>
      </c>
    </row>
    <row r="279" customFormat="false" ht="14.65" hidden="false" customHeight="false" outlineLevel="0" collapsed="false">
      <c r="A279" s="20" t="s">
        <v>166</v>
      </c>
      <c r="C279" s="25" t="n">
        <v>0</v>
      </c>
      <c r="D279" s="21" t="n">
        <f aca="false">C284</f>
        <v>222890</v>
      </c>
      <c r="E279" s="21" t="n">
        <f aca="false">D284</f>
        <v>227890</v>
      </c>
      <c r="F279" s="21" t="n">
        <f aca="false">E284</f>
        <v>233390</v>
      </c>
      <c r="G279" s="21" t="n">
        <f aca="false">F284</f>
        <v>238190</v>
      </c>
      <c r="H279" s="21" t="n">
        <f aca="false">G284</f>
        <v>242890</v>
      </c>
      <c r="I279" s="21" t="n">
        <f aca="false">H284</f>
        <v>247790</v>
      </c>
      <c r="J279" s="21" t="n">
        <f aca="false">I284</f>
        <v>252890</v>
      </c>
      <c r="K279" s="21" t="n">
        <f aca="false">J284</f>
        <v>258190</v>
      </c>
      <c r="L279" s="21" t="n">
        <f aca="false">K284</f>
        <v>263490</v>
      </c>
      <c r="M279" s="21" t="n">
        <f aca="false">L284</f>
        <v>267990</v>
      </c>
      <c r="N279" s="21" t="n">
        <f aca="false">M284</f>
        <v>273290</v>
      </c>
      <c r="O279" s="21" t="n">
        <f aca="false">N284</f>
        <v>279090</v>
      </c>
      <c r="P279" s="21"/>
    </row>
    <row r="280" customFormat="false" ht="14.65" hidden="false" customHeight="false" outlineLevel="0" collapsed="false">
      <c r="A280" s="22" t="s">
        <v>167</v>
      </c>
      <c r="C280" s="25" t="n">
        <v>222890</v>
      </c>
      <c r="D280" s="25" t="n">
        <v>5000</v>
      </c>
      <c r="E280" s="25" t="n">
        <v>5500</v>
      </c>
      <c r="F280" s="25" t="n">
        <v>4800</v>
      </c>
      <c r="G280" s="25" t="n">
        <v>4700</v>
      </c>
      <c r="H280" s="25" t="n">
        <v>4900</v>
      </c>
      <c r="I280" s="25" t="n">
        <v>5100</v>
      </c>
      <c r="J280" s="25" t="n">
        <v>5300</v>
      </c>
      <c r="K280" s="25" t="n">
        <v>5300</v>
      </c>
      <c r="L280" s="25" t="n">
        <v>4500</v>
      </c>
      <c r="M280" s="25" t="n">
        <v>5300</v>
      </c>
      <c r="N280" s="25" t="n">
        <v>5800</v>
      </c>
      <c r="O280" s="25" t="n">
        <v>5300</v>
      </c>
      <c r="P280" s="21" t="n">
        <f aca="false">SUM(D280:O280)</f>
        <v>61500</v>
      </c>
      <c r="Q280" s="25" t="n">
        <f aca="false">SUM(D280:E280)</f>
        <v>10500</v>
      </c>
      <c r="R280" s="21" t="n">
        <f aca="false">P280-Q280</f>
        <v>51000</v>
      </c>
    </row>
    <row r="281" customFormat="false" ht="14.65" hidden="false" customHeight="false" outlineLevel="0" collapsed="false">
      <c r="A281" s="22" t="s">
        <v>168</v>
      </c>
      <c r="B281" s="27" t="s">
        <v>169</v>
      </c>
      <c r="C281" s="25" t="n">
        <v>0</v>
      </c>
      <c r="D281" s="25" t="n">
        <v>0</v>
      </c>
      <c r="E281" s="25" t="n">
        <v>0</v>
      </c>
      <c r="F281" s="25" t="n">
        <v>0</v>
      </c>
      <c r="G281" s="25" t="n">
        <v>0</v>
      </c>
      <c r="H281" s="25" t="n">
        <v>0</v>
      </c>
      <c r="I281" s="25" t="n">
        <v>0</v>
      </c>
      <c r="J281" s="25" t="n">
        <v>0</v>
      </c>
      <c r="K281" s="25" t="n">
        <v>0</v>
      </c>
      <c r="L281" s="25" t="n">
        <v>0</v>
      </c>
      <c r="M281" s="25" t="n">
        <v>0</v>
      </c>
      <c r="N281" s="25" t="n">
        <v>0</v>
      </c>
      <c r="O281" s="25" t="n">
        <v>0</v>
      </c>
      <c r="P281" s="21" t="n">
        <f aca="false">SUM(D281:O281)</f>
        <v>0</v>
      </c>
      <c r="Q281" s="25" t="n">
        <f aca="false">SUM(D281:E281)</f>
        <v>0</v>
      </c>
      <c r="R281" s="21" t="n">
        <f aca="false">P281-Q281</f>
        <v>0</v>
      </c>
    </row>
    <row r="282" customFormat="false" ht="14.65" hidden="false" customHeight="false" outlineLevel="0" collapsed="false">
      <c r="A282" s="22" t="s">
        <v>170</v>
      </c>
      <c r="C282" s="23" t="n">
        <v>0</v>
      </c>
      <c r="D282" s="23" t="n">
        <v>0</v>
      </c>
      <c r="E282" s="23" t="n">
        <v>0</v>
      </c>
      <c r="F282" s="23" t="n">
        <v>0</v>
      </c>
      <c r="G282" s="23" t="n">
        <v>0</v>
      </c>
      <c r="H282" s="23" t="n">
        <v>0</v>
      </c>
      <c r="I282" s="23" t="n">
        <v>0</v>
      </c>
      <c r="J282" s="23" t="n">
        <v>0</v>
      </c>
      <c r="K282" s="23" t="n">
        <v>0</v>
      </c>
      <c r="L282" s="23" t="n">
        <v>0</v>
      </c>
      <c r="M282" s="23" t="n">
        <v>0</v>
      </c>
      <c r="N282" s="23" t="n">
        <v>0</v>
      </c>
      <c r="O282" s="23" t="n">
        <v>0</v>
      </c>
      <c r="P282" s="24" t="n">
        <f aca="false">SUM(D282:O282)</f>
        <v>0</v>
      </c>
      <c r="Q282" s="23" t="n">
        <f aca="false">SUM(D282:E282)</f>
        <v>0</v>
      </c>
      <c r="R282" s="24" t="n">
        <f aca="false">P282-Q282</f>
        <v>0</v>
      </c>
    </row>
    <row r="283" customFormat="false" ht="3.95" hidden="false" customHeight="true" outlineLevel="0" collapsed="false"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</row>
    <row r="284" customFormat="false" ht="14.65" hidden="false" customHeight="false" outlineLevel="0" collapsed="false">
      <c r="A284" s="20" t="s">
        <v>171</v>
      </c>
      <c r="C284" s="21" t="n">
        <f aca="false">SUM(C279:C283)</f>
        <v>222890</v>
      </c>
      <c r="D284" s="21" t="n">
        <f aca="false">SUM(D279:D283)</f>
        <v>227890</v>
      </c>
      <c r="E284" s="21" t="n">
        <f aca="false">SUM(E279:E283)</f>
        <v>233390</v>
      </c>
      <c r="F284" s="21" t="n">
        <f aca="false">SUM(F279:F283)</f>
        <v>238190</v>
      </c>
      <c r="G284" s="21" t="n">
        <f aca="false">SUM(G279:G283)</f>
        <v>242890</v>
      </c>
      <c r="H284" s="21" t="n">
        <f aca="false">SUM(H279:H283)</f>
        <v>247790</v>
      </c>
      <c r="I284" s="21" t="n">
        <f aca="false">SUM(I279:I283)</f>
        <v>252890</v>
      </c>
      <c r="J284" s="21" t="n">
        <f aca="false">SUM(J279:J283)</f>
        <v>258190</v>
      </c>
      <c r="K284" s="21" t="n">
        <f aca="false">SUM(K279:K283)</f>
        <v>263490</v>
      </c>
      <c r="L284" s="21" t="n">
        <f aca="false">SUM(L279:L283)</f>
        <v>267990</v>
      </c>
      <c r="M284" s="21" t="n">
        <f aca="false">SUM(M279:M283)</f>
        <v>273290</v>
      </c>
      <c r="N284" s="21" t="n">
        <f aca="false">SUM(N279:N283)</f>
        <v>279090</v>
      </c>
      <c r="O284" s="21" t="n">
        <f aca="false">SUM(O279:O283)</f>
        <v>284390</v>
      </c>
      <c r="P284" s="21"/>
    </row>
    <row r="285" customFormat="false" ht="3.95" hidden="false" customHeight="true" outlineLevel="0" collapsed="false"/>
    <row r="286" customFormat="false" ht="14.65" hidden="false" customHeight="false" outlineLevel="0" collapsed="false">
      <c r="A286" s="22" t="s">
        <v>28</v>
      </c>
      <c r="D286" s="21" t="n">
        <f aca="false">D284-C284</f>
        <v>5000</v>
      </c>
      <c r="E286" s="21" t="n">
        <f aca="false">E284-D284</f>
        <v>5500</v>
      </c>
      <c r="F286" s="21" t="n">
        <f aca="false">F284-E284</f>
        <v>4800</v>
      </c>
      <c r="G286" s="21" t="n">
        <f aca="false">G284-F284</f>
        <v>4700</v>
      </c>
      <c r="H286" s="21" t="n">
        <f aca="false">H284-G284</f>
        <v>4900</v>
      </c>
      <c r="I286" s="21" t="n">
        <f aca="false">I284-H284</f>
        <v>5100</v>
      </c>
      <c r="J286" s="21" t="n">
        <f aca="false">J284-I284</f>
        <v>5300</v>
      </c>
      <c r="K286" s="21" t="n">
        <f aca="false">K284-J284</f>
        <v>5300</v>
      </c>
      <c r="L286" s="21" t="n">
        <f aca="false">L284-K284</f>
        <v>4500</v>
      </c>
      <c r="M286" s="21" t="n">
        <f aca="false">M284-L284</f>
        <v>5300</v>
      </c>
      <c r="N286" s="21" t="n">
        <f aca="false">N284-M284</f>
        <v>5800</v>
      </c>
      <c r="O286" s="21" t="n">
        <f aca="false">O284-N284</f>
        <v>5300</v>
      </c>
      <c r="P286" s="21" t="n">
        <f aca="false">SUM(D286:O286)</f>
        <v>61500</v>
      </c>
      <c r="Q286" s="21" t="n">
        <f aca="false">SUM(Q280:Q283)</f>
        <v>10500</v>
      </c>
      <c r="R286" s="21" t="n">
        <f aca="false">P286-Q286</f>
        <v>51000</v>
      </c>
    </row>
    <row r="288" customFormat="false" ht="14.65" hidden="false" customHeight="false" outlineLevel="0" collapsed="false">
      <c r="A288" s="20" t="s">
        <v>172</v>
      </c>
      <c r="D288" s="21" t="n">
        <f aca="false">C293</f>
        <v>7734</v>
      </c>
      <c r="E288" s="21" t="n">
        <f aca="false">D293</f>
        <v>7735</v>
      </c>
      <c r="F288" s="21" t="n">
        <f aca="false">E293</f>
        <v>6831</v>
      </c>
      <c r="G288" s="21" t="n">
        <f aca="false">F293</f>
        <v>7069</v>
      </c>
      <c r="H288" s="21" t="n">
        <f aca="false">G293</f>
        <v>6978</v>
      </c>
      <c r="I288" s="21" t="n">
        <f aca="false">H293</f>
        <v>7057</v>
      </c>
      <c r="J288" s="21" t="n">
        <f aca="false">I293</f>
        <v>7050</v>
      </c>
      <c r="K288" s="21" t="n">
        <f aca="false">J293</f>
        <v>7562</v>
      </c>
      <c r="L288" s="21" t="n">
        <f aca="false">K293</f>
        <v>7593</v>
      </c>
      <c r="M288" s="21" t="n">
        <f aca="false">L293</f>
        <v>7968</v>
      </c>
      <c r="N288" s="21" t="n">
        <f aca="false">M293</f>
        <v>8097</v>
      </c>
      <c r="O288" s="21" t="n">
        <f aca="false">N293</f>
        <v>7768</v>
      </c>
      <c r="P288" s="21"/>
    </row>
    <row r="289" customFormat="false" ht="14.65" hidden="false" customHeight="false" outlineLevel="0" collapsed="false">
      <c r="A289" s="22" t="s">
        <v>173</v>
      </c>
      <c r="C289" s="25" t="n">
        <v>0</v>
      </c>
      <c r="D289" s="25" t="n">
        <v>0</v>
      </c>
      <c r="E289" s="25" t="n">
        <v>0</v>
      </c>
      <c r="F289" s="25" t="n">
        <v>0</v>
      </c>
      <c r="G289" s="25" t="n">
        <v>0</v>
      </c>
      <c r="H289" s="25" t="n">
        <v>0</v>
      </c>
      <c r="I289" s="25" t="n">
        <v>0</v>
      </c>
      <c r="J289" s="25" t="n">
        <v>0</v>
      </c>
      <c r="K289" s="25" t="n">
        <v>0</v>
      </c>
      <c r="L289" s="25" t="n">
        <v>0</v>
      </c>
      <c r="M289" s="25" t="n">
        <v>0</v>
      </c>
      <c r="N289" s="25" t="n">
        <v>0</v>
      </c>
      <c r="O289" s="25" t="n">
        <v>0</v>
      </c>
      <c r="P289" s="21" t="n">
        <f aca="false">SUM(D289:O289)</f>
        <v>0</v>
      </c>
      <c r="Q289" s="25" t="n">
        <f aca="false">SUM(D289:E289)</f>
        <v>0</v>
      </c>
      <c r="R289" s="21" t="n">
        <f aca="false">P289-Q289</f>
        <v>0</v>
      </c>
    </row>
    <row r="290" customFormat="false" ht="14.65" hidden="false" customHeight="false" outlineLevel="0" collapsed="false">
      <c r="A290" s="22" t="s">
        <v>38</v>
      </c>
      <c r="C290" s="25" t="n">
        <v>7734</v>
      </c>
      <c r="D290" s="25" t="n">
        <v>1</v>
      </c>
      <c r="E290" s="25" t="n">
        <v>-904</v>
      </c>
      <c r="F290" s="25" t="n">
        <v>238</v>
      </c>
      <c r="G290" s="25" t="n">
        <v>-91</v>
      </c>
      <c r="H290" s="25" t="n">
        <v>79</v>
      </c>
      <c r="I290" s="25" t="n">
        <v>-7</v>
      </c>
      <c r="J290" s="25" t="n">
        <v>512</v>
      </c>
      <c r="K290" s="25" t="n">
        <v>31</v>
      </c>
      <c r="L290" s="25" t="n">
        <v>375</v>
      </c>
      <c r="M290" s="25" t="n">
        <v>129</v>
      </c>
      <c r="N290" s="25" t="n">
        <v>-329</v>
      </c>
      <c r="O290" s="25" t="n">
        <v>734</v>
      </c>
      <c r="P290" s="21" t="n">
        <f aca="false">SUM(D290:O290)</f>
        <v>768</v>
      </c>
      <c r="Q290" s="25" t="n">
        <f aca="false">SUM(D290:E290)</f>
        <v>-903</v>
      </c>
      <c r="R290" s="21" t="n">
        <f aca="false">P290-Q290</f>
        <v>1671</v>
      </c>
    </row>
    <row r="291" customFormat="false" ht="14.65" hidden="false" customHeight="false" outlineLevel="0" collapsed="false">
      <c r="A291" s="22" t="s">
        <v>174</v>
      </c>
      <c r="C291" s="23" t="n">
        <v>0</v>
      </c>
      <c r="D291" s="23" t="n">
        <v>0</v>
      </c>
      <c r="E291" s="23" t="n">
        <v>0</v>
      </c>
      <c r="F291" s="23" t="n">
        <v>0</v>
      </c>
      <c r="G291" s="23" t="n">
        <v>0</v>
      </c>
      <c r="H291" s="23" t="n">
        <v>0</v>
      </c>
      <c r="I291" s="23" t="n">
        <v>0</v>
      </c>
      <c r="J291" s="23" t="n">
        <v>0</v>
      </c>
      <c r="K291" s="23" t="n">
        <v>0</v>
      </c>
      <c r="L291" s="23" t="n">
        <v>0</v>
      </c>
      <c r="M291" s="23" t="n">
        <v>0</v>
      </c>
      <c r="N291" s="23" t="n">
        <v>0</v>
      </c>
      <c r="O291" s="23" t="n">
        <v>0</v>
      </c>
      <c r="P291" s="24" t="n">
        <f aca="false">SUM(D291:O291)</f>
        <v>0</v>
      </c>
      <c r="Q291" s="23" t="n">
        <f aca="false">SUM(D291:E291)</f>
        <v>0</v>
      </c>
      <c r="R291" s="24" t="n">
        <f aca="false">P291-Q291</f>
        <v>0</v>
      </c>
    </row>
    <row r="292" customFormat="false" ht="3.95" hidden="false" customHeight="true" outlineLevel="0" collapsed="false"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</row>
    <row r="293" customFormat="false" ht="14.65" hidden="false" customHeight="false" outlineLevel="0" collapsed="false">
      <c r="A293" s="20" t="s">
        <v>175</v>
      </c>
      <c r="C293" s="21" t="n">
        <f aca="false">SUM(C289:C292)</f>
        <v>7734</v>
      </c>
      <c r="D293" s="21" t="n">
        <f aca="false">SUM(D288:D292)</f>
        <v>7735</v>
      </c>
      <c r="E293" s="21" t="n">
        <f aca="false">SUM(E288:E292)</f>
        <v>6831</v>
      </c>
      <c r="F293" s="21" t="n">
        <f aca="false">SUM(F288:F292)</f>
        <v>7069</v>
      </c>
      <c r="G293" s="21" t="n">
        <f aca="false">SUM(G288:G292)</f>
        <v>6978</v>
      </c>
      <c r="H293" s="21" t="n">
        <f aca="false">SUM(H288:H292)</f>
        <v>7057</v>
      </c>
      <c r="I293" s="21" t="n">
        <f aca="false">SUM(I288:I292)</f>
        <v>7050</v>
      </c>
      <c r="J293" s="21" t="n">
        <f aca="false">SUM(J288:J292)</f>
        <v>7562</v>
      </c>
      <c r="K293" s="21" t="n">
        <f aca="false">SUM(K288:K292)</f>
        <v>7593</v>
      </c>
      <c r="L293" s="21" t="n">
        <f aca="false">SUM(L288:L292)</f>
        <v>7968</v>
      </c>
      <c r="M293" s="21" t="n">
        <f aca="false">SUM(M288:M292)</f>
        <v>8097</v>
      </c>
      <c r="N293" s="21" t="n">
        <f aca="false">SUM(N288:N292)</f>
        <v>7768</v>
      </c>
      <c r="O293" s="21" t="n">
        <f aca="false">SUM(O288:O292)</f>
        <v>8502</v>
      </c>
      <c r="P293" s="21"/>
    </row>
    <row r="294" customFormat="false" ht="3.95" hidden="false" customHeight="true" outlineLevel="0" collapsed="false"/>
    <row r="295" customFormat="false" ht="14.65" hidden="false" customHeight="false" outlineLevel="0" collapsed="false">
      <c r="A295" s="22" t="s">
        <v>28</v>
      </c>
      <c r="D295" s="21" t="n">
        <f aca="false">D293-C293</f>
        <v>1</v>
      </c>
      <c r="E295" s="21" t="n">
        <f aca="false">E293-D293</f>
        <v>-904</v>
      </c>
      <c r="F295" s="21" t="n">
        <f aca="false">F293-E293</f>
        <v>238</v>
      </c>
      <c r="G295" s="21" t="n">
        <f aca="false">G293-F293</f>
        <v>-91</v>
      </c>
      <c r="H295" s="21" t="n">
        <f aca="false">H293-G293</f>
        <v>79</v>
      </c>
      <c r="I295" s="21" t="n">
        <f aca="false">I293-H293</f>
        <v>-7</v>
      </c>
      <c r="J295" s="21" t="n">
        <f aca="false">J293-I293</f>
        <v>512</v>
      </c>
      <c r="K295" s="21" t="n">
        <f aca="false">K293-J293</f>
        <v>31</v>
      </c>
      <c r="L295" s="21" t="n">
        <f aca="false">L293-K293</f>
        <v>375</v>
      </c>
      <c r="M295" s="21" t="n">
        <f aca="false">M293-L293</f>
        <v>129</v>
      </c>
      <c r="N295" s="21" t="n">
        <f aca="false">N293-M293</f>
        <v>-329</v>
      </c>
      <c r="O295" s="21" t="n">
        <f aca="false">O293-N293</f>
        <v>734</v>
      </c>
      <c r="P295" s="21" t="n">
        <f aca="false">SUM(D295:O295)</f>
        <v>768</v>
      </c>
      <c r="Q295" s="21" t="n">
        <f aca="false">SUM(Q289:Q292)</f>
        <v>-903</v>
      </c>
      <c r="R295" s="21" t="n">
        <f aca="false">P295-Q295</f>
        <v>1671</v>
      </c>
    </row>
    <row r="297" customFormat="false" ht="14.65" hidden="false" customHeight="false" outlineLevel="0" collapsed="false">
      <c r="A297" s="20" t="s">
        <v>176</v>
      </c>
      <c r="D297" s="21" t="n">
        <f aca="false">C309</f>
        <v>-10</v>
      </c>
      <c r="E297" s="21" t="n">
        <f aca="false">D309</f>
        <v>-10</v>
      </c>
      <c r="F297" s="21" t="n">
        <f aca="false">E309</f>
        <v>-10</v>
      </c>
      <c r="G297" s="21" t="n">
        <f aca="false">F309</f>
        <v>-10</v>
      </c>
      <c r="H297" s="21" t="n">
        <f aca="false">G309</f>
        <v>-10</v>
      </c>
      <c r="I297" s="21" t="n">
        <f aca="false">H309</f>
        <v>-10</v>
      </c>
      <c r="J297" s="21" t="n">
        <f aca="false">I309</f>
        <v>-10</v>
      </c>
      <c r="K297" s="21" t="n">
        <f aca="false">J309</f>
        <v>-10</v>
      </c>
      <c r="L297" s="21" t="n">
        <f aca="false">K309</f>
        <v>-10</v>
      </c>
      <c r="M297" s="21" t="n">
        <f aca="false">L309</f>
        <v>-10</v>
      </c>
      <c r="N297" s="21" t="n">
        <f aca="false">M309</f>
        <v>-10</v>
      </c>
      <c r="O297" s="21" t="n">
        <f aca="false">N309</f>
        <v>-10</v>
      </c>
    </row>
    <row r="298" customFormat="false" ht="14.65" hidden="false" customHeight="false" outlineLevel="0" collapsed="false">
      <c r="A298" s="22" t="s">
        <v>177</v>
      </c>
      <c r="C298" s="25" t="n">
        <v>0</v>
      </c>
      <c r="D298" s="25" t="n">
        <v>0</v>
      </c>
      <c r="E298" s="25" t="n">
        <v>0</v>
      </c>
      <c r="F298" s="25" t="n">
        <v>0</v>
      </c>
      <c r="G298" s="25" t="n">
        <v>0</v>
      </c>
      <c r="H298" s="25" t="n">
        <v>0</v>
      </c>
      <c r="I298" s="25" t="n">
        <v>0</v>
      </c>
      <c r="J298" s="25" t="n">
        <v>0</v>
      </c>
      <c r="K298" s="25" t="n">
        <v>0</v>
      </c>
      <c r="L298" s="25" t="n">
        <v>0</v>
      </c>
      <c r="M298" s="25" t="n">
        <v>0</v>
      </c>
      <c r="N298" s="25" t="n">
        <v>0</v>
      </c>
      <c r="O298" s="25" t="n">
        <v>0</v>
      </c>
      <c r="P298" s="21" t="n">
        <f aca="false">SUM(D298:O298)</f>
        <v>0</v>
      </c>
      <c r="Q298" s="25" t="n">
        <f aca="false">SUM(D298:E298)</f>
        <v>0</v>
      </c>
      <c r="R298" s="21" t="n">
        <f aca="false">P298-Q298</f>
        <v>0</v>
      </c>
    </row>
    <row r="299" customFormat="false" ht="14.65" hidden="false" customHeight="false" outlineLevel="0" collapsed="false">
      <c r="A299" s="22" t="s">
        <v>178</v>
      </c>
      <c r="C299" s="25" t="n">
        <v>0</v>
      </c>
      <c r="D299" s="25" t="n">
        <v>0</v>
      </c>
      <c r="E299" s="25" t="n">
        <v>0</v>
      </c>
      <c r="F299" s="25" t="n">
        <v>0</v>
      </c>
      <c r="G299" s="25" t="n">
        <v>0</v>
      </c>
      <c r="H299" s="25" t="n">
        <v>0</v>
      </c>
      <c r="I299" s="25" t="n">
        <v>0</v>
      </c>
      <c r="J299" s="25" t="n">
        <v>0</v>
      </c>
      <c r="K299" s="25" t="n">
        <v>0</v>
      </c>
      <c r="L299" s="25" t="n">
        <v>0</v>
      </c>
      <c r="M299" s="25" t="n">
        <v>0</v>
      </c>
      <c r="N299" s="25" t="n">
        <v>0</v>
      </c>
      <c r="O299" s="25" t="n">
        <v>0</v>
      </c>
      <c r="P299" s="21" t="n">
        <f aca="false">SUM(D299:O299)</f>
        <v>0</v>
      </c>
      <c r="Q299" s="25" t="n">
        <f aca="false">SUM(D299:E299)</f>
        <v>0</v>
      </c>
      <c r="R299" s="21" t="n">
        <f aca="false">P299-Q299</f>
        <v>0</v>
      </c>
    </row>
    <row r="300" customFormat="false" ht="14.65" hidden="false" customHeight="false" outlineLevel="0" collapsed="false">
      <c r="A300" s="22" t="s">
        <v>38</v>
      </c>
      <c r="C300" s="25" t="n">
        <v>-10</v>
      </c>
      <c r="D300" s="25" t="n">
        <v>0</v>
      </c>
      <c r="E300" s="25" t="n">
        <v>0</v>
      </c>
      <c r="F300" s="25" t="n">
        <v>0</v>
      </c>
      <c r="G300" s="25" t="n">
        <v>0</v>
      </c>
      <c r="H300" s="25" t="n">
        <v>0</v>
      </c>
      <c r="I300" s="25" t="n">
        <v>0</v>
      </c>
      <c r="J300" s="25" t="n">
        <v>0</v>
      </c>
      <c r="K300" s="25" t="n">
        <v>0</v>
      </c>
      <c r="L300" s="25" t="n">
        <v>0</v>
      </c>
      <c r="M300" s="25" t="n">
        <v>0</v>
      </c>
      <c r="N300" s="25" t="n">
        <v>0</v>
      </c>
      <c r="O300" s="25" t="n">
        <v>0</v>
      </c>
      <c r="P300" s="21" t="n">
        <f aca="false">SUM(D300:O300)</f>
        <v>0</v>
      </c>
      <c r="Q300" s="25" t="n">
        <f aca="false">SUM(D300:E300)</f>
        <v>0</v>
      </c>
      <c r="R300" s="21" t="n">
        <f aca="false">P300-Q300</f>
        <v>0</v>
      </c>
    </row>
    <row r="301" customFormat="false" ht="14.65" hidden="false" customHeight="false" outlineLevel="0" collapsed="false">
      <c r="A301" s="22" t="s">
        <v>38</v>
      </c>
      <c r="B301" s="27"/>
      <c r="C301" s="25" t="n">
        <v>0</v>
      </c>
      <c r="D301" s="25" t="n">
        <v>0</v>
      </c>
      <c r="E301" s="25" t="n">
        <v>0</v>
      </c>
      <c r="F301" s="25" t="n">
        <v>0</v>
      </c>
      <c r="G301" s="25" t="n">
        <v>0</v>
      </c>
      <c r="H301" s="25" t="n">
        <v>0</v>
      </c>
      <c r="I301" s="25" t="n">
        <v>0</v>
      </c>
      <c r="J301" s="25" t="n">
        <v>0</v>
      </c>
      <c r="K301" s="25" t="n">
        <v>0</v>
      </c>
      <c r="L301" s="25" t="n">
        <v>0</v>
      </c>
      <c r="M301" s="25" t="n">
        <v>0</v>
      </c>
      <c r="N301" s="25" t="n">
        <v>0</v>
      </c>
      <c r="O301" s="25" t="n">
        <v>0</v>
      </c>
      <c r="P301" s="21" t="n">
        <f aca="false">SUM(D301:O301)</f>
        <v>0</v>
      </c>
      <c r="Q301" s="25" t="n">
        <f aca="false">SUM(D301:E301)</f>
        <v>0</v>
      </c>
      <c r="R301" s="21" t="n">
        <f aca="false">P301-Q301</f>
        <v>0</v>
      </c>
    </row>
    <row r="302" customFormat="false" ht="14.65" hidden="false" customHeight="false" outlineLevel="0" collapsed="false">
      <c r="A302" s="22" t="s">
        <v>38</v>
      </c>
      <c r="B302" s="27"/>
      <c r="C302" s="25" t="n">
        <v>0</v>
      </c>
      <c r="D302" s="25" t="n">
        <v>0</v>
      </c>
      <c r="E302" s="25" t="n">
        <v>0</v>
      </c>
      <c r="F302" s="25" t="n">
        <v>0</v>
      </c>
      <c r="G302" s="25" t="n">
        <v>0</v>
      </c>
      <c r="H302" s="25" t="n">
        <v>0</v>
      </c>
      <c r="I302" s="25" t="n">
        <v>0</v>
      </c>
      <c r="J302" s="25" t="n">
        <v>0</v>
      </c>
      <c r="K302" s="25" t="n">
        <v>0</v>
      </c>
      <c r="L302" s="25" t="n">
        <v>0</v>
      </c>
      <c r="M302" s="25" t="n">
        <v>0</v>
      </c>
      <c r="N302" s="25" t="n">
        <v>0</v>
      </c>
      <c r="O302" s="25" t="n">
        <v>0</v>
      </c>
      <c r="P302" s="21" t="n">
        <f aca="false">SUM(D302:O302)</f>
        <v>0</v>
      </c>
      <c r="Q302" s="25" t="n">
        <f aca="false">SUM(D302:E302)</f>
        <v>0</v>
      </c>
      <c r="R302" s="21" t="n">
        <f aca="false">P302-Q302</f>
        <v>0</v>
      </c>
    </row>
    <row r="303" customFormat="false" ht="14.65" hidden="false" customHeight="false" outlineLevel="0" collapsed="false">
      <c r="A303" s="22" t="s">
        <v>38</v>
      </c>
      <c r="C303" s="25" t="n">
        <v>0</v>
      </c>
      <c r="D303" s="25" t="n">
        <v>0</v>
      </c>
      <c r="E303" s="25" t="n">
        <v>0</v>
      </c>
      <c r="F303" s="25" t="n">
        <v>0</v>
      </c>
      <c r="G303" s="25" t="n">
        <v>0</v>
      </c>
      <c r="H303" s="25" t="n">
        <v>0</v>
      </c>
      <c r="I303" s="25" t="n">
        <v>0</v>
      </c>
      <c r="J303" s="25" t="n">
        <v>0</v>
      </c>
      <c r="K303" s="25" t="n">
        <v>0</v>
      </c>
      <c r="L303" s="25" t="n">
        <v>0</v>
      </c>
      <c r="M303" s="25" t="n">
        <v>0</v>
      </c>
      <c r="N303" s="25" t="n">
        <v>0</v>
      </c>
      <c r="O303" s="25" t="n">
        <v>0</v>
      </c>
      <c r="P303" s="21" t="n">
        <f aca="false">SUM(D303:O303)</f>
        <v>0</v>
      </c>
      <c r="Q303" s="25" t="n">
        <f aca="false">SUM(D303:E303)</f>
        <v>0</v>
      </c>
      <c r="R303" s="21" t="n">
        <f aca="false">P303-Q303</f>
        <v>0</v>
      </c>
    </row>
    <row r="304" customFormat="false" ht="14.65" hidden="false" customHeight="false" outlineLevel="0" collapsed="false">
      <c r="A304" s="22" t="s">
        <v>38</v>
      </c>
      <c r="C304" s="25" t="n">
        <v>0</v>
      </c>
      <c r="D304" s="25" t="n">
        <v>0</v>
      </c>
      <c r="E304" s="25" t="n">
        <v>0</v>
      </c>
      <c r="F304" s="25" t="n">
        <v>0</v>
      </c>
      <c r="G304" s="25" t="n">
        <v>0</v>
      </c>
      <c r="H304" s="25" t="n">
        <v>0</v>
      </c>
      <c r="I304" s="25" t="n">
        <v>0</v>
      </c>
      <c r="J304" s="25" t="n">
        <v>0</v>
      </c>
      <c r="K304" s="25" t="n">
        <v>0</v>
      </c>
      <c r="L304" s="25" t="n">
        <v>0</v>
      </c>
      <c r="M304" s="25" t="n">
        <v>0</v>
      </c>
      <c r="N304" s="25" t="n">
        <v>0</v>
      </c>
      <c r="O304" s="25" t="n">
        <v>0</v>
      </c>
      <c r="P304" s="21" t="n">
        <f aca="false">SUM(D304:O304)</f>
        <v>0</v>
      </c>
      <c r="Q304" s="25" t="n">
        <f aca="false">SUM(D304:E304)</f>
        <v>0</v>
      </c>
      <c r="R304" s="21" t="n">
        <f aca="false">P304-Q304</f>
        <v>0</v>
      </c>
    </row>
    <row r="305" customFormat="false" ht="14.65" hidden="false" customHeight="false" outlineLevel="0" collapsed="false">
      <c r="A305" s="22" t="s">
        <v>38</v>
      </c>
      <c r="C305" s="25" t="n">
        <v>0</v>
      </c>
      <c r="D305" s="25" t="n">
        <v>0</v>
      </c>
      <c r="E305" s="25" t="n">
        <v>0</v>
      </c>
      <c r="F305" s="25" t="n">
        <v>0</v>
      </c>
      <c r="G305" s="25" t="n">
        <v>0</v>
      </c>
      <c r="H305" s="25" t="n">
        <v>0</v>
      </c>
      <c r="I305" s="25" t="n">
        <v>0</v>
      </c>
      <c r="J305" s="25" t="n">
        <v>0</v>
      </c>
      <c r="K305" s="25" t="n">
        <v>0</v>
      </c>
      <c r="L305" s="25" t="n">
        <v>0</v>
      </c>
      <c r="M305" s="25" t="n">
        <v>0</v>
      </c>
      <c r="N305" s="25" t="n">
        <v>0</v>
      </c>
      <c r="O305" s="25" t="n">
        <v>0</v>
      </c>
      <c r="P305" s="21" t="n">
        <f aca="false">SUM(D305:O305)</f>
        <v>0</v>
      </c>
      <c r="Q305" s="25" t="n">
        <f aca="false">SUM(D305:E305)</f>
        <v>0</v>
      </c>
      <c r="R305" s="21" t="n">
        <f aca="false">P305-Q305</f>
        <v>0</v>
      </c>
    </row>
    <row r="306" customFormat="false" ht="14.65" hidden="false" customHeight="false" outlineLevel="0" collapsed="false">
      <c r="A306" s="22" t="s">
        <v>38</v>
      </c>
      <c r="C306" s="25" t="n">
        <v>0</v>
      </c>
      <c r="D306" s="25" t="n">
        <v>0</v>
      </c>
      <c r="E306" s="25" t="n">
        <v>0</v>
      </c>
      <c r="F306" s="25" t="n">
        <v>0</v>
      </c>
      <c r="G306" s="25" t="n">
        <v>0</v>
      </c>
      <c r="H306" s="25" t="n">
        <v>0</v>
      </c>
      <c r="I306" s="25" t="n">
        <v>0</v>
      </c>
      <c r="J306" s="25" t="n">
        <v>0</v>
      </c>
      <c r="K306" s="25" t="n">
        <v>0</v>
      </c>
      <c r="L306" s="25" t="n">
        <v>0</v>
      </c>
      <c r="M306" s="25" t="n">
        <v>0</v>
      </c>
      <c r="N306" s="25" t="n">
        <v>0</v>
      </c>
      <c r="O306" s="25" t="n">
        <v>0</v>
      </c>
      <c r="P306" s="21" t="n">
        <f aca="false">SUM(D306:O306)</f>
        <v>0</v>
      </c>
      <c r="Q306" s="25" t="n">
        <f aca="false">SUM(D306:E306)</f>
        <v>0</v>
      </c>
      <c r="R306" s="21" t="n">
        <f aca="false">P306-Q306</f>
        <v>0</v>
      </c>
    </row>
    <row r="307" customFormat="false" ht="14.65" hidden="false" customHeight="false" outlineLevel="0" collapsed="false">
      <c r="A307" s="22" t="s">
        <v>174</v>
      </c>
      <c r="C307" s="23" t="n">
        <v>0</v>
      </c>
      <c r="D307" s="23" t="n">
        <v>0</v>
      </c>
      <c r="E307" s="23" t="n">
        <v>0</v>
      </c>
      <c r="F307" s="23" t="n">
        <v>0</v>
      </c>
      <c r="G307" s="23" t="n">
        <v>0</v>
      </c>
      <c r="H307" s="23" t="n">
        <v>0</v>
      </c>
      <c r="I307" s="23" t="n">
        <v>0</v>
      </c>
      <c r="J307" s="23" t="n">
        <v>0</v>
      </c>
      <c r="K307" s="23" t="n">
        <v>0</v>
      </c>
      <c r="L307" s="23" t="n">
        <v>0</v>
      </c>
      <c r="M307" s="23" t="n">
        <v>0</v>
      </c>
      <c r="N307" s="23" t="n">
        <v>0</v>
      </c>
      <c r="O307" s="23" t="n">
        <v>0</v>
      </c>
      <c r="P307" s="24" t="n">
        <f aca="false">SUM(D307:O307)</f>
        <v>0</v>
      </c>
      <c r="Q307" s="23" t="n">
        <f aca="false">SUM(D307:E307)</f>
        <v>0</v>
      </c>
      <c r="R307" s="24" t="n">
        <f aca="false">P307-Q307</f>
        <v>0</v>
      </c>
    </row>
    <row r="308" customFormat="false" ht="3.95" hidden="false" customHeight="true" outlineLevel="0" collapsed="false"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</row>
    <row r="309" customFormat="false" ht="14.65" hidden="false" customHeight="false" outlineLevel="0" collapsed="false">
      <c r="A309" s="20" t="s">
        <v>176</v>
      </c>
      <c r="C309" s="21" t="n">
        <f aca="false">SUM(C297:C308)</f>
        <v>-10</v>
      </c>
      <c r="D309" s="21" t="n">
        <f aca="false">SUM(D297:D308)</f>
        <v>-10</v>
      </c>
      <c r="E309" s="21" t="n">
        <f aca="false">SUM(E297:E308)</f>
        <v>-10</v>
      </c>
      <c r="F309" s="21" t="n">
        <f aca="false">SUM(F297:F308)</f>
        <v>-10</v>
      </c>
      <c r="G309" s="21" t="n">
        <f aca="false">SUM(G297:G308)</f>
        <v>-10</v>
      </c>
      <c r="H309" s="21" t="n">
        <f aca="false">SUM(H297:H308)</f>
        <v>-10</v>
      </c>
      <c r="I309" s="21" t="n">
        <f aca="false">SUM(I297:I308)</f>
        <v>-10</v>
      </c>
      <c r="J309" s="21" t="n">
        <f aca="false">SUM(J297:J308)</f>
        <v>-10</v>
      </c>
      <c r="K309" s="21" t="n">
        <f aca="false">SUM(K297:K308)</f>
        <v>-10</v>
      </c>
      <c r="L309" s="21" t="n">
        <f aca="false">SUM(L297:L308)</f>
        <v>-10</v>
      </c>
      <c r="M309" s="21" t="n">
        <f aca="false">SUM(M297:M308)</f>
        <v>-10</v>
      </c>
      <c r="N309" s="21" t="n">
        <f aca="false">SUM(N297:N308)</f>
        <v>-10</v>
      </c>
      <c r="O309" s="21" t="n">
        <f aca="false">SUM(O297:O308)</f>
        <v>-10</v>
      </c>
    </row>
    <row r="310" customFormat="false" ht="3.95" hidden="false" customHeight="true" outlineLevel="0" collapsed="false"/>
    <row r="311" customFormat="false" ht="14.65" hidden="false" customHeight="false" outlineLevel="0" collapsed="false">
      <c r="A311" s="22" t="s">
        <v>28</v>
      </c>
      <c r="D311" s="21" t="n">
        <f aca="false">D309-C309</f>
        <v>0</v>
      </c>
      <c r="E311" s="21" t="n">
        <f aca="false">E309-D309</f>
        <v>0</v>
      </c>
      <c r="F311" s="21" t="n">
        <f aca="false">F309-E309</f>
        <v>0</v>
      </c>
      <c r="G311" s="21" t="n">
        <f aca="false">G309-F309</f>
        <v>0</v>
      </c>
      <c r="H311" s="21" t="n">
        <f aca="false">H309-G309</f>
        <v>0</v>
      </c>
      <c r="I311" s="21" t="n">
        <f aca="false">I309-H309</f>
        <v>0</v>
      </c>
      <c r="J311" s="21" t="n">
        <f aca="false">J309-I309</f>
        <v>0</v>
      </c>
      <c r="K311" s="21" t="n">
        <f aca="false">K309-J309</f>
        <v>0</v>
      </c>
      <c r="L311" s="21" t="n">
        <f aca="false">L309-K309</f>
        <v>0</v>
      </c>
      <c r="M311" s="21" t="n">
        <f aca="false">M309-L309</f>
        <v>0</v>
      </c>
      <c r="N311" s="21" t="n">
        <f aca="false">N309-M309</f>
        <v>0</v>
      </c>
      <c r="O311" s="21" t="n">
        <f aca="false">O309-N309</f>
        <v>0</v>
      </c>
      <c r="P311" s="21" t="n">
        <f aca="false">SUM(D311:O311)</f>
        <v>0</v>
      </c>
      <c r="Q311" s="21" t="n">
        <f aca="false">SUM(Q298:Q308)</f>
        <v>0</v>
      </c>
      <c r="R311" s="21" t="n">
        <f aca="false">P311-Q311</f>
        <v>0</v>
      </c>
    </row>
    <row r="313" customFormat="false" ht="8.1" hidden="false" customHeight="true" outlineLevel="0" collapsed="false"/>
    <row r="314" customFormat="false" ht="14.65" hidden="false" customHeight="false" outlineLevel="0" collapsed="false">
      <c r="A314" s="20" t="s">
        <v>179</v>
      </c>
      <c r="D314" s="21" t="n">
        <f aca="false">C317</f>
        <v>13191</v>
      </c>
      <c r="E314" s="21" t="n">
        <f aca="false">D317</f>
        <v>13191</v>
      </c>
      <c r="F314" s="21" t="n">
        <f aca="false">E317</f>
        <v>13191</v>
      </c>
      <c r="G314" s="21" t="n">
        <f aca="false">F317</f>
        <v>13191</v>
      </c>
      <c r="H314" s="21" t="n">
        <f aca="false">G317</f>
        <v>13191</v>
      </c>
      <c r="I314" s="21" t="n">
        <f aca="false">H317</f>
        <v>13191</v>
      </c>
      <c r="J314" s="21" t="n">
        <f aca="false">I317</f>
        <v>13191</v>
      </c>
      <c r="K314" s="21" t="n">
        <f aca="false">J317</f>
        <v>13191</v>
      </c>
      <c r="L314" s="21" t="n">
        <f aca="false">K317</f>
        <v>13191</v>
      </c>
      <c r="M314" s="21" t="n">
        <f aca="false">L317</f>
        <v>13191</v>
      </c>
      <c r="N314" s="21" t="n">
        <f aca="false">M317</f>
        <v>13191</v>
      </c>
      <c r="O314" s="21" t="n">
        <f aca="false">N317</f>
        <v>13191</v>
      </c>
      <c r="P314" s="21"/>
    </row>
    <row r="315" customFormat="false" ht="14.65" hidden="false" customHeight="false" outlineLevel="0" collapsed="false">
      <c r="A315" s="22" t="s">
        <v>174</v>
      </c>
      <c r="C315" s="23" t="n">
        <v>0</v>
      </c>
      <c r="D315" s="23" t="n">
        <v>0</v>
      </c>
      <c r="E315" s="23" t="n">
        <v>0</v>
      </c>
      <c r="F315" s="23" t="n">
        <v>0</v>
      </c>
      <c r="G315" s="23" t="n">
        <v>0</v>
      </c>
      <c r="H315" s="23" t="n">
        <v>0</v>
      </c>
      <c r="I315" s="23" t="n">
        <v>0</v>
      </c>
      <c r="J315" s="23" t="n">
        <v>0</v>
      </c>
      <c r="K315" s="23" t="n">
        <v>0</v>
      </c>
      <c r="L315" s="23" t="n">
        <v>0</v>
      </c>
      <c r="M315" s="23" t="n">
        <v>0</v>
      </c>
      <c r="N315" s="23" t="n">
        <v>0</v>
      </c>
      <c r="O315" s="23" t="n">
        <v>0</v>
      </c>
      <c r="P315" s="24" t="n">
        <f aca="false">SUM(D315:O315)</f>
        <v>0</v>
      </c>
      <c r="Q315" s="23" t="n">
        <f aca="false">SUM(D315:E315)</f>
        <v>0</v>
      </c>
      <c r="R315" s="24" t="n">
        <f aca="false">P315-Q315</f>
        <v>0</v>
      </c>
    </row>
    <row r="316" customFormat="false" ht="3.95" hidden="false" customHeight="true" outlineLevel="0" collapsed="false"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</row>
    <row r="317" customFormat="false" ht="14.65" hidden="false" customHeight="false" outlineLevel="0" collapsed="false">
      <c r="A317" s="20" t="s">
        <v>180</v>
      </c>
      <c r="C317" s="25" t="n">
        <v>13191</v>
      </c>
      <c r="D317" s="21" t="n">
        <f aca="false">D314+D315</f>
        <v>13191</v>
      </c>
      <c r="E317" s="21" t="n">
        <f aca="false">E314+E315</f>
        <v>13191</v>
      </c>
      <c r="F317" s="21" t="n">
        <f aca="false">F314+F315</f>
        <v>13191</v>
      </c>
      <c r="G317" s="21" t="n">
        <f aca="false">G314+G315</f>
        <v>13191</v>
      </c>
      <c r="H317" s="21" t="n">
        <f aca="false">H314+H315</f>
        <v>13191</v>
      </c>
      <c r="I317" s="21" t="n">
        <f aca="false">I314+I315</f>
        <v>13191</v>
      </c>
      <c r="J317" s="21" t="n">
        <f aca="false">J314+J315</f>
        <v>13191</v>
      </c>
      <c r="K317" s="21" t="n">
        <f aca="false">K314+K315</f>
        <v>13191</v>
      </c>
      <c r="L317" s="21" t="n">
        <f aca="false">L314+L315</f>
        <v>13191</v>
      </c>
      <c r="M317" s="21" t="n">
        <f aca="false">M314+M315</f>
        <v>13191</v>
      </c>
      <c r="N317" s="21" t="n">
        <f aca="false">N314+N315</f>
        <v>13191</v>
      </c>
      <c r="O317" s="21" t="n">
        <f aca="false">O314+O315</f>
        <v>13191</v>
      </c>
      <c r="P317" s="21"/>
    </row>
    <row r="318" customFormat="false" ht="3.95" hidden="false" customHeight="true" outlineLevel="0" collapsed="false"/>
    <row r="319" customFormat="false" ht="14.65" hidden="false" customHeight="false" outlineLevel="0" collapsed="false">
      <c r="A319" s="22" t="s">
        <v>28</v>
      </c>
      <c r="D319" s="21" t="n">
        <f aca="false">D317-C317</f>
        <v>0</v>
      </c>
      <c r="E319" s="21" t="n">
        <f aca="false">E317-D317</f>
        <v>0</v>
      </c>
      <c r="F319" s="21" t="n">
        <f aca="false">F317-E317</f>
        <v>0</v>
      </c>
      <c r="G319" s="21" t="n">
        <f aca="false">G317-F317</f>
        <v>0</v>
      </c>
      <c r="H319" s="21" t="n">
        <f aca="false">H317-G317</f>
        <v>0</v>
      </c>
      <c r="I319" s="21" t="n">
        <f aca="false">I317-H317</f>
        <v>0</v>
      </c>
      <c r="J319" s="21" t="n">
        <f aca="false">J317-I317</f>
        <v>0</v>
      </c>
      <c r="K319" s="21" t="n">
        <f aca="false">K317-J317</f>
        <v>0</v>
      </c>
      <c r="L319" s="21" t="n">
        <f aca="false">L317-K317</f>
        <v>0</v>
      </c>
      <c r="M319" s="21" t="n">
        <f aca="false">M317-L317</f>
        <v>0</v>
      </c>
      <c r="N319" s="21" t="n">
        <f aca="false">N317-M317</f>
        <v>0</v>
      </c>
      <c r="O319" s="21" t="n">
        <f aca="false">O317-N317</f>
        <v>0</v>
      </c>
      <c r="P319" s="21" t="n">
        <f aca="false">SUM(D319:O319)</f>
        <v>0</v>
      </c>
      <c r="Q319" s="21" t="n">
        <f aca="false">Q315</f>
        <v>0</v>
      </c>
      <c r="R319" s="21" t="n">
        <f aca="false">P319-Q319</f>
        <v>0</v>
      </c>
    </row>
    <row r="322" customFormat="false" ht="14.65" hidden="false" customHeight="false" outlineLevel="0" collapsed="false">
      <c r="A322" s="20" t="s">
        <v>181</v>
      </c>
    </row>
    <row r="323" customFormat="false" ht="14.65" hidden="false" customHeight="false" outlineLevel="0" collapsed="false">
      <c r="A323" s="22" t="s">
        <v>182</v>
      </c>
      <c r="B323" s="27" t="s">
        <v>32</v>
      </c>
      <c r="C323" s="21"/>
      <c r="D323" s="28" t="n">
        <f aca="false">'''file:///mnt/12tb/@roms/datasets/enron/EDRM%20Enron%20Email%20Data%20Set%20v2%20XML/filtered-attachments/xls/EMTW02PL.XLS''#Source'!D41</f>
        <v>900</v>
      </c>
      <c r="E323" s="28" t="n">
        <f aca="false">'''file:///mnt/12tb/@roms/datasets/enron/EDRM%20Enron%20Email%20Data%20Set%20v2%20XML/filtered-attachments/xls/EMTW02PL.XLS''#Source'!E41</f>
        <v>940</v>
      </c>
      <c r="F323" s="28" t="n">
        <f aca="false">'''file:///mnt/12tb/@roms/datasets/enron/EDRM%20Enron%20Email%20Data%20Set%20v2%20XML/filtered-attachments/xls/EMTW02PL.XLS''#Source'!F41</f>
        <v>900</v>
      </c>
      <c r="G323" s="28" t="n">
        <f aca="false">'''file:///mnt/12tb/@roms/datasets/enron/EDRM%20Enron%20Email%20Data%20Set%20v2%20XML/filtered-attachments/xls/EMTW02PL.XLS''#Source'!G41</f>
        <v>897</v>
      </c>
      <c r="H323" s="28" t="n">
        <f aca="false">'''file:///mnt/12tb/@roms/datasets/enron/EDRM%20Enron%20Email%20Data%20Set%20v2%20XML/filtered-attachments/xls/EMTW02PL.XLS''#Source'!H41</f>
        <v>901</v>
      </c>
      <c r="I323" s="28" t="n">
        <f aca="false">'''file:///mnt/12tb/@roms/datasets/enron/EDRM%20Enron%20Email%20Data%20Set%20v2%20XML/filtered-attachments/xls/EMTW02PL.XLS''#Source'!I41</f>
        <v>897</v>
      </c>
      <c r="J323" s="28" t="n">
        <f aca="false">'''file:///mnt/12tb/@roms/datasets/enron/EDRM%20Enron%20Email%20Data%20Set%20v2%20XML/filtered-attachments/xls/EMTW02PL.XLS''#Source'!J41</f>
        <v>899</v>
      </c>
      <c r="K323" s="28" t="n">
        <f aca="false">'''file:///mnt/12tb/@roms/datasets/enron/EDRM%20Enron%20Email%20Data%20Set%20v2%20XML/filtered-attachments/xls/EMTW02PL.XLS''#Source'!K41</f>
        <v>899</v>
      </c>
      <c r="L323" s="28" t="n">
        <f aca="false">'''file:///mnt/12tb/@roms/datasets/enron/EDRM%20Enron%20Email%20Data%20Set%20v2%20XML/filtered-attachments/xls/EMTW02PL.XLS''#Source'!L41</f>
        <v>900</v>
      </c>
      <c r="M323" s="28" t="n">
        <f aca="false">'''file:///mnt/12tb/@roms/datasets/enron/EDRM%20Enron%20Email%20Data%20Set%20v2%20XML/filtered-attachments/xls/EMTW02PL.XLS''#Source'!M41</f>
        <v>898</v>
      </c>
      <c r="N323" s="28" t="n">
        <f aca="false">'''file:///mnt/12tb/@roms/datasets/enron/EDRM%20Enron%20Email%20Data%20Set%20v2%20XML/filtered-attachments/xls/EMTW02PL.XLS''#Source'!N41</f>
        <v>901</v>
      </c>
      <c r="O323" s="28" t="n">
        <f aca="false">'''file:///mnt/12tb/@roms/datasets/enron/EDRM%20Enron%20Email%20Data%20Set%20v2%20XML/filtered-attachments/xls/EMTW02PL.XLS''#Source'!O41</f>
        <v>897</v>
      </c>
      <c r="P323" s="21" t="n">
        <f aca="false">SUM(D323:O323)</f>
        <v>10829</v>
      </c>
      <c r="Q323" s="25" t="n">
        <f aca="false">SUM(D323:E323)</f>
        <v>1840</v>
      </c>
      <c r="R323" s="21" t="n">
        <f aca="false">P323-Q323</f>
        <v>8989</v>
      </c>
    </row>
    <row r="324" customFormat="false" ht="14.65" hidden="false" customHeight="false" outlineLevel="0" collapsed="false">
      <c r="A324" s="22" t="s">
        <v>183</v>
      </c>
      <c r="C324" s="21"/>
      <c r="D324" s="25" t="n">
        <v>-503</v>
      </c>
      <c r="E324" s="25" t="n">
        <v>-71</v>
      </c>
      <c r="F324" s="25" t="n">
        <v>-61</v>
      </c>
      <c r="G324" s="25" t="n">
        <v>-3038</v>
      </c>
      <c r="H324" s="25" t="n">
        <v>-732</v>
      </c>
      <c r="I324" s="25" t="n">
        <v>-107</v>
      </c>
      <c r="J324" s="25" t="n">
        <v>0</v>
      </c>
      <c r="K324" s="25" t="n">
        <v>0</v>
      </c>
      <c r="L324" s="25" t="n">
        <v>0</v>
      </c>
      <c r="M324" s="25" t="n">
        <v>-3458</v>
      </c>
      <c r="N324" s="25" t="n">
        <v>0</v>
      </c>
      <c r="O324" s="25" t="n">
        <v>-1114</v>
      </c>
      <c r="P324" s="21" t="n">
        <f aca="false">SUM(D324:O324)</f>
        <v>-9084</v>
      </c>
      <c r="Q324" s="25" t="n">
        <f aca="false">SUM(D324:E324)</f>
        <v>-574</v>
      </c>
      <c r="R324" s="21" t="n">
        <f aca="false">P324-Q324</f>
        <v>-8510</v>
      </c>
    </row>
    <row r="325" customFormat="false" ht="14.65" hidden="false" customHeight="false" outlineLevel="0" collapsed="false">
      <c r="A325" s="22" t="s">
        <v>184</v>
      </c>
      <c r="C325" s="21"/>
      <c r="D325" s="25" t="n">
        <v>0</v>
      </c>
      <c r="E325" s="25" t="n">
        <v>-200</v>
      </c>
      <c r="F325" s="25" t="n">
        <v>0</v>
      </c>
      <c r="G325" s="25" t="n">
        <v>0</v>
      </c>
      <c r="H325" s="25" t="n">
        <v>-200</v>
      </c>
      <c r="I325" s="25" t="n">
        <v>0</v>
      </c>
      <c r="J325" s="25" t="n">
        <v>0</v>
      </c>
      <c r="K325" s="25" t="n">
        <v>-200</v>
      </c>
      <c r="L325" s="25" t="n">
        <v>0</v>
      </c>
      <c r="M325" s="25" t="n">
        <v>0</v>
      </c>
      <c r="N325" s="25" t="n">
        <v>-200</v>
      </c>
      <c r="O325" s="25" t="n">
        <v>0</v>
      </c>
      <c r="P325" s="21" t="n">
        <f aca="false">SUM(D325:O325)</f>
        <v>-800</v>
      </c>
      <c r="Q325" s="25" t="n">
        <f aca="false">SUM(D325:E325)</f>
        <v>-200</v>
      </c>
      <c r="R325" s="21" t="n">
        <f aca="false">P325-Q325</f>
        <v>-600</v>
      </c>
    </row>
    <row r="326" customFormat="false" ht="14.65" hidden="false" customHeight="false" outlineLevel="0" collapsed="false">
      <c r="A326" s="22" t="s">
        <v>185</v>
      </c>
      <c r="B326" s="27" t="s">
        <v>32</v>
      </c>
      <c r="C326" s="21"/>
      <c r="D326" s="38" t="n">
        <f aca="false">'''file:///mnt/12tb/@roms/datasets/enron/EDRM%20Enron%20Email%20Data%20Set%20v2%20XML/filtered-attachments/xls/EMTW02PL.XLS''#Source'!D40</f>
        <v>-75</v>
      </c>
      <c r="E326" s="38" t="n">
        <f aca="false">'''file:///mnt/12tb/@roms/datasets/enron/EDRM%20Enron%20Email%20Data%20Set%20v2%20XML/filtered-attachments/xls/EMTW02PL.XLS''#Source'!E40</f>
        <v>-115</v>
      </c>
      <c r="F326" s="38" t="n">
        <f aca="false">'''file:///mnt/12tb/@roms/datasets/enron/EDRM%20Enron%20Email%20Data%20Set%20v2%20XML/filtered-attachments/xls/EMTW02PL.XLS''#Source'!F40</f>
        <v>-75</v>
      </c>
      <c r="G326" s="38" t="n">
        <f aca="false">'''file:///mnt/12tb/@roms/datasets/enron/EDRM%20Enron%20Email%20Data%20Set%20v2%20XML/filtered-attachments/xls/EMTW02PL.XLS''#Source'!G40</f>
        <v>-72</v>
      </c>
      <c r="H326" s="38" t="n">
        <f aca="false">'''file:///mnt/12tb/@roms/datasets/enron/EDRM%20Enron%20Email%20Data%20Set%20v2%20XML/filtered-attachments/xls/EMTW02PL.XLS''#Source'!H40</f>
        <v>-76</v>
      </c>
      <c r="I326" s="38" t="n">
        <f aca="false">'''file:///mnt/12tb/@roms/datasets/enron/EDRM%20Enron%20Email%20Data%20Set%20v2%20XML/filtered-attachments/xls/EMTW02PL.XLS''#Source'!I40</f>
        <v>-72</v>
      </c>
      <c r="J326" s="38" t="n">
        <f aca="false">'''file:///mnt/12tb/@roms/datasets/enron/EDRM%20Enron%20Email%20Data%20Set%20v2%20XML/filtered-attachments/xls/EMTW02PL.XLS''#Source'!J40</f>
        <v>-74</v>
      </c>
      <c r="K326" s="38" t="n">
        <f aca="false">'''file:///mnt/12tb/@roms/datasets/enron/EDRM%20Enron%20Email%20Data%20Set%20v2%20XML/filtered-attachments/xls/EMTW02PL.XLS''#Source'!K40</f>
        <v>-74</v>
      </c>
      <c r="L326" s="38" t="n">
        <f aca="false">'''file:///mnt/12tb/@roms/datasets/enron/EDRM%20Enron%20Email%20Data%20Set%20v2%20XML/filtered-attachments/xls/EMTW02PL.XLS''#Source'!L40</f>
        <v>-75</v>
      </c>
      <c r="M326" s="38" t="n">
        <f aca="false">'''file:///mnt/12tb/@roms/datasets/enron/EDRM%20Enron%20Email%20Data%20Set%20v2%20XML/filtered-attachments/xls/EMTW02PL.XLS''#Source'!M40</f>
        <v>-73</v>
      </c>
      <c r="N326" s="38" t="n">
        <f aca="false">'''file:///mnt/12tb/@roms/datasets/enron/EDRM%20Enron%20Email%20Data%20Set%20v2%20XML/filtered-attachments/xls/EMTW02PL.XLS''#Source'!N40</f>
        <v>-76</v>
      </c>
      <c r="O326" s="38" t="n">
        <f aca="false">'''file:///mnt/12tb/@roms/datasets/enron/EDRM%20Enron%20Email%20Data%20Set%20v2%20XML/filtered-attachments/xls/EMTW02PL.XLS''#Source'!O40</f>
        <v>-72</v>
      </c>
      <c r="P326" s="24" t="n">
        <f aca="false">SUM(D326:O326)</f>
        <v>-929</v>
      </c>
      <c r="Q326" s="23" t="n">
        <f aca="false">SUM(D326:E326)</f>
        <v>-190</v>
      </c>
      <c r="R326" s="24" t="n">
        <f aca="false">P326-Q326</f>
        <v>-739</v>
      </c>
    </row>
    <row r="327" customFormat="false" ht="3.95" hidden="false" customHeight="true" outlineLevel="0" collapsed="false"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</row>
    <row r="328" customFormat="false" ht="14.65" hidden="false" customHeight="false" outlineLevel="0" collapsed="false">
      <c r="A328" s="22" t="s">
        <v>186</v>
      </c>
      <c r="C328" s="21"/>
      <c r="D328" s="24" t="n">
        <f aca="false">SUM(D323:D327)</f>
        <v>322</v>
      </c>
      <c r="E328" s="24" t="n">
        <f aca="false">SUM(E323:E327)</f>
        <v>554</v>
      </c>
      <c r="F328" s="24" t="n">
        <f aca="false">SUM(F323:F327)</f>
        <v>764</v>
      </c>
      <c r="G328" s="24" t="n">
        <f aca="false">SUM(G323:G327)</f>
        <v>-2213</v>
      </c>
      <c r="H328" s="24" t="n">
        <f aca="false">SUM(H323:H327)</f>
        <v>-107</v>
      </c>
      <c r="I328" s="24" t="n">
        <f aca="false">SUM(I323:I327)</f>
        <v>718</v>
      </c>
      <c r="J328" s="24" t="n">
        <f aca="false">SUM(J323:J327)</f>
        <v>825</v>
      </c>
      <c r="K328" s="24" t="n">
        <f aca="false">SUM(K323:K327)</f>
        <v>625</v>
      </c>
      <c r="L328" s="24" t="n">
        <f aca="false">SUM(L323:L327)</f>
        <v>825</v>
      </c>
      <c r="M328" s="24" t="n">
        <f aca="false">SUM(M323:M327)</f>
        <v>-2633</v>
      </c>
      <c r="N328" s="24" t="n">
        <f aca="false">SUM(N323:N327)</f>
        <v>625</v>
      </c>
      <c r="O328" s="24" t="n">
        <f aca="false">SUM(O323:O327)</f>
        <v>-289</v>
      </c>
      <c r="P328" s="24" t="n">
        <f aca="false">SUM(P323:P327)</f>
        <v>16</v>
      </c>
      <c r="Q328" s="24" t="n">
        <f aca="false">SUM(Q323:Q327)</f>
        <v>876</v>
      </c>
      <c r="R328" s="24" t="n">
        <f aca="false">P328-Q328</f>
        <v>-860</v>
      </c>
    </row>
    <row r="329" customFormat="false" ht="6" hidden="false" customHeight="true" outlineLevel="0" collapsed="false"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</row>
    <row r="330" customFormat="false" ht="14.65" hidden="false" customHeight="false" outlineLevel="0" collapsed="false">
      <c r="A330" s="22" t="s">
        <v>187</v>
      </c>
      <c r="B330" s="27" t="s">
        <v>32</v>
      </c>
      <c r="C330" s="21"/>
      <c r="D330" s="38" t="n">
        <f aca="false">'''file:///mnt/12tb/@roms/datasets/enron/EDRM%20Enron%20Email%20Data%20Set%20v2%20XML/filtered-attachments/xls/EMTW02PL.XLS''#Source'!D55</f>
        <v>3782</v>
      </c>
      <c r="E330" s="38" t="n">
        <f aca="false">'''file:///mnt/12tb/@roms/datasets/enron/EDRM%20Enron%20Email%20Data%20Set%20v2%20XML/filtered-attachments/xls/EMTW02PL.XLS''#Source'!E55</f>
        <v>3081</v>
      </c>
      <c r="F330" s="38" t="n">
        <f aca="false">'''file:///mnt/12tb/@roms/datasets/enron/EDRM%20Enron%20Email%20Data%20Set%20v2%20XML/filtered-attachments/xls/EMTW02PL.XLS''#Source'!F55</f>
        <v>3626</v>
      </c>
      <c r="G330" s="38" t="n">
        <f aca="false">'''file:///mnt/12tb/@roms/datasets/enron/EDRM%20Enron%20Email%20Data%20Set%20v2%20XML/filtered-attachments/xls/EMTW02PL.XLS''#Source'!G55</f>
        <v>3490</v>
      </c>
      <c r="H330" s="38" t="n">
        <f aca="false">'''file:///mnt/12tb/@roms/datasets/enron/EDRM%20Enron%20Email%20Data%20Set%20v2%20XML/filtered-attachments/xls/EMTW02PL.XLS''#Source'!H55</f>
        <v>3738</v>
      </c>
      <c r="I330" s="38" t="n">
        <f aca="false">'''file:///mnt/12tb/@roms/datasets/enron/EDRM%20Enron%20Email%20Data%20Set%20v2%20XML/filtered-attachments/xls/EMTW02PL.XLS''#Source'!I55</f>
        <v>3959</v>
      </c>
      <c r="J330" s="38" t="n">
        <f aca="false">'''file:///mnt/12tb/@roms/datasets/enron/EDRM%20Enron%20Email%20Data%20Set%20v2%20XML/filtered-attachments/xls/EMTW02PL.XLS''#Source'!J55</f>
        <v>4272</v>
      </c>
      <c r="K330" s="38" t="n">
        <f aca="false">'''file:///mnt/12tb/@roms/datasets/enron/EDRM%20Enron%20Email%20Data%20Set%20v2%20XML/filtered-attachments/xls/EMTW02PL.XLS''#Source'!K55</f>
        <v>4234</v>
      </c>
      <c r="L330" s="38" t="n">
        <f aca="false">'''file:///mnt/12tb/@roms/datasets/enron/EDRM%20Enron%20Email%20Data%20Set%20v2%20XML/filtered-attachments/xls/EMTW02PL.XLS''#Source'!L55</f>
        <v>3989</v>
      </c>
      <c r="M330" s="38" t="n">
        <f aca="false">'''file:///mnt/12tb/@roms/datasets/enron/EDRM%20Enron%20Email%20Data%20Set%20v2%20XML/filtered-attachments/xls/EMTW02PL.XLS''#Source'!M55</f>
        <v>4218</v>
      </c>
      <c r="N330" s="38" t="n">
        <f aca="false">'''file:///mnt/12tb/@roms/datasets/enron/EDRM%20Enron%20Email%20Data%20Set%20v2%20XML/filtered-attachments/xls/EMTW02PL.XLS''#Source'!N55</f>
        <v>4208</v>
      </c>
      <c r="O330" s="38" t="n">
        <f aca="false">'''file:///mnt/12tb/@roms/datasets/enron/EDRM%20Enron%20Email%20Data%20Set%20v2%20XML/filtered-attachments/xls/EMTW02PL.XLS''#Source'!O55</f>
        <v>4285</v>
      </c>
      <c r="P330" s="24" t="n">
        <f aca="false">SUM(D330:O330)</f>
        <v>46882</v>
      </c>
      <c r="Q330" s="23" t="n">
        <f aca="false">SUM(D330:E330)</f>
        <v>6863</v>
      </c>
      <c r="R330" s="24" t="n">
        <f aca="false">P330-Q330</f>
        <v>40019</v>
      </c>
    </row>
    <row r="331" customFormat="false" ht="6" hidden="false" customHeight="true" outlineLevel="0" collapsed="false"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</row>
    <row r="332" customFormat="false" ht="14.65" hidden="false" customHeight="false" outlineLevel="0" collapsed="false">
      <c r="A332" s="22" t="s">
        <v>188</v>
      </c>
      <c r="B332" s="27" t="s">
        <v>32</v>
      </c>
      <c r="C332" s="21"/>
      <c r="D332" s="28" t="n">
        <f aca="false">-'''file:///mnt/12tb/@roms/datasets/enron/EDRM%20Enron%20Email%20Data%20Set%20v2%20XML/filtered-attachments/xls/EMTW02PL.XLS''#Source'!D51</f>
        <v>3303</v>
      </c>
      <c r="E332" s="28" t="n">
        <f aca="false">-'''file:///mnt/12tb/@roms/datasets/enron/EDRM%20Enron%20Email%20Data%20Set%20v2%20XML/filtered-attachments/xls/EMTW02PL.XLS''#Source'!E51</f>
        <v>2577</v>
      </c>
      <c r="F332" s="28" t="n">
        <f aca="false">-'''file:///mnt/12tb/@roms/datasets/enron/EDRM%20Enron%20Email%20Data%20Set%20v2%20XML/filtered-attachments/xls/EMTW02PL.XLS''#Source'!F51</f>
        <v>3133</v>
      </c>
      <c r="G332" s="28" t="n">
        <f aca="false">-'''file:///mnt/12tb/@roms/datasets/enron/EDRM%20Enron%20Email%20Data%20Set%20v2%20XML/filtered-attachments/xls/EMTW02PL.XLS''#Source'!G51</f>
        <v>2949</v>
      </c>
      <c r="H332" s="28" t="n">
        <f aca="false">-'''file:///mnt/12tb/@roms/datasets/enron/EDRM%20Enron%20Email%20Data%20Set%20v2%20XML/filtered-attachments/xls/EMTW02PL.XLS''#Source'!H51</f>
        <v>3143</v>
      </c>
      <c r="I332" s="28" t="n">
        <f aca="false">-'''file:///mnt/12tb/@roms/datasets/enron/EDRM%20Enron%20Email%20Data%20Set%20v2%20XML/filtered-attachments/xls/EMTW02PL.XLS''#Source'!I51</f>
        <v>3336</v>
      </c>
      <c r="J332" s="28" t="n">
        <f aca="false">-'''file:///mnt/12tb/@roms/datasets/enron/EDRM%20Enron%20Email%20Data%20Set%20v2%20XML/filtered-attachments/xls/EMTW02PL.XLS''#Source'!J51</f>
        <v>3644</v>
      </c>
      <c r="K332" s="28" t="n">
        <f aca="false">-'''file:///mnt/12tb/@roms/datasets/enron/EDRM%20Enron%20Email%20Data%20Set%20v2%20XML/filtered-attachments/xls/EMTW02PL.XLS''#Source'!K51</f>
        <v>3607</v>
      </c>
      <c r="L332" s="28" t="n">
        <f aca="false">-'''file:///mnt/12tb/@roms/datasets/enron/EDRM%20Enron%20Email%20Data%20Set%20v2%20XML/filtered-attachments/xls/EMTW02PL.XLS''#Source'!L51</f>
        <v>2834</v>
      </c>
      <c r="M332" s="28" t="n">
        <f aca="false">-'''file:///mnt/12tb/@roms/datasets/enron/EDRM%20Enron%20Email%20Data%20Set%20v2%20XML/filtered-attachments/xls/EMTW02PL.XLS''#Source'!M51</f>
        <v>3620</v>
      </c>
      <c r="N332" s="28" t="n">
        <f aca="false">-'''file:///mnt/12tb/@roms/datasets/enron/EDRM%20Enron%20Email%20Data%20Set%20v2%20XML/filtered-attachments/xls/EMTW02PL.XLS''#Source'!N51</f>
        <v>4175</v>
      </c>
      <c r="O332" s="28" t="n">
        <f aca="false">-'''file:///mnt/12tb/@roms/datasets/enron/EDRM%20Enron%20Email%20Data%20Set%20v2%20XML/filtered-attachments/xls/EMTW02PL.XLS''#Source'!O51</f>
        <v>3671</v>
      </c>
      <c r="P332" s="21" t="n">
        <f aca="false">SUM(D332:O332)</f>
        <v>39992</v>
      </c>
      <c r="Q332" s="25" t="n">
        <f aca="false">SUM(D332:E332)</f>
        <v>5880</v>
      </c>
      <c r="R332" s="21" t="n">
        <f aca="false">P332-Q332</f>
        <v>34112</v>
      </c>
    </row>
    <row r="333" customFormat="false" ht="14.65" hidden="false" customHeight="false" outlineLevel="0" collapsed="false">
      <c r="A333" s="22" t="s">
        <v>189</v>
      </c>
      <c r="C333" s="21"/>
      <c r="D333" s="24" t="n">
        <f aca="false">-D332</f>
        <v>-3303</v>
      </c>
      <c r="E333" s="24" t="n">
        <f aca="false">-E332</f>
        <v>-2577</v>
      </c>
      <c r="F333" s="24" t="n">
        <f aca="false">-F332</f>
        <v>-3133</v>
      </c>
      <c r="G333" s="24" t="n">
        <f aca="false">-G332</f>
        <v>-2949</v>
      </c>
      <c r="H333" s="24" t="n">
        <f aca="false">-H332</f>
        <v>-3143</v>
      </c>
      <c r="I333" s="24" t="n">
        <f aca="false">-I332</f>
        <v>-3336</v>
      </c>
      <c r="J333" s="24" t="n">
        <f aca="false">-J332</f>
        <v>-3644</v>
      </c>
      <c r="K333" s="24" t="n">
        <f aca="false">-K332</f>
        <v>-3607</v>
      </c>
      <c r="L333" s="24" t="n">
        <f aca="false">-L332</f>
        <v>-2834</v>
      </c>
      <c r="M333" s="24" t="n">
        <f aca="false">-M332</f>
        <v>-3620</v>
      </c>
      <c r="N333" s="24" t="n">
        <f aca="false">-N332</f>
        <v>-4175</v>
      </c>
      <c r="O333" s="24" t="n">
        <f aca="false">-O332</f>
        <v>-3671</v>
      </c>
      <c r="P333" s="24" t="n">
        <f aca="false">SUM(D333:O333)</f>
        <v>-39992</v>
      </c>
      <c r="Q333" s="23" t="n">
        <f aca="false">SUM(D333:E333)</f>
        <v>-5880</v>
      </c>
      <c r="R333" s="24" t="n">
        <f aca="false">P333-Q333</f>
        <v>-34112</v>
      </c>
    </row>
    <row r="334" customFormat="false" ht="3.95" hidden="false" customHeight="true" outlineLevel="0" collapsed="false"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</row>
    <row r="335" customFormat="false" ht="14.65" hidden="false" customHeight="false" outlineLevel="0" collapsed="false">
      <c r="A335" s="22" t="s">
        <v>190</v>
      </c>
      <c r="C335" s="21"/>
      <c r="D335" s="21" t="n">
        <f aca="false">D332+D333</f>
        <v>0</v>
      </c>
      <c r="E335" s="21" t="n">
        <f aca="false">E332+E333</f>
        <v>0</v>
      </c>
      <c r="F335" s="21" t="n">
        <f aca="false">F332+F333</f>
        <v>0</v>
      </c>
      <c r="G335" s="21" t="n">
        <f aca="false">G332+G333</f>
        <v>0</v>
      </c>
      <c r="H335" s="21" t="n">
        <f aca="false">H332+H333</f>
        <v>0</v>
      </c>
      <c r="I335" s="21" t="n">
        <f aca="false">I332+I333</f>
        <v>0</v>
      </c>
      <c r="J335" s="21" t="n">
        <f aca="false">J332+J333</f>
        <v>0</v>
      </c>
      <c r="K335" s="21" t="n">
        <f aca="false">K332+K333</f>
        <v>0</v>
      </c>
      <c r="L335" s="21" t="n">
        <f aca="false">L332+L333</f>
        <v>0</v>
      </c>
      <c r="M335" s="21" t="n">
        <f aca="false">M332+M333</f>
        <v>0</v>
      </c>
      <c r="N335" s="21" t="n">
        <f aca="false">N332+N333</f>
        <v>0</v>
      </c>
      <c r="O335" s="21" t="n">
        <f aca="false">O332+O333</f>
        <v>0</v>
      </c>
      <c r="P335" s="21" t="n">
        <f aca="false">P332+P333</f>
        <v>0</v>
      </c>
      <c r="Q335" s="21" t="n">
        <f aca="false">Q332+Q333</f>
        <v>0</v>
      </c>
      <c r="R335" s="21" t="n">
        <f aca="false">P335-Q335</f>
        <v>0</v>
      </c>
    </row>
    <row r="336" customFormat="false" ht="14.65" hidden="false" customHeight="false" outlineLevel="0" collapsed="false">
      <c r="A336" s="22" t="s">
        <v>186</v>
      </c>
      <c r="C336" s="21"/>
      <c r="D336" s="24" t="n">
        <f aca="false">D328</f>
        <v>322</v>
      </c>
      <c r="E336" s="24" t="n">
        <f aca="false">E328</f>
        <v>554</v>
      </c>
      <c r="F336" s="24" t="n">
        <f aca="false">F328</f>
        <v>764</v>
      </c>
      <c r="G336" s="24" t="n">
        <f aca="false">G328</f>
        <v>-2213</v>
      </c>
      <c r="H336" s="24" t="n">
        <f aca="false">H328</f>
        <v>-107</v>
      </c>
      <c r="I336" s="24" t="n">
        <f aca="false">I328</f>
        <v>718</v>
      </c>
      <c r="J336" s="24" t="n">
        <f aca="false">J328</f>
        <v>825</v>
      </c>
      <c r="K336" s="24" t="n">
        <f aca="false">K328</f>
        <v>625</v>
      </c>
      <c r="L336" s="24" t="n">
        <f aca="false">L328</f>
        <v>825</v>
      </c>
      <c r="M336" s="24" t="n">
        <f aca="false">M328</f>
        <v>-2633</v>
      </c>
      <c r="N336" s="24" t="n">
        <f aca="false">N328</f>
        <v>625</v>
      </c>
      <c r="O336" s="24" t="n">
        <f aca="false">O328</f>
        <v>-289</v>
      </c>
      <c r="P336" s="24" t="n">
        <f aca="false">P328</f>
        <v>16</v>
      </c>
      <c r="Q336" s="24" t="n">
        <f aca="false">Q328</f>
        <v>876</v>
      </c>
      <c r="R336" s="24" t="n">
        <f aca="false">P336-Q336</f>
        <v>-860</v>
      </c>
    </row>
    <row r="337" customFormat="false" ht="3.95" hidden="false" customHeight="true" outlineLevel="0" collapsed="false"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</row>
    <row r="338" customFormat="false" ht="14.65" hidden="false" customHeight="false" outlineLevel="0" collapsed="false">
      <c r="A338" s="22" t="s">
        <v>191</v>
      </c>
      <c r="C338" s="21"/>
      <c r="D338" s="21" t="n">
        <f aca="false">D335+D336</f>
        <v>322</v>
      </c>
      <c r="E338" s="21" t="n">
        <f aca="false">E335+E336</f>
        <v>554</v>
      </c>
      <c r="F338" s="21" t="n">
        <f aca="false">F335+F336</f>
        <v>764</v>
      </c>
      <c r="G338" s="21" t="n">
        <f aca="false">G335+G336</f>
        <v>-2213</v>
      </c>
      <c r="H338" s="21" t="n">
        <f aca="false">H335+H336</f>
        <v>-107</v>
      </c>
      <c r="I338" s="21" t="n">
        <f aca="false">I335+I336</f>
        <v>718</v>
      </c>
      <c r="J338" s="21" t="n">
        <f aca="false">J335+J336</f>
        <v>825</v>
      </c>
      <c r="K338" s="21" t="n">
        <f aca="false">K335+K336</f>
        <v>625</v>
      </c>
      <c r="L338" s="21" t="n">
        <f aca="false">L335+L336</f>
        <v>825</v>
      </c>
      <c r="M338" s="21" t="n">
        <f aca="false">M335+M336</f>
        <v>-2633</v>
      </c>
      <c r="N338" s="21" t="n">
        <f aca="false">N335+N336</f>
        <v>625</v>
      </c>
      <c r="O338" s="21" t="n">
        <f aca="false">O335+O336</f>
        <v>-289</v>
      </c>
      <c r="P338" s="21" t="n">
        <f aca="false">P335+P336</f>
        <v>16</v>
      </c>
      <c r="Q338" s="21" t="n">
        <f aca="false">Q335+Q336</f>
        <v>876</v>
      </c>
      <c r="R338" s="21" t="n">
        <f aca="false">P338-Q338</f>
        <v>-860</v>
      </c>
    </row>
    <row r="339" customFormat="false" ht="14.65" hidden="false" customHeight="false" outlineLevel="0" collapsed="false">
      <c r="A339" s="22" t="s">
        <v>192</v>
      </c>
      <c r="C339" s="21"/>
      <c r="D339" s="21" t="n">
        <f aca="false">C342</f>
        <v>5607</v>
      </c>
      <c r="E339" s="21" t="n">
        <f aca="false">D342</f>
        <v>5929</v>
      </c>
      <c r="F339" s="21" t="n">
        <f aca="false">E342</f>
        <v>6483</v>
      </c>
      <c r="G339" s="21" t="n">
        <f aca="false">F342</f>
        <v>7247</v>
      </c>
      <c r="H339" s="21" t="n">
        <f aca="false">G342</f>
        <v>5034</v>
      </c>
      <c r="I339" s="21" t="n">
        <f aca="false">H342</f>
        <v>4927</v>
      </c>
      <c r="J339" s="21" t="n">
        <f aca="false">I342</f>
        <v>5645</v>
      </c>
      <c r="K339" s="21" t="n">
        <f aca="false">J342</f>
        <v>6470</v>
      </c>
      <c r="L339" s="21" t="n">
        <f aca="false">K342</f>
        <v>7095</v>
      </c>
      <c r="M339" s="21" t="n">
        <f aca="false">L342</f>
        <v>7920</v>
      </c>
      <c r="N339" s="21" t="n">
        <f aca="false">M342</f>
        <v>5287</v>
      </c>
      <c r="O339" s="21" t="n">
        <f aca="false">N342</f>
        <v>5912</v>
      </c>
      <c r="P339" s="21"/>
    </row>
    <row r="340" customFormat="false" ht="14.65" hidden="false" customHeight="false" outlineLevel="0" collapsed="false">
      <c r="A340" s="22" t="s">
        <v>174</v>
      </c>
      <c r="C340" s="23" t="n">
        <v>0</v>
      </c>
      <c r="D340" s="23" t="n">
        <v>0</v>
      </c>
      <c r="E340" s="23" t="n">
        <v>0</v>
      </c>
      <c r="F340" s="23" t="n">
        <v>0</v>
      </c>
      <c r="G340" s="23" t="n">
        <v>0</v>
      </c>
      <c r="H340" s="23" t="n">
        <v>0</v>
      </c>
      <c r="I340" s="23" t="n">
        <v>0</v>
      </c>
      <c r="J340" s="23" t="n">
        <v>0</v>
      </c>
      <c r="K340" s="23" t="n">
        <v>0</v>
      </c>
      <c r="L340" s="23" t="n">
        <v>0</v>
      </c>
      <c r="M340" s="23" t="n">
        <v>0</v>
      </c>
      <c r="N340" s="23" t="n">
        <v>0</v>
      </c>
      <c r="O340" s="23" t="n">
        <v>0</v>
      </c>
      <c r="P340" s="24" t="n">
        <f aca="false">SUM(D340:O340)</f>
        <v>0</v>
      </c>
      <c r="Q340" s="23" t="n">
        <f aca="false">SUM(D340:E340)</f>
        <v>0</v>
      </c>
      <c r="R340" s="24" t="n">
        <f aca="false">P340-Q340</f>
        <v>0</v>
      </c>
    </row>
    <row r="341" customFormat="false" ht="3.95" hidden="false" customHeight="true" outlineLevel="0" collapsed="false"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</row>
    <row r="342" customFormat="false" ht="14.65" hidden="false" customHeight="false" outlineLevel="0" collapsed="false">
      <c r="A342" s="20" t="s">
        <v>193</v>
      </c>
      <c r="C342" s="25" t="n">
        <v>5607</v>
      </c>
      <c r="D342" s="21" t="n">
        <f aca="false">SUM(D338:D341)</f>
        <v>5929</v>
      </c>
      <c r="E342" s="21" t="n">
        <f aca="false">SUM(E338:E341)</f>
        <v>6483</v>
      </c>
      <c r="F342" s="21" t="n">
        <f aca="false">SUM(F338:F341)</f>
        <v>7247</v>
      </c>
      <c r="G342" s="21" t="n">
        <f aca="false">SUM(G338:G341)</f>
        <v>5034</v>
      </c>
      <c r="H342" s="21" t="n">
        <f aca="false">SUM(H338:H341)</f>
        <v>4927</v>
      </c>
      <c r="I342" s="21" t="n">
        <f aca="false">SUM(I338:I341)</f>
        <v>5645</v>
      </c>
      <c r="J342" s="21" t="n">
        <f aca="false">SUM(J338:J341)</f>
        <v>6470</v>
      </c>
      <c r="K342" s="21" t="n">
        <f aca="false">SUM(K338:K341)</f>
        <v>7095</v>
      </c>
      <c r="L342" s="21" t="n">
        <f aca="false">SUM(L338:L341)</f>
        <v>7920</v>
      </c>
      <c r="M342" s="21" t="n">
        <f aca="false">SUM(M338:M341)</f>
        <v>5287</v>
      </c>
      <c r="N342" s="21" t="n">
        <f aca="false">SUM(N338:N341)</f>
        <v>5912</v>
      </c>
      <c r="O342" s="21" t="n">
        <f aca="false">SUM(O338:O341)</f>
        <v>5623</v>
      </c>
      <c r="P342" s="21"/>
    </row>
    <row r="343" customFormat="false" ht="3.95" hidden="false" customHeight="true" outlineLevel="0" collapsed="false"/>
    <row r="344" customFormat="false" ht="14.65" hidden="false" customHeight="false" outlineLevel="0" collapsed="false">
      <c r="A344" s="22" t="s">
        <v>28</v>
      </c>
      <c r="C344" s="21"/>
      <c r="D344" s="21" t="n">
        <f aca="false">D342-C342</f>
        <v>322</v>
      </c>
      <c r="E344" s="21" t="n">
        <f aca="false">E342-D342</f>
        <v>554</v>
      </c>
      <c r="F344" s="21" t="n">
        <f aca="false">F342-E342</f>
        <v>764</v>
      </c>
      <c r="G344" s="21" t="n">
        <f aca="false">G342-F342</f>
        <v>-2213</v>
      </c>
      <c r="H344" s="21" t="n">
        <f aca="false">H342-G342</f>
        <v>-107</v>
      </c>
      <c r="I344" s="21" t="n">
        <f aca="false">I342-H342</f>
        <v>718</v>
      </c>
      <c r="J344" s="21" t="n">
        <f aca="false">J342-I342</f>
        <v>825</v>
      </c>
      <c r="K344" s="21" t="n">
        <f aca="false">K342-J342</f>
        <v>625</v>
      </c>
      <c r="L344" s="21" t="n">
        <f aca="false">L342-K342</f>
        <v>825</v>
      </c>
      <c r="M344" s="21" t="n">
        <f aca="false">M342-L342</f>
        <v>-2633</v>
      </c>
      <c r="N344" s="21" t="n">
        <f aca="false">N342-M342</f>
        <v>625</v>
      </c>
      <c r="O344" s="21" t="n">
        <f aca="false">O342-N342</f>
        <v>-289</v>
      </c>
      <c r="P344" s="21" t="n">
        <f aca="false">SUM(D344:O344)</f>
        <v>16</v>
      </c>
      <c r="Q344" s="21" t="n">
        <f aca="false">Q338+Q340</f>
        <v>876</v>
      </c>
      <c r="R344" s="21" t="n">
        <f aca="false">P344-Q344</f>
        <v>-860</v>
      </c>
    </row>
    <row r="347" customFormat="false" ht="14.65" hidden="false" customHeight="false" outlineLevel="0" collapsed="false">
      <c r="A347" s="20" t="s">
        <v>194</v>
      </c>
      <c r="C347" s="21"/>
      <c r="D347" s="21" t="n">
        <f aca="false">C352</f>
        <v>2119</v>
      </c>
      <c r="E347" s="21" t="n">
        <f aca="false">D352</f>
        <v>2119</v>
      </c>
      <c r="F347" s="21" t="n">
        <f aca="false">E352</f>
        <v>2119</v>
      </c>
      <c r="G347" s="21" t="n">
        <f aca="false">F352</f>
        <v>2119</v>
      </c>
      <c r="H347" s="21" t="n">
        <f aca="false">G352</f>
        <v>2119</v>
      </c>
      <c r="I347" s="21" t="n">
        <f aca="false">H352</f>
        <v>2119</v>
      </c>
      <c r="J347" s="21" t="n">
        <f aca="false">I352</f>
        <v>2119</v>
      </c>
      <c r="K347" s="21" t="n">
        <f aca="false">J352</f>
        <v>2119</v>
      </c>
      <c r="L347" s="21" t="n">
        <f aca="false">K352</f>
        <v>2119</v>
      </c>
      <c r="M347" s="21" t="n">
        <f aca="false">L352</f>
        <v>2119</v>
      </c>
      <c r="N347" s="21" t="n">
        <f aca="false">M352</f>
        <v>2119</v>
      </c>
      <c r="O347" s="21" t="n">
        <f aca="false">N352</f>
        <v>2119</v>
      </c>
      <c r="P347" s="21"/>
    </row>
    <row r="348" customFormat="false" ht="14.65" hidden="false" customHeight="false" outlineLevel="0" collapsed="false">
      <c r="A348" s="22" t="s">
        <v>195</v>
      </c>
      <c r="B348" s="27" t="s">
        <v>32</v>
      </c>
      <c r="C348" s="21"/>
      <c r="D348" s="28" t="n">
        <f aca="false">'''file:///mnt/12tb/@roms/datasets/enron/EDRM%20Enron%20Email%20Data%20Set%20v2%20XML/filtered-attachments/xls/EMTW02PL.XLS''#Source'!D52</f>
        <v>0</v>
      </c>
      <c r="E348" s="28" t="n">
        <f aca="false">'''file:///mnt/12tb/@roms/datasets/enron/EDRM%20Enron%20Email%20Data%20Set%20v2%20XML/filtered-attachments/xls/EMTW02PL.XLS''#Source'!E52</f>
        <v>0</v>
      </c>
      <c r="F348" s="28" t="n">
        <f aca="false">'''file:///mnt/12tb/@roms/datasets/enron/EDRM%20Enron%20Email%20Data%20Set%20v2%20XML/filtered-attachments/xls/EMTW02PL.XLS''#Source'!F52</f>
        <v>0</v>
      </c>
      <c r="G348" s="28" t="n">
        <f aca="false">'''file:///mnt/12tb/@roms/datasets/enron/EDRM%20Enron%20Email%20Data%20Set%20v2%20XML/filtered-attachments/xls/EMTW02PL.XLS''#Source'!G52</f>
        <v>0</v>
      </c>
      <c r="H348" s="28" t="n">
        <f aca="false">'''file:///mnt/12tb/@roms/datasets/enron/EDRM%20Enron%20Email%20Data%20Set%20v2%20XML/filtered-attachments/xls/EMTW02PL.XLS''#Source'!H52</f>
        <v>0</v>
      </c>
      <c r="I348" s="28" t="n">
        <f aca="false">'''file:///mnt/12tb/@roms/datasets/enron/EDRM%20Enron%20Email%20Data%20Set%20v2%20XML/filtered-attachments/xls/EMTW02PL.XLS''#Source'!I52</f>
        <v>0</v>
      </c>
      <c r="J348" s="28" t="n">
        <f aca="false">'''file:///mnt/12tb/@roms/datasets/enron/EDRM%20Enron%20Email%20Data%20Set%20v2%20XML/filtered-attachments/xls/EMTW02PL.XLS''#Source'!J52</f>
        <v>0</v>
      </c>
      <c r="K348" s="28" t="n">
        <f aca="false">'''file:///mnt/12tb/@roms/datasets/enron/EDRM%20Enron%20Email%20Data%20Set%20v2%20XML/filtered-attachments/xls/EMTW02PL.XLS''#Source'!K52</f>
        <v>0</v>
      </c>
      <c r="L348" s="28" t="n">
        <f aca="false">'''file:///mnt/12tb/@roms/datasets/enron/EDRM%20Enron%20Email%20Data%20Set%20v2%20XML/filtered-attachments/xls/EMTW02PL.XLS''#Source'!L52</f>
        <v>0</v>
      </c>
      <c r="M348" s="28" t="n">
        <f aca="false">'''file:///mnt/12tb/@roms/datasets/enron/EDRM%20Enron%20Email%20Data%20Set%20v2%20XML/filtered-attachments/xls/EMTW02PL.XLS''#Source'!M52</f>
        <v>0</v>
      </c>
      <c r="N348" s="28" t="n">
        <f aca="false">'''file:///mnt/12tb/@roms/datasets/enron/EDRM%20Enron%20Email%20Data%20Set%20v2%20XML/filtered-attachments/xls/EMTW02PL.XLS''#Source'!N52</f>
        <v>0</v>
      </c>
      <c r="O348" s="28" t="n">
        <f aca="false">'''file:///mnt/12tb/@roms/datasets/enron/EDRM%20Enron%20Email%20Data%20Set%20v2%20XML/filtered-attachments/xls/EMTW02PL.XLS''#Source'!O52</f>
        <v>0</v>
      </c>
      <c r="P348" s="21" t="n">
        <f aca="false">SUM(D348:O348)</f>
        <v>0</v>
      </c>
      <c r="Q348" s="25" t="n">
        <f aca="false">SUM(D348:E348)</f>
        <v>0</v>
      </c>
      <c r="R348" s="21" t="n">
        <f aca="false">P348-Q348</f>
        <v>0</v>
      </c>
    </row>
    <row r="349" customFormat="false" ht="14.65" hidden="false" customHeight="false" outlineLevel="0" collapsed="false">
      <c r="A349" s="22" t="s">
        <v>196</v>
      </c>
      <c r="B349" s="27"/>
      <c r="C349" s="21"/>
      <c r="D349" s="31" t="n">
        <v>0</v>
      </c>
      <c r="E349" s="31" t="n">
        <v>0</v>
      </c>
      <c r="F349" s="31" t="n">
        <v>0</v>
      </c>
      <c r="G349" s="31" t="n">
        <v>0</v>
      </c>
      <c r="H349" s="31" t="n">
        <v>0</v>
      </c>
      <c r="I349" s="31" t="n">
        <v>0</v>
      </c>
      <c r="J349" s="31" t="n">
        <v>0</v>
      </c>
      <c r="K349" s="31" t="n">
        <v>0</v>
      </c>
      <c r="L349" s="31" t="n">
        <v>0</v>
      </c>
      <c r="M349" s="31" t="n">
        <v>0</v>
      </c>
      <c r="N349" s="31" t="n">
        <v>0</v>
      </c>
      <c r="O349" s="31" t="n">
        <v>0</v>
      </c>
      <c r="P349" s="21" t="n">
        <f aca="false">SUM(D349:O349)</f>
        <v>0</v>
      </c>
      <c r="Q349" s="25" t="n">
        <f aca="false">SUM(D349:E349)</f>
        <v>0</v>
      </c>
      <c r="R349" s="21" t="n">
        <f aca="false">P349-Q349</f>
        <v>0</v>
      </c>
    </row>
    <row r="350" customFormat="false" ht="14.65" hidden="false" customHeight="false" outlineLevel="0" collapsed="false">
      <c r="A350" s="22" t="s">
        <v>174</v>
      </c>
      <c r="C350" s="23" t="n">
        <v>0</v>
      </c>
      <c r="D350" s="23" t="n">
        <v>0</v>
      </c>
      <c r="E350" s="23" t="n">
        <v>0</v>
      </c>
      <c r="F350" s="23" t="n">
        <v>0</v>
      </c>
      <c r="G350" s="23" t="n">
        <v>0</v>
      </c>
      <c r="H350" s="23" t="n">
        <v>0</v>
      </c>
      <c r="I350" s="23" t="n">
        <v>0</v>
      </c>
      <c r="J350" s="23" t="n">
        <v>0</v>
      </c>
      <c r="K350" s="23" t="n">
        <v>0</v>
      </c>
      <c r="L350" s="23" t="n">
        <v>0</v>
      </c>
      <c r="M350" s="23" t="n">
        <v>0</v>
      </c>
      <c r="N350" s="23" t="n">
        <v>0</v>
      </c>
      <c r="O350" s="23" t="n">
        <v>0</v>
      </c>
      <c r="P350" s="24" t="n">
        <f aca="false">SUM(D350:O350)</f>
        <v>0</v>
      </c>
      <c r="Q350" s="23" t="n">
        <f aca="false">SUM(D350:E350)</f>
        <v>0</v>
      </c>
      <c r="R350" s="24" t="n">
        <f aca="false">P350-Q350</f>
        <v>0</v>
      </c>
    </row>
    <row r="351" customFormat="false" ht="3.95" hidden="false" customHeight="true" outlineLevel="0" collapsed="false"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</row>
    <row r="352" customFormat="false" ht="14.65" hidden="false" customHeight="false" outlineLevel="0" collapsed="false">
      <c r="A352" s="20" t="s">
        <v>197</v>
      </c>
      <c r="C352" s="25" t="n">
        <v>2119</v>
      </c>
      <c r="D352" s="21" t="n">
        <f aca="false">SUM(D347:D351)</f>
        <v>2119</v>
      </c>
      <c r="E352" s="21" t="n">
        <f aca="false">SUM(E347:E351)</f>
        <v>2119</v>
      </c>
      <c r="F352" s="21" t="n">
        <f aca="false">SUM(F347:F351)</f>
        <v>2119</v>
      </c>
      <c r="G352" s="21" t="n">
        <f aca="false">SUM(G347:G351)</f>
        <v>2119</v>
      </c>
      <c r="H352" s="21" t="n">
        <f aca="false">SUM(H347:H351)</f>
        <v>2119</v>
      </c>
      <c r="I352" s="21" t="n">
        <f aca="false">SUM(I347:I351)</f>
        <v>2119</v>
      </c>
      <c r="J352" s="21" t="n">
        <f aca="false">SUM(J347:J351)</f>
        <v>2119</v>
      </c>
      <c r="K352" s="21" t="n">
        <f aca="false">SUM(K347:K351)</f>
        <v>2119</v>
      </c>
      <c r="L352" s="21" t="n">
        <f aca="false">SUM(L347:L351)</f>
        <v>2119</v>
      </c>
      <c r="M352" s="21" t="n">
        <f aca="false">SUM(M347:M351)</f>
        <v>2119</v>
      </c>
      <c r="N352" s="21" t="n">
        <f aca="false">SUM(N347:N351)</f>
        <v>2119</v>
      </c>
      <c r="O352" s="21" t="n">
        <f aca="false">SUM(O347:O351)</f>
        <v>2119</v>
      </c>
      <c r="P352" s="21"/>
    </row>
    <row r="353" customFormat="false" ht="3.95" hidden="false" customHeight="true" outlineLevel="0" collapsed="false"/>
    <row r="354" customFormat="false" ht="14.65" hidden="false" customHeight="false" outlineLevel="0" collapsed="false">
      <c r="A354" s="22" t="s">
        <v>28</v>
      </c>
      <c r="C354" s="21"/>
      <c r="D354" s="21" t="n">
        <f aca="false">D352-C352</f>
        <v>0</v>
      </c>
      <c r="E354" s="21" t="n">
        <f aca="false">E352-D352</f>
        <v>0</v>
      </c>
      <c r="F354" s="21" t="n">
        <f aca="false">F352-E352</f>
        <v>0</v>
      </c>
      <c r="G354" s="21" t="n">
        <f aca="false">G352-F352</f>
        <v>0</v>
      </c>
      <c r="H354" s="21" t="n">
        <f aca="false">H352-G352</f>
        <v>0</v>
      </c>
      <c r="I354" s="21" t="n">
        <f aca="false">I352-H352</f>
        <v>0</v>
      </c>
      <c r="J354" s="21" t="n">
        <f aca="false">J352-I352</f>
        <v>0</v>
      </c>
      <c r="K354" s="21" t="n">
        <f aca="false">K352-J352</f>
        <v>0</v>
      </c>
      <c r="L354" s="21" t="n">
        <f aca="false">L352-K352</f>
        <v>0</v>
      </c>
      <c r="M354" s="21" t="n">
        <f aca="false">M352-L352</f>
        <v>0</v>
      </c>
      <c r="N354" s="21" t="n">
        <f aca="false">N352-M352</f>
        <v>0</v>
      </c>
      <c r="O354" s="21" t="n">
        <f aca="false">O352-N352</f>
        <v>0</v>
      </c>
      <c r="P354" s="21" t="n">
        <f aca="false">SUM(D354:O354)</f>
        <v>0</v>
      </c>
      <c r="Q354" s="21" t="n">
        <f aca="false">SUM(Q348:Q351)</f>
        <v>0</v>
      </c>
      <c r="R354" s="21" t="n">
        <f aca="false">P354-Q354</f>
        <v>0</v>
      </c>
    </row>
    <row r="356" customFormat="false" ht="14.65" hidden="false" customHeight="false" outlineLevel="0" collapsed="false">
      <c r="A356" s="20" t="s">
        <v>198</v>
      </c>
      <c r="C356" s="21"/>
      <c r="D356" s="21" t="n">
        <f aca="false">C362</f>
        <v>238875</v>
      </c>
      <c r="E356" s="21" t="n">
        <f aca="false">D362</f>
        <v>239179</v>
      </c>
      <c r="F356" s="21" t="n">
        <f aca="false">E362</f>
        <v>239508</v>
      </c>
      <c r="G356" s="21" t="n">
        <f aca="false">F362</f>
        <v>239826</v>
      </c>
      <c r="H356" s="21" t="n">
        <f aca="false">G362</f>
        <v>240192</v>
      </c>
      <c r="I356" s="21" t="n">
        <f aca="false">H362</f>
        <v>240612</v>
      </c>
      <c r="J356" s="21" t="n">
        <f aca="false">I362</f>
        <v>241060</v>
      </c>
      <c r="K356" s="21" t="n">
        <f aca="false">J362</f>
        <v>241513</v>
      </c>
      <c r="L356" s="21" t="n">
        <f aca="false">K362</f>
        <v>241965</v>
      </c>
      <c r="M356" s="21" t="n">
        <f aca="false">L362</f>
        <v>242945</v>
      </c>
      <c r="N356" s="21" t="n">
        <f aca="false">M362</f>
        <v>243368</v>
      </c>
      <c r="O356" s="21" t="n">
        <f aca="false">N362</f>
        <v>243226</v>
      </c>
      <c r="P356" s="21"/>
    </row>
    <row r="357" customFormat="false" ht="14.65" hidden="false" customHeight="false" outlineLevel="0" collapsed="false">
      <c r="A357" s="22" t="s">
        <v>195</v>
      </c>
      <c r="B357" s="27" t="s">
        <v>32</v>
      </c>
      <c r="C357" s="21"/>
      <c r="D357" s="28" t="n">
        <f aca="false">'''file:///mnt/12tb/@roms/datasets/enron/EDRM%20Enron%20Email%20Data%20Set%20v2%20XML/filtered-attachments/xls/EMTW02PL.XLS''#Source'!D53</f>
        <v>304</v>
      </c>
      <c r="E357" s="28" t="n">
        <f aca="false">'''file:///mnt/12tb/@roms/datasets/enron/EDRM%20Enron%20Email%20Data%20Set%20v2%20XML/filtered-attachments/xls/EMTW02PL.XLS''#Source'!E53</f>
        <v>329</v>
      </c>
      <c r="F357" s="28" t="n">
        <f aca="false">'''file:///mnt/12tb/@roms/datasets/enron/EDRM%20Enron%20Email%20Data%20Set%20v2%20XML/filtered-attachments/xls/EMTW02PL.XLS''#Source'!F53</f>
        <v>318</v>
      </c>
      <c r="G357" s="28" t="n">
        <f aca="false">'''file:///mnt/12tb/@roms/datasets/enron/EDRM%20Enron%20Email%20Data%20Set%20v2%20XML/filtered-attachments/xls/EMTW02PL.XLS''#Source'!G53</f>
        <v>366</v>
      </c>
      <c r="H357" s="28" t="n">
        <f aca="false">'''file:///mnt/12tb/@roms/datasets/enron/EDRM%20Enron%20Email%20Data%20Set%20v2%20XML/filtered-attachments/xls/EMTW02PL.XLS''#Source'!H53</f>
        <v>420</v>
      </c>
      <c r="I357" s="28" t="n">
        <f aca="false">'''file:///mnt/12tb/@roms/datasets/enron/EDRM%20Enron%20Email%20Data%20Set%20v2%20XML/filtered-attachments/xls/EMTW02PL.XLS''#Source'!I53</f>
        <v>448</v>
      </c>
      <c r="J357" s="28" t="n">
        <f aca="false">'''file:///mnt/12tb/@roms/datasets/enron/EDRM%20Enron%20Email%20Data%20Set%20v2%20XML/filtered-attachments/xls/EMTW02PL.XLS''#Source'!J53</f>
        <v>453</v>
      </c>
      <c r="K357" s="28" t="n">
        <f aca="false">'''file:///mnt/12tb/@roms/datasets/enron/EDRM%20Enron%20Email%20Data%20Set%20v2%20XML/filtered-attachments/xls/EMTW02PL.XLS''#Source'!K53</f>
        <v>452</v>
      </c>
      <c r="L357" s="28" t="n">
        <f aca="false">'''file:///mnt/12tb/@roms/datasets/enron/EDRM%20Enron%20Email%20Data%20Set%20v2%20XML/filtered-attachments/xls/EMTW02PL.XLS''#Source'!L53</f>
        <v>980</v>
      </c>
      <c r="M357" s="28" t="n">
        <f aca="false">'''file:///mnt/12tb/@roms/datasets/enron/EDRM%20Enron%20Email%20Data%20Set%20v2%20XML/filtered-attachments/xls/EMTW02PL.XLS''#Source'!M53</f>
        <v>423</v>
      </c>
      <c r="N357" s="28" t="n">
        <f aca="false">'''file:///mnt/12tb/@roms/datasets/enron/EDRM%20Enron%20Email%20Data%20Set%20v2%20XML/filtered-attachments/xls/EMTW02PL.XLS''#Source'!N53</f>
        <v>-142</v>
      </c>
      <c r="O357" s="28" t="n">
        <f aca="false">'''file:///mnt/12tb/@roms/datasets/enron/EDRM%20Enron%20Email%20Data%20Set%20v2%20XML/filtered-attachments/xls/EMTW02PL.XLS''#Source'!O53</f>
        <v>439</v>
      </c>
      <c r="P357" s="21" t="n">
        <f aca="false">SUM(D357:O357)</f>
        <v>4790</v>
      </c>
      <c r="Q357" s="25" t="n">
        <f aca="false">SUM(D357:E357)</f>
        <v>633</v>
      </c>
      <c r="R357" s="21" t="n">
        <f aca="false">P357-Q357</f>
        <v>4157</v>
      </c>
    </row>
    <row r="358" customFormat="false" ht="14.65" hidden="false" customHeight="false" outlineLevel="0" collapsed="false">
      <c r="A358" s="22" t="s">
        <v>196</v>
      </c>
      <c r="B358" s="27"/>
      <c r="C358" s="21"/>
      <c r="D358" s="28" t="n">
        <f aca="false">-D349</f>
        <v>-0</v>
      </c>
      <c r="E358" s="28" t="n">
        <f aca="false">-E349</f>
        <v>-0</v>
      </c>
      <c r="F358" s="28" t="n">
        <f aca="false">-F349</f>
        <v>-0</v>
      </c>
      <c r="G358" s="28" t="n">
        <f aca="false">-G349</f>
        <v>-0</v>
      </c>
      <c r="H358" s="28" t="n">
        <f aca="false">-H349</f>
        <v>-0</v>
      </c>
      <c r="I358" s="28" t="n">
        <f aca="false">-I349</f>
        <v>-0</v>
      </c>
      <c r="J358" s="28" t="n">
        <f aca="false">-J349</f>
        <v>-0</v>
      </c>
      <c r="K358" s="28" t="n">
        <f aca="false">-K349</f>
        <v>-0</v>
      </c>
      <c r="L358" s="28" t="n">
        <f aca="false">-L349</f>
        <v>-0</v>
      </c>
      <c r="M358" s="28" t="n">
        <f aca="false">-M349</f>
        <v>-0</v>
      </c>
      <c r="N358" s="28" t="n">
        <f aca="false">-N349</f>
        <v>-0</v>
      </c>
      <c r="O358" s="28" t="n">
        <f aca="false">-O349</f>
        <v>-0</v>
      </c>
      <c r="P358" s="21" t="n">
        <f aca="false">SUM(D358:O358)</f>
        <v>0</v>
      </c>
      <c r="Q358" s="25" t="n">
        <f aca="false">SUM(D358:E358)</f>
        <v>0</v>
      </c>
      <c r="R358" s="21" t="n">
        <f aca="false">P358-Q358</f>
        <v>0</v>
      </c>
    </row>
    <row r="359" customFormat="false" ht="14.65" hidden="false" customHeight="false" outlineLevel="0" collapsed="false">
      <c r="A359" s="22" t="s">
        <v>199</v>
      </c>
      <c r="B359" s="27"/>
      <c r="C359" s="21"/>
      <c r="D359" s="31" t="n">
        <v>0</v>
      </c>
      <c r="E359" s="31" t="n">
        <v>0</v>
      </c>
      <c r="F359" s="31" t="n">
        <v>0</v>
      </c>
      <c r="G359" s="31" t="n">
        <v>0</v>
      </c>
      <c r="H359" s="31" t="n">
        <v>0</v>
      </c>
      <c r="I359" s="31" t="n">
        <v>0</v>
      </c>
      <c r="J359" s="31" t="n">
        <v>0</v>
      </c>
      <c r="K359" s="31" t="n">
        <v>0</v>
      </c>
      <c r="L359" s="31" t="n">
        <v>0</v>
      </c>
      <c r="M359" s="31" t="n">
        <v>0</v>
      </c>
      <c r="N359" s="31" t="n">
        <v>0</v>
      </c>
      <c r="O359" s="31" t="n">
        <v>0</v>
      </c>
      <c r="P359" s="21" t="n">
        <f aca="false">SUM(D359:O359)</f>
        <v>0</v>
      </c>
      <c r="Q359" s="25" t="n">
        <f aca="false">SUM(D359:E359)</f>
        <v>0</v>
      </c>
      <c r="R359" s="21" t="n">
        <f aca="false">P359-Q359</f>
        <v>0</v>
      </c>
    </row>
    <row r="360" customFormat="false" ht="14.65" hidden="false" customHeight="false" outlineLevel="0" collapsed="false">
      <c r="A360" s="22" t="s">
        <v>174</v>
      </c>
      <c r="C360" s="23" t="n">
        <v>0</v>
      </c>
      <c r="D360" s="23" t="n">
        <v>0</v>
      </c>
      <c r="E360" s="23" t="n">
        <v>0</v>
      </c>
      <c r="F360" s="23" t="n">
        <v>0</v>
      </c>
      <c r="G360" s="23" t="n">
        <v>0</v>
      </c>
      <c r="H360" s="23" t="n">
        <v>0</v>
      </c>
      <c r="I360" s="23" t="n">
        <v>0</v>
      </c>
      <c r="J360" s="23" t="n">
        <v>0</v>
      </c>
      <c r="K360" s="23" t="n">
        <v>0</v>
      </c>
      <c r="L360" s="23" t="n">
        <v>0</v>
      </c>
      <c r="M360" s="23" t="n">
        <v>0</v>
      </c>
      <c r="N360" s="23" t="n">
        <v>0</v>
      </c>
      <c r="O360" s="23" t="n">
        <v>0</v>
      </c>
      <c r="P360" s="24" t="n">
        <f aca="false">SUM(D360:O360)</f>
        <v>0</v>
      </c>
      <c r="Q360" s="23" t="n">
        <f aca="false">SUM(D360:E360)</f>
        <v>0</v>
      </c>
      <c r="R360" s="24" t="n">
        <f aca="false">P360-Q360</f>
        <v>0</v>
      </c>
    </row>
    <row r="361" customFormat="false" ht="3.95" hidden="false" customHeight="true" outlineLevel="0" collapsed="false"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</row>
    <row r="362" customFormat="false" ht="14.65" hidden="false" customHeight="false" outlineLevel="0" collapsed="false">
      <c r="A362" s="20" t="s">
        <v>200</v>
      </c>
      <c r="C362" s="25" t="n">
        <v>238875</v>
      </c>
      <c r="D362" s="21" t="n">
        <f aca="false">SUM(D356:D361)</f>
        <v>239179</v>
      </c>
      <c r="E362" s="21" t="n">
        <f aca="false">SUM(E356:E361)</f>
        <v>239508</v>
      </c>
      <c r="F362" s="21" t="n">
        <f aca="false">SUM(F356:F361)</f>
        <v>239826</v>
      </c>
      <c r="G362" s="21" t="n">
        <f aca="false">SUM(G356:G361)</f>
        <v>240192</v>
      </c>
      <c r="H362" s="21" t="n">
        <f aca="false">SUM(H356:H361)</f>
        <v>240612</v>
      </c>
      <c r="I362" s="21" t="n">
        <f aca="false">SUM(I356:I361)</f>
        <v>241060</v>
      </c>
      <c r="J362" s="21" t="n">
        <f aca="false">SUM(J356:J361)</f>
        <v>241513</v>
      </c>
      <c r="K362" s="21" t="n">
        <f aca="false">SUM(K356:K361)</f>
        <v>241965</v>
      </c>
      <c r="L362" s="21" t="n">
        <f aca="false">SUM(L356:L361)</f>
        <v>242945</v>
      </c>
      <c r="M362" s="21" t="n">
        <f aca="false">SUM(M356:M361)</f>
        <v>243368</v>
      </c>
      <c r="N362" s="21" t="n">
        <f aca="false">SUM(N356:N361)</f>
        <v>243226</v>
      </c>
      <c r="O362" s="21" t="n">
        <f aca="false">SUM(O356:O361)</f>
        <v>243665</v>
      </c>
      <c r="P362" s="21"/>
    </row>
    <row r="363" customFormat="false" ht="3.95" hidden="false" customHeight="true" outlineLevel="0" collapsed="false"/>
    <row r="364" customFormat="false" ht="14.65" hidden="false" customHeight="false" outlineLevel="0" collapsed="false">
      <c r="A364" s="22" t="s">
        <v>28</v>
      </c>
      <c r="C364" s="21"/>
      <c r="D364" s="21" t="n">
        <f aca="false">D362-C362</f>
        <v>304</v>
      </c>
      <c r="E364" s="21" t="n">
        <f aca="false">E362-D362</f>
        <v>329</v>
      </c>
      <c r="F364" s="21" t="n">
        <f aca="false">F362-E362</f>
        <v>318</v>
      </c>
      <c r="G364" s="21" t="n">
        <f aca="false">G362-F362</f>
        <v>366</v>
      </c>
      <c r="H364" s="21" t="n">
        <f aca="false">H362-G362</f>
        <v>420</v>
      </c>
      <c r="I364" s="21" t="n">
        <f aca="false">I362-H362</f>
        <v>448</v>
      </c>
      <c r="J364" s="21" t="n">
        <f aca="false">J362-I362</f>
        <v>453</v>
      </c>
      <c r="K364" s="21" t="n">
        <f aca="false">K362-J362</f>
        <v>452</v>
      </c>
      <c r="L364" s="21" t="n">
        <f aca="false">L362-K362</f>
        <v>980</v>
      </c>
      <c r="M364" s="21" t="n">
        <f aca="false">M362-L362</f>
        <v>423</v>
      </c>
      <c r="N364" s="21" t="n">
        <f aca="false">N362-M362</f>
        <v>-142</v>
      </c>
      <c r="O364" s="21" t="n">
        <f aca="false">O362-N362</f>
        <v>439</v>
      </c>
      <c r="P364" s="21" t="n">
        <f aca="false">SUM(D364:O364)</f>
        <v>4790</v>
      </c>
      <c r="Q364" s="21" t="n">
        <f aca="false">SUM(Q357:Q361)</f>
        <v>633</v>
      </c>
      <c r="R364" s="21" t="n">
        <f aca="false">P364-Q364</f>
        <v>4157</v>
      </c>
    </row>
    <row r="367" customFormat="false" ht="14.65" hidden="false" customHeight="false" outlineLevel="0" collapsed="false">
      <c r="A367" s="20" t="s">
        <v>201</v>
      </c>
      <c r="C367" s="21"/>
      <c r="D367" s="21" t="n">
        <f aca="false">C372</f>
        <v>208</v>
      </c>
      <c r="E367" s="21" t="n">
        <f aca="false">D372</f>
        <v>297</v>
      </c>
      <c r="F367" s="21" t="n">
        <f aca="false">E372</f>
        <v>386</v>
      </c>
      <c r="G367" s="21" t="n">
        <f aca="false">F372</f>
        <v>475</v>
      </c>
      <c r="H367" s="21" t="n">
        <f aca="false">G372</f>
        <v>563</v>
      </c>
      <c r="I367" s="21" t="n">
        <f aca="false">H372</f>
        <v>119</v>
      </c>
      <c r="J367" s="21" t="n">
        <f aca="false">I372</f>
        <v>208</v>
      </c>
      <c r="K367" s="21" t="n">
        <f aca="false">J372</f>
        <v>297</v>
      </c>
      <c r="L367" s="21" t="n">
        <f aca="false">K372</f>
        <v>386</v>
      </c>
      <c r="M367" s="21" t="n">
        <f aca="false">L372</f>
        <v>475</v>
      </c>
      <c r="N367" s="21" t="n">
        <f aca="false">M372</f>
        <v>563</v>
      </c>
      <c r="O367" s="21" t="n">
        <f aca="false">N372</f>
        <v>89</v>
      </c>
      <c r="P367" s="21"/>
      <c r="Q367" s="21"/>
      <c r="R367" s="21"/>
    </row>
    <row r="368" customFormat="false" ht="14.65" hidden="false" customHeight="false" outlineLevel="0" collapsed="false">
      <c r="A368" s="22" t="s">
        <v>202</v>
      </c>
      <c r="D368" s="25" t="n">
        <v>89</v>
      </c>
      <c r="E368" s="25" t="n">
        <v>89</v>
      </c>
      <c r="F368" s="25" t="n">
        <v>89</v>
      </c>
      <c r="G368" s="25" t="n">
        <v>88</v>
      </c>
      <c r="H368" s="25" t="n">
        <v>89</v>
      </c>
      <c r="I368" s="25" t="n">
        <v>89</v>
      </c>
      <c r="J368" s="25" t="n">
        <v>89</v>
      </c>
      <c r="K368" s="25" t="n">
        <v>89</v>
      </c>
      <c r="L368" s="25" t="n">
        <v>89</v>
      </c>
      <c r="M368" s="25" t="n">
        <v>88</v>
      </c>
      <c r="N368" s="25" t="n">
        <v>59</v>
      </c>
      <c r="O368" s="25" t="n">
        <v>59</v>
      </c>
      <c r="P368" s="21" t="n">
        <f aca="false">SUM(D368:O368)</f>
        <v>1006</v>
      </c>
      <c r="Q368" s="25" t="n">
        <f aca="false">SUM(D368:E368)</f>
        <v>178</v>
      </c>
      <c r="R368" s="21" t="n">
        <f aca="false">P368-Q368</f>
        <v>828</v>
      </c>
    </row>
    <row r="369" customFormat="false" ht="14.65" hidden="false" customHeight="false" outlineLevel="0" collapsed="false">
      <c r="A369" s="22" t="s">
        <v>203</v>
      </c>
      <c r="D369" s="25" t="n">
        <v>0</v>
      </c>
      <c r="E369" s="25" t="n">
        <v>0</v>
      </c>
      <c r="F369" s="25" t="n">
        <v>0</v>
      </c>
      <c r="G369" s="25" t="n">
        <v>0</v>
      </c>
      <c r="H369" s="25" t="n">
        <v>-533</v>
      </c>
      <c r="I369" s="25" t="n">
        <v>0</v>
      </c>
      <c r="J369" s="25" t="n">
        <v>0</v>
      </c>
      <c r="K369" s="25" t="n">
        <v>0</v>
      </c>
      <c r="L369" s="25" t="n">
        <v>0</v>
      </c>
      <c r="M369" s="25" t="n">
        <v>0</v>
      </c>
      <c r="N369" s="25" t="n">
        <v>-533</v>
      </c>
      <c r="O369" s="25" t="n">
        <v>0</v>
      </c>
      <c r="P369" s="21" t="n">
        <f aca="false">SUM(D369:O369)</f>
        <v>-1066</v>
      </c>
      <c r="Q369" s="25" t="n">
        <f aca="false">SUM(D369:E369)</f>
        <v>0</v>
      </c>
      <c r="R369" s="21" t="n">
        <f aca="false">P369-Q369</f>
        <v>-1066</v>
      </c>
    </row>
    <row r="370" customFormat="false" ht="14.65" hidden="false" customHeight="false" outlineLevel="0" collapsed="false">
      <c r="A370" s="22" t="s">
        <v>174</v>
      </c>
      <c r="C370" s="23" t="n">
        <v>0</v>
      </c>
      <c r="D370" s="23" t="n">
        <v>0</v>
      </c>
      <c r="E370" s="23" t="n">
        <v>0</v>
      </c>
      <c r="F370" s="23" t="n">
        <v>0</v>
      </c>
      <c r="G370" s="23" t="n">
        <v>0</v>
      </c>
      <c r="H370" s="23" t="n">
        <v>0</v>
      </c>
      <c r="I370" s="23" t="n">
        <v>0</v>
      </c>
      <c r="J370" s="23" t="n">
        <v>0</v>
      </c>
      <c r="K370" s="23" t="n">
        <v>0</v>
      </c>
      <c r="L370" s="23" t="n">
        <v>0</v>
      </c>
      <c r="M370" s="23" t="n">
        <v>0</v>
      </c>
      <c r="N370" s="23" t="n">
        <v>0</v>
      </c>
      <c r="O370" s="23" t="n">
        <v>0</v>
      </c>
      <c r="P370" s="24" t="n">
        <f aca="false">SUM(D370:O370)</f>
        <v>0</v>
      </c>
      <c r="Q370" s="23" t="n">
        <f aca="false">SUM(D370:E370)</f>
        <v>0</v>
      </c>
      <c r="R370" s="24" t="n">
        <f aca="false">P370-Q370</f>
        <v>0</v>
      </c>
    </row>
    <row r="371" customFormat="false" ht="3.95" hidden="false" customHeight="true" outlineLevel="0" collapsed="false"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</row>
    <row r="372" customFormat="false" ht="14.65" hidden="false" customHeight="false" outlineLevel="0" collapsed="false">
      <c r="A372" s="20" t="s">
        <v>204</v>
      </c>
      <c r="C372" s="25" t="n">
        <v>208</v>
      </c>
      <c r="D372" s="21" t="n">
        <f aca="false">SUM(D367:D371)</f>
        <v>297</v>
      </c>
      <c r="E372" s="21" t="n">
        <f aca="false">SUM(E367:E371)</f>
        <v>386</v>
      </c>
      <c r="F372" s="21" t="n">
        <f aca="false">SUM(F367:F371)</f>
        <v>475</v>
      </c>
      <c r="G372" s="21" t="n">
        <f aca="false">SUM(G367:G371)</f>
        <v>563</v>
      </c>
      <c r="H372" s="21" t="n">
        <f aca="false">SUM(H367:H371)</f>
        <v>119</v>
      </c>
      <c r="I372" s="21" t="n">
        <f aca="false">SUM(I367:I371)</f>
        <v>208</v>
      </c>
      <c r="J372" s="21" t="n">
        <f aca="false">SUM(J367:J371)</f>
        <v>297</v>
      </c>
      <c r="K372" s="21" t="n">
        <f aca="false">SUM(K367:K371)</f>
        <v>386</v>
      </c>
      <c r="L372" s="21" t="n">
        <f aca="false">SUM(L367:L371)</f>
        <v>475</v>
      </c>
      <c r="M372" s="21" t="n">
        <f aca="false">SUM(M367:M371)</f>
        <v>563</v>
      </c>
      <c r="N372" s="21" t="n">
        <f aca="false">SUM(N367:N371)</f>
        <v>89</v>
      </c>
      <c r="O372" s="21" t="n">
        <f aca="false">SUM(O367:O371)</f>
        <v>148</v>
      </c>
      <c r="P372" s="21"/>
      <c r="Q372" s="21"/>
      <c r="R372" s="21"/>
    </row>
    <row r="373" customFormat="false" ht="3.95" hidden="false" customHeight="true" outlineLevel="0" collapsed="false"/>
    <row r="374" customFormat="false" ht="14.65" hidden="false" customHeight="false" outlineLevel="0" collapsed="false">
      <c r="A374" s="22" t="s">
        <v>28</v>
      </c>
      <c r="C374" s="21"/>
      <c r="D374" s="21" t="n">
        <f aca="false">D372-C372</f>
        <v>89</v>
      </c>
      <c r="E374" s="21" t="n">
        <f aca="false">E372-D372</f>
        <v>89</v>
      </c>
      <c r="F374" s="21" t="n">
        <f aca="false">F372-E372</f>
        <v>89</v>
      </c>
      <c r="G374" s="21" t="n">
        <f aca="false">G372-F372</f>
        <v>88</v>
      </c>
      <c r="H374" s="21" t="n">
        <f aca="false">H372-G372</f>
        <v>-444</v>
      </c>
      <c r="I374" s="21" t="n">
        <f aca="false">I372-H372</f>
        <v>89</v>
      </c>
      <c r="J374" s="21" t="n">
        <f aca="false">J372-I372</f>
        <v>89</v>
      </c>
      <c r="K374" s="21" t="n">
        <f aca="false">K372-J372</f>
        <v>89</v>
      </c>
      <c r="L374" s="21" t="n">
        <f aca="false">L372-K372</f>
        <v>89</v>
      </c>
      <c r="M374" s="21" t="n">
        <f aca="false">M372-L372</f>
        <v>88</v>
      </c>
      <c r="N374" s="21" t="n">
        <f aca="false">N372-M372</f>
        <v>-474</v>
      </c>
      <c r="O374" s="21" t="n">
        <f aca="false">O372-N372</f>
        <v>59</v>
      </c>
      <c r="P374" s="21" t="n">
        <f aca="false">SUM(D374:O374)</f>
        <v>-60</v>
      </c>
      <c r="Q374" s="21" t="n">
        <f aca="false">SUM(Q368:Q371)</f>
        <v>178</v>
      </c>
      <c r="R374" s="21" t="n">
        <f aca="false">P374-Q374</f>
        <v>-238</v>
      </c>
    </row>
    <row r="375" customFormat="false" ht="8.1" hidden="false" customHeight="true" outlineLevel="0" collapsed="false">
      <c r="A375" s="0"/>
    </row>
    <row r="377" customFormat="false" ht="14.65" hidden="false" customHeight="false" outlineLevel="0" collapsed="false">
      <c r="A377" s="20" t="s">
        <v>205</v>
      </c>
      <c r="C377" s="21"/>
      <c r="D377" s="21" t="n">
        <f aca="false">C393</f>
        <v>12806</v>
      </c>
      <c r="E377" s="21" t="n">
        <f aca="false">D393</f>
        <v>12806</v>
      </c>
      <c r="F377" s="21" t="n">
        <f aca="false">E393</f>
        <v>12806</v>
      </c>
      <c r="G377" s="21" t="n">
        <f aca="false">F393</f>
        <v>12806</v>
      </c>
      <c r="H377" s="21" t="n">
        <f aca="false">G393</f>
        <v>12806</v>
      </c>
      <c r="I377" s="21" t="n">
        <f aca="false">H393</f>
        <v>12806</v>
      </c>
      <c r="J377" s="21" t="n">
        <f aca="false">I393</f>
        <v>12806</v>
      </c>
      <c r="K377" s="21" t="n">
        <f aca="false">J393</f>
        <v>12806</v>
      </c>
      <c r="L377" s="21" t="n">
        <f aca="false">K393</f>
        <v>12806</v>
      </c>
      <c r="M377" s="21" t="n">
        <f aca="false">L393</f>
        <v>12806</v>
      </c>
      <c r="N377" s="21" t="n">
        <f aca="false">M393</f>
        <v>12806</v>
      </c>
      <c r="O377" s="21" t="n">
        <f aca="false">N393</f>
        <v>12806</v>
      </c>
      <c r="P377" s="21"/>
    </row>
    <row r="378" customFormat="false" ht="14.65" hidden="false" customHeight="false" outlineLevel="0" collapsed="false">
      <c r="A378" s="22" t="s">
        <v>206</v>
      </c>
      <c r="B378" s="27"/>
      <c r="C378" s="25" t="n">
        <v>0</v>
      </c>
      <c r="D378" s="25" t="n">
        <v>0</v>
      </c>
      <c r="E378" s="25" t="n">
        <v>0</v>
      </c>
      <c r="F378" s="25" t="n">
        <v>0</v>
      </c>
      <c r="G378" s="25" t="n">
        <v>0</v>
      </c>
      <c r="H378" s="25" t="n">
        <v>0</v>
      </c>
      <c r="I378" s="25" t="n">
        <v>0</v>
      </c>
      <c r="J378" s="25" t="n">
        <v>0</v>
      </c>
      <c r="K378" s="25" t="n">
        <v>0</v>
      </c>
      <c r="L378" s="25" t="n">
        <v>0</v>
      </c>
      <c r="M378" s="25" t="n">
        <v>0</v>
      </c>
      <c r="N378" s="25" t="n">
        <v>0</v>
      </c>
      <c r="O378" s="25" t="n">
        <v>0</v>
      </c>
      <c r="P378" s="21" t="n">
        <f aca="false">SUM(D378:O378)</f>
        <v>0</v>
      </c>
      <c r="Q378" s="25" t="n">
        <f aca="false">SUM(D378:E378)</f>
        <v>0</v>
      </c>
      <c r="R378" s="21" t="n">
        <f aca="false">P378-Q378</f>
        <v>0</v>
      </c>
    </row>
    <row r="379" customFormat="false" ht="14.65" hidden="false" customHeight="false" outlineLevel="0" collapsed="false">
      <c r="A379" s="22" t="s">
        <v>207</v>
      </c>
      <c r="C379" s="25" t="n">
        <v>134</v>
      </c>
      <c r="D379" s="25" t="n">
        <v>0</v>
      </c>
      <c r="E379" s="25" t="n">
        <v>0</v>
      </c>
      <c r="F379" s="25" t="n">
        <v>0</v>
      </c>
      <c r="G379" s="25" t="n">
        <v>0</v>
      </c>
      <c r="H379" s="25" t="n">
        <v>0</v>
      </c>
      <c r="I379" s="25" t="n">
        <v>0</v>
      </c>
      <c r="J379" s="25" t="n">
        <v>0</v>
      </c>
      <c r="K379" s="25" t="n">
        <v>0</v>
      </c>
      <c r="L379" s="25" t="n">
        <v>0</v>
      </c>
      <c r="M379" s="25" t="n">
        <v>0</v>
      </c>
      <c r="N379" s="25" t="n">
        <v>0</v>
      </c>
      <c r="O379" s="25" t="n">
        <v>0</v>
      </c>
      <c r="P379" s="21" t="n">
        <f aca="false">SUM(D379:O379)</f>
        <v>0</v>
      </c>
      <c r="Q379" s="25" t="n">
        <f aca="false">SUM(D379:E379)</f>
        <v>0</v>
      </c>
      <c r="R379" s="21" t="n">
        <f aca="false">P379-Q379</f>
        <v>0</v>
      </c>
    </row>
    <row r="380" customFormat="false" ht="14.65" hidden="false" customHeight="false" outlineLevel="0" collapsed="false">
      <c r="A380" s="22" t="s">
        <v>208</v>
      </c>
      <c r="B380" s="27" t="s">
        <v>32</v>
      </c>
      <c r="C380" s="25" t="n">
        <v>48</v>
      </c>
      <c r="D380" s="28" t="n">
        <f aca="false">'''file:///mnt/12tb/@roms/datasets/enron/EDRM%20Enron%20Email%20Data%20Set%20v2%20XML/filtered-attachments/xls/EMTW02PL.XLS''#Source'!D45</f>
        <v>0</v>
      </c>
      <c r="E380" s="28" t="n">
        <f aca="false">'''file:///mnt/12tb/@roms/datasets/enron/EDRM%20Enron%20Email%20Data%20Set%20v2%20XML/filtered-attachments/xls/EMTW02PL.XLS''#Source'!E45</f>
        <v>0</v>
      </c>
      <c r="F380" s="28" t="n">
        <f aca="false">'''file:///mnt/12tb/@roms/datasets/enron/EDRM%20Enron%20Email%20Data%20Set%20v2%20XML/filtered-attachments/xls/EMTW02PL.XLS''#Source'!F45</f>
        <v>0</v>
      </c>
      <c r="G380" s="28" t="n">
        <f aca="false">'''file:///mnt/12tb/@roms/datasets/enron/EDRM%20Enron%20Email%20Data%20Set%20v2%20XML/filtered-attachments/xls/EMTW02PL.XLS''#Source'!G45</f>
        <v>0</v>
      </c>
      <c r="H380" s="28" t="n">
        <f aca="false">'''file:///mnt/12tb/@roms/datasets/enron/EDRM%20Enron%20Email%20Data%20Set%20v2%20XML/filtered-attachments/xls/EMTW02PL.XLS''#Source'!H45</f>
        <v>0</v>
      </c>
      <c r="I380" s="28" t="n">
        <f aca="false">'''file:///mnt/12tb/@roms/datasets/enron/EDRM%20Enron%20Email%20Data%20Set%20v2%20XML/filtered-attachments/xls/EMTW02PL.XLS''#Source'!I45</f>
        <v>0</v>
      </c>
      <c r="J380" s="28" t="n">
        <f aca="false">'''file:///mnt/12tb/@roms/datasets/enron/EDRM%20Enron%20Email%20Data%20Set%20v2%20XML/filtered-attachments/xls/EMTW02PL.XLS''#Source'!J45</f>
        <v>0</v>
      </c>
      <c r="K380" s="28" t="n">
        <f aca="false">'''file:///mnt/12tb/@roms/datasets/enron/EDRM%20Enron%20Email%20Data%20Set%20v2%20XML/filtered-attachments/xls/EMTW02PL.XLS''#Source'!K45</f>
        <v>0</v>
      </c>
      <c r="L380" s="28" t="n">
        <f aca="false">'''file:///mnt/12tb/@roms/datasets/enron/EDRM%20Enron%20Email%20Data%20Set%20v2%20XML/filtered-attachments/xls/EMTW02PL.XLS''#Source'!L45</f>
        <v>0</v>
      </c>
      <c r="M380" s="28" t="n">
        <f aca="false">'''file:///mnt/12tb/@roms/datasets/enron/EDRM%20Enron%20Email%20Data%20Set%20v2%20XML/filtered-attachments/xls/EMTW02PL.XLS''#Source'!M45</f>
        <v>0</v>
      </c>
      <c r="N380" s="28" t="n">
        <f aca="false">'''file:///mnt/12tb/@roms/datasets/enron/EDRM%20Enron%20Email%20Data%20Set%20v2%20XML/filtered-attachments/xls/EMTW02PL.XLS''#Source'!N45</f>
        <v>0</v>
      </c>
      <c r="O380" s="28" t="n">
        <f aca="false">'''file:///mnt/12tb/@roms/datasets/enron/EDRM%20Enron%20Email%20Data%20Set%20v2%20XML/filtered-attachments/xls/EMTW02PL.XLS''#Source'!O45</f>
        <v>0</v>
      </c>
      <c r="P380" s="21" t="n">
        <f aca="false">SUM(D380:O380)</f>
        <v>0</v>
      </c>
      <c r="Q380" s="25" t="n">
        <f aca="false">SUM(D380:E380)</f>
        <v>0</v>
      </c>
      <c r="R380" s="21" t="n">
        <f aca="false">P380-Q380</f>
        <v>0</v>
      </c>
    </row>
    <row r="381" customFormat="false" ht="14.65" hidden="false" customHeight="false" outlineLevel="0" collapsed="false">
      <c r="A381" s="22" t="s">
        <v>209</v>
      </c>
      <c r="B381" s="27" t="s">
        <v>32</v>
      </c>
      <c r="C381" s="25" t="n">
        <v>12401</v>
      </c>
      <c r="D381" s="28" t="n">
        <f aca="false">'''file:///mnt/12tb/@roms/datasets/enron/EDRM%20Enron%20Email%20Data%20Set%20v2%20XML/filtered-attachments/xls/EMTW02PL.XLS''#Source'!D46</f>
        <v>0</v>
      </c>
      <c r="E381" s="28" t="n">
        <f aca="false">'''file:///mnt/12tb/@roms/datasets/enron/EDRM%20Enron%20Email%20Data%20Set%20v2%20XML/filtered-attachments/xls/EMTW02PL.XLS''#Source'!E46</f>
        <v>0</v>
      </c>
      <c r="F381" s="28" t="n">
        <f aca="false">'''file:///mnt/12tb/@roms/datasets/enron/EDRM%20Enron%20Email%20Data%20Set%20v2%20XML/filtered-attachments/xls/EMTW02PL.XLS''#Source'!F46</f>
        <v>0</v>
      </c>
      <c r="G381" s="28" t="n">
        <f aca="false">'''file:///mnt/12tb/@roms/datasets/enron/EDRM%20Enron%20Email%20Data%20Set%20v2%20XML/filtered-attachments/xls/EMTW02PL.XLS''#Source'!G46</f>
        <v>0</v>
      </c>
      <c r="H381" s="28" t="n">
        <f aca="false">'''file:///mnt/12tb/@roms/datasets/enron/EDRM%20Enron%20Email%20Data%20Set%20v2%20XML/filtered-attachments/xls/EMTW02PL.XLS''#Source'!H46</f>
        <v>0</v>
      </c>
      <c r="I381" s="28" t="n">
        <f aca="false">'''file:///mnt/12tb/@roms/datasets/enron/EDRM%20Enron%20Email%20Data%20Set%20v2%20XML/filtered-attachments/xls/EMTW02PL.XLS''#Source'!I46</f>
        <v>0</v>
      </c>
      <c r="J381" s="28" t="n">
        <f aca="false">'''file:///mnt/12tb/@roms/datasets/enron/EDRM%20Enron%20Email%20Data%20Set%20v2%20XML/filtered-attachments/xls/EMTW02PL.XLS''#Source'!J46</f>
        <v>0</v>
      </c>
      <c r="K381" s="28" t="n">
        <f aca="false">'''file:///mnt/12tb/@roms/datasets/enron/EDRM%20Enron%20Email%20Data%20Set%20v2%20XML/filtered-attachments/xls/EMTW02PL.XLS''#Source'!K46</f>
        <v>0</v>
      </c>
      <c r="L381" s="28" t="n">
        <f aca="false">'''file:///mnt/12tb/@roms/datasets/enron/EDRM%20Enron%20Email%20Data%20Set%20v2%20XML/filtered-attachments/xls/EMTW02PL.XLS''#Source'!L46</f>
        <v>0</v>
      </c>
      <c r="M381" s="28" t="n">
        <f aca="false">'''file:///mnt/12tb/@roms/datasets/enron/EDRM%20Enron%20Email%20Data%20Set%20v2%20XML/filtered-attachments/xls/EMTW02PL.XLS''#Source'!M46</f>
        <v>0</v>
      </c>
      <c r="N381" s="28" t="n">
        <f aca="false">'''file:///mnt/12tb/@roms/datasets/enron/EDRM%20Enron%20Email%20Data%20Set%20v2%20XML/filtered-attachments/xls/EMTW02PL.XLS''#Source'!N46</f>
        <v>0</v>
      </c>
      <c r="O381" s="28" t="n">
        <f aca="false">'''file:///mnt/12tb/@roms/datasets/enron/EDRM%20Enron%20Email%20Data%20Set%20v2%20XML/filtered-attachments/xls/EMTW02PL.XLS''#Source'!O46</f>
        <v>0</v>
      </c>
      <c r="P381" s="21" t="n">
        <f aca="false">SUM(D381:O381)</f>
        <v>0</v>
      </c>
      <c r="Q381" s="25" t="n">
        <f aca="false">SUM(D381:E381)</f>
        <v>0</v>
      </c>
      <c r="R381" s="21" t="n">
        <f aca="false">P381-Q381</f>
        <v>0</v>
      </c>
    </row>
    <row r="382" customFormat="false" ht="14.65" hidden="false" customHeight="false" outlineLevel="0" collapsed="false">
      <c r="A382" s="22" t="s">
        <v>210</v>
      </c>
      <c r="C382" s="25" t="n">
        <v>200</v>
      </c>
      <c r="D382" s="25" t="n">
        <v>0</v>
      </c>
      <c r="E382" s="25" t="n">
        <v>0</v>
      </c>
      <c r="F382" s="25" t="n">
        <v>0</v>
      </c>
      <c r="G382" s="25" t="n">
        <v>0</v>
      </c>
      <c r="H382" s="25" t="n">
        <v>0</v>
      </c>
      <c r="I382" s="25" t="n">
        <v>0</v>
      </c>
      <c r="J382" s="25" t="n">
        <v>0</v>
      </c>
      <c r="K382" s="25" t="n">
        <v>0</v>
      </c>
      <c r="L382" s="25" t="n">
        <v>0</v>
      </c>
      <c r="M382" s="25" t="n">
        <v>0</v>
      </c>
      <c r="N382" s="25" t="n">
        <v>0</v>
      </c>
      <c r="O382" s="25" t="n">
        <v>0</v>
      </c>
      <c r="P382" s="21" t="n">
        <f aca="false">SUM(D382:O382)</f>
        <v>0</v>
      </c>
      <c r="Q382" s="25" t="n">
        <f aca="false">SUM(D382:E382)</f>
        <v>0</v>
      </c>
      <c r="R382" s="21" t="n">
        <f aca="false">P382-Q382</f>
        <v>0</v>
      </c>
    </row>
    <row r="383" customFormat="false" ht="14.65" hidden="false" customHeight="false" outlineLevel="0" collapsed="false">
      <c r="A383" s="22" t="s">
        <v>211</v>
      </c>
      <c r="C383" s="25" t="n">
        <v>0</v>
      </c>
      <c r="D383" s="25" t="n">
        <v>0</v>
      </c>
      <c r="E383" s="25" t="n">
        <v>0</v>
      </c>
      <c r="F383" s="25" t="n">
        <v>0</v>
      </c>
      <c r="G383" s="25" t="n">
        <v>0</v>
      </c>
      <c r="H383" s="25" t="n">
        <v>0</v>
      </c>
      <c r="I383" s="25" t="n">
        <v>0</v>
      </c>
      <c r="J383" s="25" t="n">
        <v>0</v>
      </c>
      <c r="K383" s="25" t="n">
        <v>0</v>
      </c>
      <c r="L383" s="25" t="n">
        <v>0</v>
      </c>
      <c r="M383" s="25" t="n">
        <v>0</v>
      </c>
      <c r="N383" s="25" t="n">
        <v>0</v>
      </c>
      <c r="O383" s="25" t="n">
        <v>0</v>
      </c>
      <c r="P383" s="21" t="n">
        <f aca="false">SUM(D383:O383)</f>
        <v>0</v>
      </c>
      <c r="Q383" s="25" t="n">
        <f aca="false">SUM(D383:E383)</f>
        <v>0</v>
      </c>
      <c r="R383" s="21" t="n">
        <f aca="false">P383-Q383</f>
        <v>0</v>
      </c>
    </row>
    <row r="384" customFormat="false" ht="14.65" hidden="false" customHeight="false" outlineLevel="0" collapsed="false">
      <c r="A384" s="22" t="s">
        <v>212</v>
      </c>
      <c r="B384" s="27"/>
      <c r="C384" s="25" t="n">
        <v>0</v>
      </c>
      <c r="D384" s="25" t="n">
        <v>0</v>
      </c>
      <c r="E384" s="25" t="n">
        <v>0</v>
      </c>
      <c r="F384" s="25" t="n">
        <v>0</v>
      </c>
      <c r="G384" s="25" t="n">
        <v>0</v>
      </c>
      <c r="H384" s="25" t="n">
        <v>0</v>
      </c>
      <c r="I384" s="25" t="n">
        <v>0</v>
      </c>
      <c r="J384" s="25" t="n">
        <v>0</v>
      </c>
      <c r="K384" s="25" t="n">
        <v>0</v>
      </c>
      <c r="L384" s="25" t="n">
        <v>0</v>
      </c>
      <c r="M384" s="25" t="n">
        <v>0</v>
      </c>
      <c r="N384" s="25" t="n">
        <v>0</v>
      </c>
      <c r="O384" s="25" t="n">
        <v>0</v>
      </c>
      <c r="P384" s="21" t="n">
        <f aca="false">SUM(D384:O384)</f>
        <v>0</v>
      </c>
      <c r="Q384" s="25" t="n">
        <f aca="false">SUM(D384:E384)</f>
        <v>0</v>
      </c>
      <c r="R384" s="21" t="n">
        <f aca="false">P384-Q384</f>
        <v>0</v>
      </c>
    </row>
    <row r="385" customFormat="false" ht="14.65" hidden="false" customHeight="false" outlineLevel="0" collapsed="false">
      <c r="A385" s="22" t="s">
        <v>213</v>
      </c>
      <c r="C385" s="25" t="n">
        <v>0</v>
      </c>
      <c r="D385" s="25" t="n">
        <v>0</v>
      </c>
      <c r="E385" s="25" t="n">
        <v>0</v>
      </c>
      <c r="F385" s="25" t="n">
        <v>0</v>
      </c>
      <c r="G385" s="25" t="n">
        <v>0</v>
      </c>
      <c r="H385" s="25" t="n">
        <v>0</v>
      </c>
      <c r="I385" s="25" t="n">
        <v>0</v>
      </c>
      <c r="J385" s="25" t="n">
        <v>0</v>
      </c>
      <c r="K385" s="25" t="n">
        <v>0</v>
      </c>
      <c r="L385" s="25" t="n">
        <v>0</v>
      </c>
      <c r="M385" s="25" t="n">
        <v>0</v>
      </c>
      <c r="N385" s="25" t="n">
        <v>0</v>
      </c>
      <c r="O385" s="25" t="n">
        <v>0</v>
      </c>
      <c r="P385" s="21" t="n">
        <f aca="false">SUM(D385:O385)</f>
        <v>0</v>
      </c>
      <c r="Q385" s="25" t="n">
        <f aca="false">SUM(D385:E385)</f>
        <v>0</v>
      </c>
      <c r="R385" s="21" t="n">
        <f aca="false">P385-Q385</f>
        <v>0</v>
      </c>
    </row>
    <row r="386" customFormat="false" ht="14.65" hidden="false" customHeight="false" outlineLevel="0" collapsed="false">
      <c r="A386" s="22" t="s">
        <v>214</v>
      </c>
      <c r="C386" s="25" t="n">
        <v>23</v>
      </c>
      <c r="D386" s="26" t="n">
        <v>0</v>
      </c>
      <c r="E386" s="26" t="n">
        <v>0</v>
      </c>
      <c r="F386" s="26" t="n">
        <v>0</v>
      </c>
      <c r="G386" s="26" t="n">
        <v>0</v>
      </c>
      <c r="H386" s="26" t="n">
        <v>0</v>
      </c>
      <c r="I386" s="26" t="n">
        <v>0</v>
      </c>
      <c r="J386" s="26" t="n">
        <v>0</v>
      </c>
      <c r="K386" s="26" t="n">
        <v>0</v>
      </c>
      <c r="L386" s="26" t="n">
        <v>0</v>
      </c>
      <c r="M386" s="26" t="n">
        <v>0</v>
      </c>
      <c r="N386" s="26" t="n">
        <v>0</v>
      </c>
      <c r="O386" s="25" t="n">
        <v>0</v>
      </c>
      <c r="P386" s="21" t="n">
        <f aca="false">SUM(D386:O386)</f>
        <v>0</v>
      </c>
      <c r="Q386" s="25" t="n">
        <f aca="false">SUM(D386:E386)</f>
        <v>0</v>
      </c>
      <c r="R386" s="21" t="n">
        <f aca="false">P386-Q386</f>
        <v>0</v>
      </c>
    </row>
    <row r="387" customFormat="false" ht="14.65" hidden="false" customHeight="false" outlineLevel="0" collapsed="false">
      <c r="A387" s="22" t="s">
        <v>214</v>
      </c>
      <c r="C387" s="25" t="n">
        <v>0</v>
      </c>
      <c r="D387" s="25" t="n">
        <v>0</v>
      </c>
      <c r="E387" s="25" t="n">
        <v>0</v>
      </c>
      <c r="F387" s="25" t="n">
        <v>0</v>
      </c>
      <c r="G387" s="25" t="n">
        <v>0</v>
      </c>
      <c r="H387" s="25" t="n">
        <v>0</v>
      </c>
      <c r="I387" s="25" t="n">
        <v>0</v>
      </c>
      <c r="J387" s="25" t="n">
        <v>0</v>
      </c>
      <c r="K387" s="25" t="n">
        <v>0</v>
      </c>
      <c r="L387" s="25" t="n">
        <v>0</v>
      </c>
      <c r="M387" s="25" t="n">
        <v>0</v>
      </c>
      <c r="N387" s="25" t="n">
        <v>0</v>
      </c>
      <c r="O387" s="25" t="n">
        <v>0</v>
      </c>
      <c r="P387" s="21" t="n">
        <f aca="false">SUM(D387:O387)</f>
        <v>0</v>
      </c>
      <c r="Q387" s="25" t="n">
        <f aca="false">SUM(D387:E387)</f>
        <v>0</v>
      </c>
      <c r="R387" s="21" t="n">
        <f aca="false">P387-Q387</f>
        <v>0</v>
      </c>
    </row>
    <row r="388" customFormat="false" ht="14.65" hidden="false" customHeight="false" outlineLevel="0" collapsed="false">
      <c r="A388" s="22" t="s">
        <v>214</v>
      </c>
      <c r="C388" s="25" t="n">
        <v>0</v>
      </c>
      <c r="D388" s="25" t="n">
        <v>0</v>
      </c>
      <c r="E388" s="25" t="n">
        <v>0</v>
      </c>
      <c r="F388" s="25" t="n">
        <v>0</v>
      </c>
      <c r="G388" s="25" t="n">
        <v>0</v>
      </c>
      <c r="H388" s="25" t="n">
        <v>0</v>
      </c>
      <c r="I388" s="25" t="n">
        <v>0</v>
      </c>
      <c r="J388" s="25" t="n">
        <v>0</v>
      </c>
      <c r="K388" s="25" t="n">
        <v>0</v>
      </c>
      <c r="L388" s="25" t="n">
        <v>0</v>
      </c>
      <c r="M388" s="25" t="n">
        <v>0</v>
      </c>
      <c r="N388" s="25" t="n">
        <v>0</v>
      </c>
      <c r="O388" s="25" t="n">
        <v>0</v>
      </c>
      <c r="P388" s="21" t="n">
        <f aca="false">SUM(D388:O388)</f>
        <v>0</v>
      </c>
      <c r="Q388" s="25" t="n">
        <f aca="false">SUM(D388:E388)</f>
        <v>0</v>
      </c>
      <c r="R388" s="21" t="n">
        <f aca="false">P388-Q388</f>
        <v>0</v>
      </c>
    </row>
    <row r="389" customFormat="false" ht="14.65" hidden="false" customHeight="false" outlineLevel="0" collapsed="false">
      <c r="A389" s="22" t="s">
        <v>214</v>
      </c>
      <c r="C389" s="25" t="n">
        <v>0</v>
      </c>
      <c r="D389" s="25" t="n">
        <v>0</v>
      </c>
      <c r="E389" s="25" t="n">
        <v>0</v>
      </c>
      <c r="F389" s="25" t="n">
        <v>0</v>
      </c>
      <c r="G389" s="25" t="n">
        <v>0</v>
      </c>
      <c r="H389" s="25" t="n">
        <v>0</v>
      </c>
      <c r="I389" s="25" t="n">
        <v>0</v>
      </c>
      <c r="J389" s="25" t="n">
        <v>0</v>
      </c>
      <c r="K389" s="25" t="n">
        <v>0</v>
      </c>
      <c r="L389" s="25" t="n">
        <v>0</v>
      </c>
      <c r="M389" s="25" t="n">
        <v>0</v>
      </c>
      <c r="N389" s="25" t="n">
        <v>0</v>
      </c>
      <c r="O389" s="25" t="n">
        <v>0</v>
      </c>
      <c r="P389" s="21" t="n">
        <f aca="false">SUM(D389:O389)</f>
        <v>0</v>
      </c>
      <c r="Q389" s="25" t="n">
        <f aca="false">SUM(D389:E389)</f>
        <v>0</v>
      </c>
      <c r="R389" s="21" t="n">
        <f aca="false">P389-Q389</f>
        <v>0</v>
      </c>
    </row>
    <row r="390" customFormat="false" ht="14.65" hidden="false" customHeight="false" outlineLevel="0" collapsed="false">
      <c r="A390" s="22" t="s">
        <v>215</v>
      </c>
      <c r="C390" s="25" t="n">
        <v>0</v>
      </c>
      <c r="D390" s="25" t="n">
        <v>0</v>
      </c>
      <c r="E390" s="25" t="n">
        <v>0</v>
      </c>
      <c r="F390" s="25" t="n">
        <v>0</v>
      </c>
      <c r="G390" s="25" t="n">
        <v>0</v>
      </c>
      <c r="H390" s="25" t="n">
        <v>0</v>
      </c>
      <c r="I390" s="25" t="n">
        <v>0</v>
      </c>
      <c r="J390" s="25" t="n">
        <v>0</v>
      </c>
      <c r="K390" s="25" t="n">
        <v>0</v>
      </c>
      <c r="L390" s="25" t="n">
        <v>0</v>
      </c>
      <c r="M390" s="25" t="n">
        <v>0</v>
      </c>
      <c r="N390" s="25" t="n">
        <v>0</v>
      </c>
      <c r="O390" s="25" t="n">
        <v>0</v>
      </c>
      <c r="P390" s="21" t="n">
        <f aca="false">SUM(D390:O390)</f>
        <v>0</v>
      </c>
      <c r="Q390" s="25" t="n">
        <f aca="false">SUM(D390:E390)</f>
        <v>0</v>
      </c>
      <c r="R390" s="21" t="n">
        <f aca="false">P390-Q390</f>
        <v>0</v>
      </c>
    </row>
    <row r="391" customFormat="false" ht="14.65" hidden="false" customHeight="false" outlineLevel="0" collapsed="false">
      <c r="A391" s="22" t="s">
        <v>174</v>
      </c>
      <c r="C391" s="23" t="n">
        <v>0</v>
      </c>
      <c r="D391" s="23" t="n">
        <v>0</v>
      </c>
      <c r="E391" s="23" t="n">
        <v>0</v>
      </c>
      <c r="F391" s="23" t="n">
        <v>0</v>
      </c>
      <c r="G391" s="23" t="n">
        <v>0</v>
      </c>
      <c r="H391" s="23" t="n">
        <v>0</v>
      </c>
      <c r="I391" s="23" t="n">
        <v>0</v>
      </c>
      <c r="J391" s="23" t="n">
        <v>0</v>
      </c>
      <c r="K391" s="23" t="n">
        <v>0</v>
      </c>
      <c r="L391" s="23" t="n">
        <v>0</v>
      </c>
      <c r="M391" s="23" t="n">
        <v>0</v>
      </c>
      <c r="N391" s="23" t="n">
        <v>0</v>
      </c>
      <c r="O391" s="23" t="n">
        <v>0</v>
      </c>
      <c r="P391" s="24" t="n">
        <f aca="false">SUM(D391:O391)</f>
        <v>0</v>
      </c>
      <c r="Q391" s="23" t="n">
        <f aca="false">SUM(D391:E391)</f>
        <v>0</v>
      </c>
      <c r="R391" s="24" t="n">
        <f aca="false">P391-Q391</f>
        <v>0</v>
      </c>
    </row>
    <row r="392" customFormat="false" ht="3.95" hidden="false" customHeight="true" outlineLevel="0" collapsed="false"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</row>
    <row r="393" customFormat="false" ht="14.65" hidden="false" customHeight="false" outlineLevel="0" collapsed="false">
      <c r="A393" s="20" t="s">
        <v>216</v>
      </c>
      <c r="C393" s="21" t="n">
        <f aca="false">SUM(C378:C392)</f>
        <v>12806</v>
      </c>
      <c r="D393" s="21" t="n">
        <f aca="false">SUM(D377:D392)</f>
        <v>12806</v>
      </c>
      <c r="E393" s="21" t="n">
        <f aca="false">SUM(E377:E392)</f>
        <v>12806</v>
      </c>
      <c r="F393" s="21" t="n">
        <f aca="false">SUM(F377:F392)</f>
        <v>12806</v>
      </c>
      <c r="G393" s="21" t="n">
        <f aca="false">SUM(G377:G392)</f>
        <v>12806</v>
      </c>
      <c r="H393" s="21" t="n">
        <f aca="false">SUM(H377:H392)</f>
        <v>12806</v>
      </c>
      <c r="I393" s="21" t="n">
        <f aca="false">SUM(I377:I392)</f>
        <v>12806</v>
      </c>
      <c r="J393" s="21" t="n">
        <f aca="false">SUM(J377:J392)</f>
        <v>12806</v>
      </c>
      <c r="K393" s="21" t="n">
        <f aca="false">SUM(K377:K392)</f>
        <v>12806</v>
      </c>
      <c r="L393" s="21" t="n">
        <f aca="false">SUM(L377:L392)</f>
        <v>12806</v>
      </c>
      <c r="M393" s="21" t="n">
        <f aca="false">SUM(M377:M392)</f>
        <v>12806</v>
      </c>
      <c r="N393" s="21" t="n">
        <f aca="false">SUM(N377:N392)</f>
        <v>12806</v>
      </c>
      <c r="O393" s="21" t="n">
        <f aca="false">SUM(O377:O392)</f>
        <v>12806</v>
      </c>
      <c r="P393" s="21"/>
    </row>
    <row r="394" customFormat="false" ht="3.95" hidden="false" customHeight="true" outlineLevel="0" collapsed="false"/>
    <row r="395" customFormat="false" ht="14.65" hidden="false" customHeight="false" outlineLevel="0" collapsed="false">
      <c r="A395" s="22" t="s">
        <v>28</v>
      </c>
      <c r="C395" s="21"/>
      <c r="D395" s="21" t="n">
        <f aca="false">D393-C393</f>
        <v>0</v>
      </c>
      <c r="E395" s="21" t="n">
        <f aca="false">E393-D393</f>
        <v>0</v>
      </c>
      <c r="F395" s="21" t="n">
        <f aca="false">F393-E393</f>
        <v>0</v>
      </c>
      <c r="G395" s="21" t="n">
        <f aca="false">G393-F393</f>
        <v>0</v>
      </c>
      <c r="H395" s="21" t="n">
        <f aca="false">H393-G393</f>
        <v>0</v>
      </c>
      <c r="I395" s="21" t="n">
        <f aca="false">I393-H393</f>
        <v>0</v>
      </c>
      <c r="J395" s="21" t="n">
        <f aca="false">J393-I393</f>
        <v>0</v>
      </c>
      <c r="K395" s="21" t="n">
        <f aca="false">K393-J393</f>
        <v>0</v>
      </c>
      <c r="L395" s="21" t="n">
        <f aca="false">L393-K393</f>
        <v>0</v>
      </c>
      <c r="M395" s="21" t="n">
        <f aca="false">M393-L393</f>
        <v>0</v>
      </c>
      <c r="N395" s="21" t="n">
        <f aca="false">N393-M393</f>
        <v>0</v>
      </c>
      <c r="O395" s="21" t="n">
        <f aca="false">O393-N393</f>
        <v>0</v>
      </c>
      <c r="P395" s="21" t="n">
        <f aca="false">SUM(D395:O395)</f>
        <v>0</v>
      </c>
      <c r="Q395" s="21" t="n">
        <f aca="false">SUM(Q378:Q392)</f>
        <v>0</v>
      </c>
      <c r="R395" s="21" t="n">
        <f aca="false">P395-Q395</f>
        <v>0</v>
      </c>
    </row>
    <row r="397" customFormat="false" ht="14.65" hidden="false" customHeight="false" outlineLevel="0" collapsed="false">
      <c r="A397" s="20" t="s">
        <v>217</v>
      </c>
      <c r="D397" s="21" t="n">
        <f aca="false">C402</f>
        <v>0</v>
      </c>
      <c r="E397" s="21" t="n">
        <f aca="false">D402</f>
        <v>0</v>
      </c>
      <c r="F397" s="21" t="n">
        <f aca="false">E402</f>
        <v>0</v>
      </c>
      <c r="G397" s="21" t="n">
        <f aca="false">F402</f>
        <v>0</v>
      </c>
      <c r="H397" s="21" t="n">
        <f aca="false">G402</f>
        <v>0</v>
      </c>
      <c r="I397" s="21" t="n">
        <f aca="false">H402</f>
        <v>0</v>
      </c>
      <c r="J397" s="21" t="n">
        <f aca="false">I402</f>
        <v>0</v>
      </c>
      <c r="K397" s="21" t="n">
        <f aca="false">J402</f>
        <v>0</v>
      </c>
      <c r="L397" s="21" t="n">
        <f aca="false">K402</f>
        <v>0</v>
      </c>
      <c r="M397" s="21" t="n">
        <f aca="false">L402</f>
        <v>0</v>
      </c>
      <c r="N397" s="21" t="n">
        <f aca="false">M402</f>
        <v>0</v>
      </c>
      <c r="O397" s="21" t="n">
        <f aca="false">N402</f>
        <v>0</v>
      </c>
    </row>
    <row r="398" customFormat="false" ht="14.65" hidden="false" customHeight="false" outlineLevel="0" collapsed="false">
      <c r="A398" s="22" t="s">
        <v>38</v>
      </c>
      <c r="C398" s="25" t="n">
        <v>0</v>
      </c>
      <c r="D398" s="25" t="n">
        <v>0</v>
      </c>
      <c r="E398" s="25" t="n">
        <v>0</v>
      </c>
      <c r="F398" s="25" t="n">
        <v>0</v>
      </c>
      <c r="G398" s="25" t="n">
        <v>0</v>
      </c>
      <c r="H398" s="25" t="n">
        <v>0</v>
      </c>
      <c r="I398" s="25" t="n">
        <v>0</v>
      </c>
      <c r="J398" s="25" t="n">
        <v>0</v>
      </c>
      <c r="K398" s="25" t="n">
        <v>0</v>
      </c>
      <c r="L398" s="25" t="n">
        <v>0</v>
      </c>
      <c r="M398" s="25" t="n">
        <v>0</v>
      </c>
      <c r="N398" s="25" t="n">
        <v>0</v>
      </c>
      <c r="O398" s="25" t="n">
        <v>0</v>
      </c>
      <c r="P398" s="21" t="n">
        <f aca="false">SUM(D398:O398)</f>
        <v>0</v>
      </c>
      <c r="Q398" s="25" t="n">
        <f aca="false">SUM(D398:E398)</f>
        <v>0</v>
      </c>
      <c r="R398" s="21" t="n">
        <f aca="false">P398-Q398</f>
        <v>0</v>
      </c>
    </row>
    <row r="399" customFormat="false" ht="14.65" hidden="false" customHeight="false" outlineLevel="0" collapsed="false">
      <c r="A399" s="22" t="s">
        <v>38</v>
      </c>
      <c r="B399" s="27"/>
      <c r="C399" s="25" t="n">
        <v>0</v>
      </c>
      <c r="D399" s="31" t="n">
        <v>0</v>
      </c>
      <c r="E399" s="31" t="n">
        <v>0</v>
      </c>
      <c r="F399" s="31" t="n">
        <v>0</v>
      </c>
      <c r="G399" s="31" t="n">
        <v>0</v>
      </c>
      <c r="H399" s="31" t="n">
        <v>0</v>
      </c>
      <c r="I399" s="31" t="n">
        <v>0</v>
      </c>
      <c r="J399" s="31" t="n">
        <v>0</v>
      </c>
      <c r="K399" s="31" t="n">
        <v>0</v>
      </c>
      <c r="L399" s="31" t="n">
        <v>0</v>
      </c>
      <c r="M399" s="31" t="n">
        <v>0</v>
      </c>
      <c r="N399" s="31" t="n">
        <v>0</v>
      </c>
      <c r="O399" s="31" t="n">
        <v>0</v>
      </c>
      <c r="P399" s="21" t="n">
        <f aca="false">SUM(D399:O399)</f>
        <v>0</v>
      </c>
      <c r="Q399" s="25" t="n">
        <f aca="false">SUM(D399:E399)</f>
        <v>0</v>
      </c>
      <c r="R399" s="21" t="n">
        <f aca="false">P399-Q399</f>
        <v>0</v>
      </c>
    </row>
    <row r="400" customFormat="false" ht="14.65" hidden="false" customHeight="false" outlineLevel="0" collapsed="false">
      <c r="A400" s="22" t="s">
        <v>174</v>
      </c>
      <c r="C400" s="23" t="n">
        <v>0</v>
      </c>
      <c r="D400" s="23" t="n">
        <v>0</v>
      </c>
      <c r="E400" s="23" t="n">
        <v>0</v>
      </c>
      <c r="F400" s="23" t="n">
        <v>0</v>
      </c>
      <c r="G400" s="23" t="n">
        <v>0</v>
      </c>
      <c r="H400" s="23" t="n">
        <v>0</v>
      </c>
      <c r="I400" s="23" t="n">
        <v>0</v>
      </c>
      <c r="J400" s="23" t="n">
        <v>0</v>
      </c>
      <c r="K400" s="23" t="n">
        <v>0</v>
      </c>
      <c r="L400" s="23" t="n">
        <v>0</v>
      </c>
      <c r="M400" s="23" t="n">
        <v>0</v>
      </c>
      <c r="N400" s="23" t="n">
        <v>0</v>
      </c>
      <c r="O400" s="23" t="n">
        <v>0</v>
      </c>
      <c r="P400" s="24" t="n">
        <f aca="false">SUM(D400:O400)</f>
        <v>0</v>
      </c>
      <c r="Q400" s="23" t="n">
        <f aca="false">SUM(D400:E400)</f>
        <v>0</v>
      </c>
      <c r="R400" s="24" t="n">
        <f aca="false">P400-Q400</f>
        <v>0</v>
      </c>
    </row>
    <row r="401" customFormat="false" ht="3.95" hidden="false" customHeight="true" outlineLevel="0" collapsed="false"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</row>
    <row r="402" customFormat="false" ht="14.65" hidden="false" customHeight="false" outlineLevel="0" collapsed="false">
      <c r="A402" s="20" t="s">
        <v>217</v>
      </c>
      <c r="C402" s="21" t="n">
        <f aca="false">SUM(C397:C401)</f>
        <v>0</v>
      </c>
      <c r="D402" s="21" t="n">
        <f aca="false">SUM(D397:D401)</f>
        <v>0</v>
      </c>
      <c r="E402" s="21" t="n">
        <f aca="false">SUM(E397:E401)</f>
        <v>0</v>
      </c>
      <c r="F402" s="21" t="n">
        <f aca="false">SUM(F397:F401)</f>
        <v>0</v>
      </c>
      <c r="G402" s="21" t="n">
        <f aca="false">SUM(G397:G401)</f>
        <v>0</v>
      </c>
      <c r="H402" s="21" t="n">
        <f aca="false">SUM(H397:H401)</f>
        <v>0</v>
      </c>
      <c r="I402" s="21" t="n">
        <f aca="false">SUM(I397:I401)</f>
        <v>0</v>
      </c>
      <c r="J402" s="21" t="n">
        <f aca="false">SUM(J397:J401)</f>
        <v>0</v>
      </c>
      <c r="K402" s="21" t="n">
        <f aca="false">SUM(K397:K401)</f>
        <v>0</v>
      </c>
      <c r="L402" s="21" t="n">
        <f aca="false">SUM(L397:L401)</f>
        <v>0</v>
      </c>
      <c r="M402" s="21" t="n">
        <f aca="false">SUM(M397:M401)</f>
        <v>0</v>
      </c>
      <c r="N402" s="21" t="n">
        <f aca="false">SUM(N397:N401)</f>
        <v>0</v>
      </c>
      <c r="O402" s="21" t="n">
        <f aca="false">SUM(O397:O401)</f>
        <v>0</v>
      </c>
      <c r="P402" s="21"/>
    </row>
    <row r="403" customFormat="false" ht="3.95" hidden="false" customHeight="true" outlineLevel="0" collapsed="false"/>
    <row r="404" customFormat="false" ht="14.65" hidden="false" customHeight="false" outlineLevel="0" collapsed="false">
      <c r="A404" s="22" t="s">
        <v>28</v>
      </c>
      <c r="C404" s="21"/>
      <c r="D404" s="21" t="n">
        <f aca="false">D402-C402</f>
        <v>0</v>
      </c>
      <c r="E404" s="21" t="n">
        <f aca="false">E402-D402</f>
        <v>0</v>
      </c>
      <c r="F404" s="21" t="n">
        <f aca="false">F402-E402</f>
        <v>0</v>
      </c>
      <c r="G404" s="21" t="n">
        <f aca="false">G402-F402</f>
        <v>0</v>
      </c>
      <c r="H404" s="21" t="n">
        <f aca="false">H402-G402</f>
        <v>0</v>
      </c>
      <c r="I404" s="21" t="n">
        <f aca="false">I402-H402</f>
        <v>0</v>
      </c>
      <c r="J404" s="21" t="n">
        <f aca="false">J402-I402</f>
        <v>0</v>
      </c>
      <c r="K404" s="21" t="n">
        <f aca="false">K402-J402</f>
        <v>0</v>
      </c>
      <c r="L404" s="21" t="n">
        <f aca="false">L402-K402</f>
        <v>0</v>
      </c>
      <c r="M404" s="21" t="n">
        <f aca="false">M402-L402</f>
        <v>0</v>
      </c>
      <c r="N404" s="21" t="n">
        <f aca="false">N402-M402</f>
        <v>0</v>
      </c>
      <c r="O404" s="21" t="n">
        <f aca="false">O402-N402</f>
        <v>0</v>
      </c>
      <c r="P404" s="21" t="n">
        <f aca="false">SUM(D404:O404)</f>
        <v>0</v>
      </c>
      <c r="Q404" s="21" t="n">
        <f aca="false">SUM(Q398:Q401)</f>
        <v>0</v>
      </c>
      <c r="R404" s="21" t="n">
        <f aca="false">P404-Q404</f>
        <v>0</v>
      </c>
    </row>
    <row r="406" customFormat="false" ht="14.65" hidden="false" customHeight="false" outlineLevel="0" collapsed="false">
      <c r="A406" s="20" t="s">
        <v>218</v>
      </c>
      <c r="D406" s="21" t="n">
        <f aca="false">C411</f>
        <v>0</v>
      </c>
      <c r="E406" s="21" t="n">
        <f aca="false">D411</f>
        <v>0</v>
      </c>
      <c r="F406" s="21" t="n">
        <f aca="false">E411</f>
        <v>0</v>
      </c>
      <c r="G406" s="21" t="n">
        <f aca="false">F411</f>
        <v>0</v>
      </c>
      <c r="H406" s="21" t="n">
        <f aca="false">G411</f>
        <v>0</v>
      </c>
      <c r="I406" s="21" t="n">
        <f aca="false">H411</f>
        <v>0</v>
      </c>
      <c r="J406" s="21" t="n">
        <f aca="false">I411</f>
        <v>0</v>
      </c>
      <c r="K406" s="21" t="n">
        <f aca="false">J411</f>
        <v>0</v>
      </c>
      <c r="L406" s="21" t="n">
        <f aca="false">K411</f>
        <v>0</v>
      </c>
      <c r="M406" s="21" t="n">
        <f aca="false">L411</f>
        <v>0</v>
      </c>
      <c r="N406" s="21" t="n">
        <f aca="false">M411</f>
        <v>0</v>
      </c>
      <c r="O406" s="21" t="n">
        <f aca="false">N411</f>
        <v>0</v>
      </c>
    </row>
    <row r="407" customFormat="false" ht="14.65" hidden="false" customHeight="false" outlineLevel="0" collapsed="false">
      <c r="A407" s="22" t="s">
        <v>38</v>
      </c>
      <c r="B407" s="27"/>
      <c r="C407" s="25" t="n">
        <v>0</v>
      </c>
      <c r="D407" s="31" t="n">
        <v>0</v>
      </c>
      <c r="E407" s="31" t="n">
        <v>0</v>
      </c>
      <c r="F407" s="31" t="n">
        <v>0</v>
      </c>
      <c r="G407" s="31" t="n">
        <v>0</v>
      </c>
      <c r="H407" s="31" t="n">
        <v>0</v>
      </c>
      <c r="I407" s="31" t="n">
        <v>0</v>
      </c>
      <c r="J407" s="31" t="n">
        <v>0</v>
      </c>
      <c r="K407" s="31" t="n">
        <v>0</v>
      </c>
      <c r="L407" s="31" t="n">
        <v>0</v>
      </c>
      <c r="M407" s="31" t="n">
        <v>0</v>
      </c>
      <c r="N407" s="31" t="n">
        <v>0</v>
      </c>
      <c r="O407" s="31" t="n">
        <v>0</v>
      </c>
      <c r="P407" s="21" t="n">
        <f aca="false">SUM(D407:O407)</f>
        <v>0</v>
      </c>
      <c r="Q407" s="25" t="n">
        <f aca="false">SUM(D407:E407)</f>
        <v>0</v>
      </c>
      <c r="R407" s="21" t="n">
        <f aca="false">P407-Q407</f>
        <v>0</v>
      </c>
    </row>
    <row r="408" customFormat="false" ht="14.65" hidden="false" customHeight="false" outlineLevel="0" collapsed="false">
      <c r="A408" s="22" t="s">
        <v>38</v>
      </c>
      <c r="B408" s="27"/>
      <c r="C408" s="25" t="n">
        <v>0</v>
      </c>
      <c r="D408" s="31" t="n">
        <v>0</v>
      </c>
      <c r="E408" s="31" t="n">
        <v>0</v>
      </c>
      <c r="F408" s="31" t="n">
        <v>0</v>
      </c>
      <c r="G408" s="31" t="n">
        <v>0</v>
      </c>
      <c r="H408" s="31" t="n">
        <v>0</v>
      </c>
      <c r="I408" s="31" t="n">
        <v>0</v>
      </c>
      <c r="J408" s="31" t="n">
        <v>0</v>
      </c>
      <c r="K408" s="31" t="n">
        <v>0</v>
      </c>
      <c r="L408" s="31" t="n">
        <v>0</v>
      </c>
      <c r="M408" s="31" t="n">
        <v>0</v>
      </c>
      <c r="N408" s="31" t="n">
        <v>0</v>
      </c>
      <c r="O408" s="31" t="n">
        <v>0</v>
      </c>
      <c r="P408" s="21" t="n">
        <f aca="false">SUM(D408:O408)</f>
        <v>0</v>
      </c>
      <c r="Q408" s="25" t="n">
        <f aca="false">SUM(D408:E408)</f>
        <v>0</v>
      </c>
      <c r="R408" s="21" t="n">
        <f aca="false">P408-Q408</f>
        <v>0</v>
      </c>
    </row>
    <row r="409" customFormat="false" ht="14.65" hidden="false" customHeight="false" outlineLevel="0" collapsed="false">
      <c r="A409" s="22" t="s">
        <v>174</v>
      </c>
      <c r="C409" s="23" t="n">
        <v>0</v>
      </c>
      <c r="D409" s="23" t="n">
        <v>0</v>
      </c>
      <c r="E409" s="23" t="n">
        <v>0</v>
      </c>
      <c r="F409" s="23" t="n">
        <v>0</v>
      </c>
      <c r="G409" s="23" t="n">
        <v>0</v>
      </c>
      <c r="H409" s="23" t="n">
        <v>0</v>
      </c>
      <c r="I409" s="23" t="n">
        <v>0</v>
      </c>
      <c r="J409" s="23" t="n">
        <v>0</v>
      </c>
      <c r="K409" s="23" t="n">
        <v>0</v>
      </c>
      <c r="L409" s="23" t="n">
        <v>0</v>
      </c>
      <c r="M409" s="23" t="n">
        <v>0</v>
      </c>
      <c r="N409" s="23" t="n">
        <v>0</v>
      </c>
      <c r="O409" s="23" t="n">
        <v>0</v>
      </c>
      <c r="P409" s="24" t="n">
        <f aca="false">SUM(D409:O409)</f>
        <v>0</v>
      </c>
      <c r="Q409" s="23" t="n">
        <f aca="false">SUM(D409:E409)</f>
        <v>0</v>
      </c>
      <c r="R409" s="24" t="n">
        <f aca="false">P409-Q409</f>
        <v>0</v>
      </c>
    </row>
    <row r="410" customFormat="false" ht="3.95" hidden="false" customHeight="true" outlineLevel="0" collapsed="false"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</row>
    <row r="411" customFormat="false" ht="14.65" hidden="false" customHeight="false" outlineLevel="0" collapsed="false">
      <c r="A411" s="20" t="s">
        <v>219</v>
      </c>
      <c r="C411" s="21" t="n">
        <f aca="false">SUM(C406:C410)</f>
        <v>0</v>
      </c>
      <c r="D411" s="21" t="n">
        <f aca="false">SUM(D406:D410)</f>
        <v>0</v>
      </c>
      <c r="E411" s="21" t="n">
        <f aca="false">SUM(E406:E410)</f>
        <v>0</v>
      </c>
      <c r="F411" s="21" t="n">
        <f aca="false">SUM(F406:F410)</f>
        <v>0</v>
      </c>
      <c r="G411" s="21" t="n">
        <f aca="false">SUM(G406:G410)</f>
        <v>0</v>
      </c>
      <c r="H411" s="21" t="n">
        <f aca="false">SUM(H406:H410)</f>
        <v>0</v>
      </c>
      <c r="I411" s="21" t="n">
        <f aca="false">SUM(I406:I410)</f>
        <v>0</v>
      </c>
      <c r="J411" s="21" t="n">
        <f aca="false">SUM(J406:J410)</f>
        <v>0</v>
      </c>
      <c r="K411" s="21" t="n">
        <f aca="false">SUM(K406:K410)</f>
        <v>0</v>
      </c>
      <c r="L411" s="21" t="n">
        <f aca="false">SUM(L406:L410)</f>
        <v>0</v>
      </c>
      <c r="M411" s="21" t="n">
        <f aca="false">SUM(M406:M410)</f>
        <v>0</v>
      </c>
      <c r="N411" s="21" t="n">
        <f aca="false">SUM(N406:N410)</f>
        <v>0</v>
      </c>
      <c r="O411" s="21" t="n">
        <f aca="false">SUM(O406:O410)</f>
        <v>0</v>
      </c>
      <c r="P411" s="21"/>
    </row>
    <row r="412" customFormat="false" ht="3.95" hidden="false" customHeight="true" outlineLevel="0" collapsed="false"/>
    <row r="413" customFormat="false" ht="14.65" hidden="false" customHeight="false" outlineLevel="0" collapsed="false">
      <c r="A413" s="22" t="s">
        <v>28</v>
      </c>
      <c r="C413" s="21"/>
      <c r="D413" s="21" t="n">
        <f aca="false">D411-C411</f>
        <v>0</v>
      </c>
      <c r="E413" s="21" t="n">
        <f aca="false">E411-D411</f>
        <v>0</v>
      </c>
      <c r="F413" s="21" t="n">
        <f aca="false">F411-E411</f>
        <v>0</v>
      </c>
      <c r="G413" s="21" t="n">
        <f aca="false">G411-F411</f>
        <v>0</v>
      </c>
      <c r="H413" s="21" t="n">
        <f aca="false">H411-G411</f>
        <v>0</v>
      </c>
      <c r="I413" s="21" t="n">
        <f aca="false">I411-H411</f>
        <v>0</v>
      </c>
      <c r="J413" s="21" t="n">
        <f aca="false">J411-I411</f>
        <v>0</v>
      </c>
      <c r="K413" s="21" t="n">
        <f aca="false">K411-J411</f>
        <v>0</v>
      </c>
      <c r="L413" s="21" t="n">
        <f aca="false">L411-K411</f>
        <v>0</v>
      </c>
      <c r="M413" s="21" t="n">
        <f aca="false">M411-L411</f>
        <v>0</v>
      </c>
      <c r="N413" s="21" t="n">
        <f aca="false">N411-M411</f>
        <v>0</v>
      </c>
      <c r="O413" s="21" t="n">
        <f aca="false">O411-N411</f>
        <v>0</v>
      </c>
      <c r="P413" s="21" t="n">
        <f aca="false">SUM(D413:O413)</f>
        <v>0</v>
      </c>
      <c r="Q413" s="21" t="n">
        <f aca="false">SUM(Q409:Q410)</f>
        <v>0</v>
      </c>
      <c r="R413" s="21" t="n">
        <f aca="false">P413-Q413</f>
        <v>0</v>
      </c>
    </row>
    <row r="415" customFormat="false" ht="14.65" hidden="false" customHeight="false" outlineLevel="0" collapsed="false">
      <c r="A415" s="20" t="s">
        <v>220</v>
      </c>
      <c r="C415" s="21"/>
      <c r="D415" s="21" t="n">
        <f aca="false">C424</f>
        <v>2377</v>
      </c>
      <c r="E415" s="21" t="n">
        <f aca="false">D424</f>
        <v>2353</v>
      </c>
      <c r="F415" s="21" t="n">
        <f aca="false">E424</f>
        <v>2329</v>
      </c>
      <c r="G415" s="21" t="n">
        <f aca="false">F424</f>
        <v>2305</v>
      </c>
      <c r="H415" s="21" t="n">
        <f aca="false">G424</f>
        <v>2282</v>
      </c>
      <c r="I415" s="21" t="n">
        <f aca="false">H424</f>
        <v>2258</v>
      </c>
      <c r="J415" s="21" t="n">
        <f aca="false">I424</f>
        <v>2234</v>
      </c>
      <c r="K415" s="21" t="n">
        <f aca="false">J424</f>
        <v>2210</v>
      </c>
      <c r="L415" s="21" t="n">
        <f aca="false">K424</f>
        <v>2187</v>
      </c>
      <c r="M415" s="21" t="n">
        <f aca="false">L424</f>
        <v>2163</v>
      </c>
      <c r="N415" s="21" t="n">
        <f aca="false">M424</f>
        <v>2139</v>
      </c>
      <c r="O415" s="21" t="n">
        <f aca="false">N424</f>
        <v>2115</v>
      </c>
      <c r="P415" s="21"/>
    </row>
    <row r="416" customFormat="false" ht="14.65" hidden="false" customHeight="false" outlineLevel="0" collapsed="false">
      <c r="A416" s="22" t="s">
        <v>221</v>
      </c>
      <c r="B416" s="27" t="s">
        <v>32</v>
      </c>
      <c r="C416" s="25" t="n">
        <v>0</v>
      </c>
      <c r="D416" s="28" t="n">
        <f aca="false">'''file:///mnt/12tb/@roms/datasets/enron/EDRM%20Enron%20Email%20Data%20Set%20v2%20XML/filtered-attachments/xls/EMTW02PL.XLS''#Source'!D48</f>
        <v>-0</v>
      </c>
      <c r="E416" s="28" t="n">
        <f aca="false">'''file:///mnt/12tb/@roms/datasets/enron/EDRM%20Enron%20Email%20Data%20Set%20v2%20XML/filtered-attachments/xls/EMTW02PL.XLS''#Source'!E48</f>
        <v>-0</v>
      </c>
      <c r="F416" s="28" t="n">
        <f aca="false">'''file:///mnt/12tb/@roms/datasets/enron/EDRM%20Enron%20Email%20Data%20Set%20v2%20XML/filtered-attachments/xls/EMTW02PL.XLS''#Source'!F48</f>
        <v>-0</v>
      </c>
      <c r="G416" s="28" t="n">
        <f aca="false">'''file:///mnt/12tb/@roms/datasets/enron/EDRM%20Enron%20Email%20Data%20Set%20v2%20XML/filtered-attachments/xls/EMTW02PL.XLS''#Source'!G48</f>
        <v>-0</v>
      </c>
      <c r="H416" s="28" t="n">
        <f aca="false">'''file:///mnt/12tb/@roms/datasets/enron/EDRM%20Enron%20Email%20Data%20Set%20v2%20XML/filtered-attachments/xls/EMTW02PL.XLS''#Source'!H48</f>
        <v>-0</v>
      </c>
      <c r="I416" s="28" t="n">
        <f aca="false">'''file:///mnt/12tb/@roms/datasets/enron/EDRM%20Enron%20Email%20Data%20Set%20v2%20XML/filtered-attachments/xls/EMTW02PL.XLS''#Source'!I48</f>
        <v>-0</v>
      </c>
      <c r="J416" s="28" t="n">
        <f aca="false">'''file:///mnt/12tb/@roms/datasets/enron/EDRM%20Enron%20Email%20Data%20Set%20v2%20XML/filtered-attachments/xls/EMTW02PL.XLS''#Source'!J48</f>
        <v>-0</v>
      </c>
      <c r="K416" s="28" t="n">
        <f aca="false">'''file:///mnt/12tb/@roms/datasets/enron/EDRM%20Enron%20Email%20Data%20Set%20v2%20XML/filtered-attachments/xls/EMTW02PL.XLS''#Source'!K48</f>
        <v>-0</v>
      </c>
      <c r="L416" s="28" t="n">
        <f aca="false">'''file:///mnt/12tb/@roms/datasets/enron/EDRM%20Enron%20Email%20Data%20Set%20v2%20XML/filtered-attachments/xls/EMTW02PL.XLS''#Source'!L48</f>
        <v>-0</v>
      </c>
      <c r="M416" s="28" t="n">
        <f aca="false">'''file:///mnt/12tb/@roms/datasets/enron/EDRM%20Enron%20Email%20Data%20Set%20v2%20XML/filtered-attachments/xls/EMTW02PL.XLS''#Source'!M48</f>
        <v>-0</v>
      </c>
      <c r="N416" s="28" t="n">
        <f aca="false">'''file:///mnt/12tb/@roms/datasets/enron/EDRM%20Enron%20Email%20Data%20Set%20v2%20XML/filtered-attachments/xls/EMTW02PL.XLS''#Source'!N48</f>
        <v>-0</v>
      </c>
      <c r="O416" s="28" t="n">
        <f aca="false">'''file:///mnt/12tb/@roms/datasets/enron/EDRM%20Enron%20Email%20Data%20Set%20v2%20XML/filtered-attachments/xls/EMTW02PL.XLS''#Source'!O48</f>
        <v>-0</v>
      </c>
      <c r="P416" s="21" t="n">
        <f aca="false">SUM(D416:O416)</f>
        <v>0</v>
      </c>
      <c r="Q416" s="25" t="n">
        <f aca="false">SUM(D416:E416)</f>
        <v>0</v>
      </c>
      <c r="R416" s="21" t="n">
        <f aca="false">P416-Q416</f>
        <v>0</v>
      </c>
    </row>
    <row r="417" customFormat="false" ht="14.65" hidden="false" customHeight="false" outlineLevel="0" collapsed="false">
      <c r="A417" s="22" t="s">
        <v>214</v>
      </c>
      <c r="B417" s="27"/>
      <c r="C417" s="25" t="n">
        <v>0</v>
      </c>
      <c r="D417" s="25" t="n">
        <v>0</v>
      </c>
      <c r="E417" s="25" t="n">
        <v>0</v>
      </c>
      <c r="F417" s="25" t="n">
        <v>0</v>
      </c>
      <c r="G417" s="25" t="n">
        <v>0</v>
      </c>
      <c r="H417" s="25" t="n">
        <v>0</v>
      </c>
      <c r="I417" s="25" t="n">
        <v>0</v>
      </c>
      <c r="J417" s="25" t="n">
        <v>0</v>
      </c>
      <c r="K417" s="25" t="n">
        <v>0</v>
      </c>
      <c r="L417" s="25" t="n">
        <v>0</v>
      </c>
      <c r="M417" s="25" t="n">
        <v>0</v>
      </c>
      <c r="N417" s="25" t="n">
        <v>0</v>
      </c>
      <c r="O417" s="25" t="n">
        <v>0</v>
      </c>
      <c r="P417" s="21" t="n">
        <f aca="false">SUM(D417:O417)</f>
        <v>0</v>
      </c>
      <c r="Q417" s="25" t="n">
        <f aca="false">SUM(D417:E417)</f>
        <v>0</v>
      </c>
      <c r="R417" s="21" t="n">
        <f aca="false">P417-Q417</f>
        <v>0</v>
      </c>
    </row>
    <row r="418" customFormat="false" ht="14.65" hidden="false" customHeight="false" outlineLevel="0" collapsed="false">
      <c r="A418" s="22" t="s">
        <v>222</v>
      </c>
      <c r="C418" s="25" t="n">
        <v>0</v>
      </c>
      <c r="D418" s="25" t="n">
        <v>0</v>
      </c>
      <c r="E418" s="25" t="n">
        <v>0</v>
      </c>
      <c r="F418" s="25" t="n">
        <v>0</v>
      </c>
      <c r="G418" s="25" t="n">
        <v>0</v>
      </c>
      <c r="H418" s="25" t="n">
        <v>0</v>
      </c>
      <c r="I418" s="25" t="n">
        <v>0</v>
      </c>
      <c r="J418" s="25" t="n">
        <v>0</v>
      </c>
      <c r="K418" s="25" t="n">
        <v>0</v>
      </c>
      <c r="L418" s="25" t="n">
        <v>0</v>
      </c>
      <c r="M418" s="25" t="n">
        <v>0</v>
      </c>
      <c r="N418" s="25" t="n">
        <v>0</v>
      </c>
      <c r="O418" s="25" t="n">
        <v>0</v>
      </c>
      <c r="P418" s="21" t="n">
        <f aca="false">SUM(D418:O418)</f>
        <v>0</v>
      </c>
      <c r="Q418" s="25" t="n">
        <f aca="false">SUM(D418:E418)</f>
        <v>0</v>
      </c>
      <c r="R418" s="21" t="n">
        <f aca="false">P418-Q418</f>
        <v>0</v>
      </c>
    </row>
    <row r="419" customFormat="false" ht="14.65" hidden="false" customHeight="false" outlineLevel="0" collapsed="false">
      <c r="A419" s="22" t="s">
        <v>223</v>
      </c>
      <c r="C419" s="25" t="n">
        <v>0</v>
      </c>
      <c r="D419" s="25" t="n">
        <v>0</v>
      </c>
      <c r="E419" s="25" t="n">
        <v>0</v>
      </c>
      <c r="F419" s="25" t="n">
        <v>0</v>
      </c>
      <c r="G419" s="25" t="n">
        <v>0</v>
      </c>
      <c r="H419" s="25" t="n">
        <v>0</v>
      </c>
      <c r="I419" s="25" t="n">
        <v>0</v>
      </c>
      <c r="J419" s="25" t="n">
        <v>0</v>
      </c>
      <c r="K419" s="25" t="n">
        <v>0</v>
      </c>
      <c r="L419" s="25" t="n">
        <v>0</v>
      </c>
      <c r="M419" s="25" t="n">
        <v>0</v>
      </c>
      <c r="N419" s="25" t="n">
        <v>0</v>
      </c>
      <c r="O419" s="25" t="n">
        <v>0</v>
      </c>
      <c r="P419" s="21" t="n">
        <f aca="false">SUM(D419:O419)</f>
        <v>0</v>
      </c>
      <c r="Q419" s="25" t="n">
        <f aca="false">SUM(D419:E419)</f>
        <v>0</v>
      </c>
      <c r="R419" s="21" t="n">
        <f aca="false">P419-Q419</f>
        <v>0</v>
      </c>
    </row>
    <row r="420" customFormat="false" ht="14.65" hidden="false" customHeight="false" outlineLevel="0" collapsed="false">
      <c r="A420" s="22" t="s">
        <v>224</v>
      </c>
      <c r="B420" s="27"/>
      <c r="C420" s="25" t="n">
        <v>0</v>
      </c>
      <c r="D420" s="25" t="n">
        <v>0</v>
      </c>
      <c r="E420" s="25" t="n">
        <v>0</v>
      </c>
      <c r="F420" s="25" t="n">
        <v>0</v>
      </c>
      <c r="G420" s="25" t="n">
        <v>0</v>
      </c>
      <c r="H420" s="25" t="n">
        <v>0</v>
      </c>
      <c r="I420" s="25" t="n">
        <v>0</v>
      </c>
      <c r="J420" s="25" t="n">
        <v>0</v>
      </c>
      <c r="K420" s="25" t="n">
        <v>0</v>
      </c>
      <c r="L420" s="25" t="n">
        <v>0</v>
      </c>
      <c r="M420" s="25" t="n">
        <v>0</v>
      </c>
      <c r="N420" s="25" t="n">
        <v>0</v>
      </c>
      <c r="O420" s="25" t="n">
        <v>0</v>
      </c>
      <c r="P420" s="21" t="n">
        <f aca="false">SUM(D420:O420)</f>
        <v>0</v>
      </c>
      <c r="Q420" s="25" t="n">
        <f aca="false">SUM(D420:E420)</f>
        <v>0</v>
      </c>
      <c r="R420" s="21" t="n">
        <f aca="false">P420-Q420</f>
        <v>0</v>
      </c>
    </row>
    <row r="421" customFormat="false" ht="14.65" hidden="false" customHeight="false" outlineLevel="0" collapsed="false">
      <c r="A421" s="22" t="s">
        <v>225</v>
      </c>
      <c r="B421" s="27"/>
      <c r="C421" s="25" t="n">
        <v>2381</v>
      </c>
      <c r="D421" s="25" t="n">
        <v>-24</v>
      </c>
      <c r="E421" s="25" t="n">
        <v>-24</v>
      </c>
      <c r="F421" s="25" t="n">
        <v>-24</v>
      </c>
      <c r="G421" s="25" t="n">
        <v>-23</v>
      </c>
      <c r="H421" s="25" t="n">
        <v>-24</v>
      </c>
      <c r="I421" s="25" t="n">
        <v>-24</v>
      </c>
      <c r="J421" s="25" t="n">
        <v>-24</v>
      </c>
      <c r="K421" s="25" t="n">
        <v>-23</v>
      </c>
      <c r="L421" s="25" t="n">
        <v>-24</v>
      </c>
      <c r="M421" s="25" t="n">
        <v>-24</v>
      </c>
      <c r="N421" s="25" t="n">
        <v>-24</v>
      </c>
      <c r="O421" s="25" t="n">
        <v>-23</v>
      </c>
      <c r="P421" s="21" t="n">
        <f aca="false">SUM(D421:O421)</f>
        <v>-285</v>
      </c>
      <c r="Q421" s="25" t="n">
        <f aca="false">SUM(D421:E421)</f>
        <v>-48</v>
      </c>
      <c r="R421" s="21" t="n">
        <f aca="false">P421-Q421</f>
        <v>-237</v>
      </c>
    </row>
    <row r="422" customFormat="false" ht="14.65" hidden="false" customHeight="false" outlineLevel="0" collapsed="false">
      <c r="A422" s="22" t="s">
        <v>174</v>
      </c>
      <c r="C422" s="23" t="n">
        <v>-4</v>
      </c>
      <c r="D422" s="23" t="n">
        <v>0</v>
      </c>
      <c r="E422" s="23" t="n">
        <v>0</v>
      </c>
      <c r="F422" s="23" t="n">
        <v>0</v>
      </c>
      <c r="G422" s="23" t="n">
        <v>0</v>
      </c>
      <c r="H422" s="23" t="n">
        <v>0</v>
      </c>
      <c r="I422" s="23" t="n">
        <v>0</v>
      </c>
      <c r="J422" s="23" t="n">
        <v>0</v>
      </c>
      <c r="K422" s="23" t="n">
        <v>0</v>
      </c>
      <c r="L422" s="23" t="n">
        <v>0</v>
      </c>
      <c r="M422" s="23" t="n">
        <v>0</v>
      </c>
      <c r="N422" s="23" t="n">
        <v>0</v>
      </c>
      <c r="O422" s="23" t="n">
        <v>0</v>
      </c>
      <c r="P422" s="24" t="n">
        <f aca="false">SUM(D422:O422)</f>
        <v>0</v>
      </c>
      <c r="Q422" s="23" t="n">
        <f aca="false">SUM(D422:E422)</f>
        <v>0</v>
      </c>
      <c r="R422" s="24" t="n">
        <f aca="false">P422-Q422</f>
        <v>0</v>
      </c>
    </row>
    <row r="423" customFormat="false" ht="3.95" hidden="false" customHeight="true" outlineLevel="0" collapsed="false"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</row>
    <row r="424" customFormat="false" ht="14.65" hidden="false" customHeight="false" outlineLevel="0" collapsed="false">
      <c r="A424" s="20" t="s">
        <v>226</v>
      </c>
      <c r="C424" s="21" t="n">
        <f aca="false">SUM(C415:C423)</f>
        <v>2377</v>
      </c>
      <c r="D424" s="21" t="n">
        <f aca="false">SUM(D415:D423)</f>
        <v>2353</v>
      </c>
      <c r="E424" s="21" t="n">
        <f aca="false">SUM(E415:E423)</f>
        <v>2329</v>
      </c>
      <c r="F424" s="21" t="n">
        <f aca="false">SUM(F415:F423)</f>
        <v>2305</v>
      </c>
      <c r="G424" s="21" t="n">
        <f aca="false">SUM(G415:G423)</f>
        <v>2282</v>
      </c>
      <c r="H424" s="21" t="n">
        <f aca="false">SUM(H415:H423)</f>
        <v>2258</v>
      </c>
      <c r="I424" s="21" t="n">
        <f aca="false">SUM(I415:I423)</f>
        <v>2234</v>
      </c>
      <c r="J424" s="21" t="n">
        <f aca="false">SUM(J415:J423)</f>
        <v>2210</v>
      </c>
      <c r="K424" s="21" t="n">
        <f aca="false">SUM(K415:K423)</f>
        <v>2187</v>
      </c>
      <c r="L424" s="21" t="n">
        <f aca="false">SUM(L415:L423)</f>
        <v>2163</v>
      </c>
      <c r="M424" s="21" t="n">
        <f aca="false">SUM(M415:M423)</f>
        <v>2139</v>
      </c>
      <c r="N424" s="21" t="n">
        <f aca="false">SUM(N415:N423)</f>
        <v>2115</v>
      </c>
      <c r="O424" s="21" t="n">
        <f aca="false">SUM(O415:O423)</f>
        <v>2092</v>
      </c>
      <c r="P424" s="21"/>
    </row>
    <row r="425" customFormat="false" ht="3.95" hidden="false" customHeight="true" outlineLevel="0" collapsed="false"/>
    <row r="426" customFormat="false" ht="14.65" hidden="false" customHeight="false" outlineLevel="0" collapsed="false">
      <c r="A426" s="22" t="s">
        <v>28</v>
      </c>
      <c r="C426" s="21"/>
      <c r="D426" s="21" t="n">
        <f aca="false">D424-C424</f>
        <v>-24</v>
      </c>
      <c r="E426" s="21" t="n">
        <f aca="false">E424-D424</f>
        <v>-24</v>
      </c>
      <c r="F426" s="21" t="n">
        <f aca="false">F424-E424</f>
        <v>-24</v>
      </c>
      <c r="G426" s="21" t="n">
        <f aca="false">G424-F424</f>
        <v>-23</v>
      </c>
      <c r="H426" s="21" t="n">
        <f aca="false">H424-G424</f>
        <v>-24</v>
      </c>
      <c r="I426" s="21" t="n">
        <f aca="false">I424-H424</f>
        <v>-24</v>
      </c>
      <c r="J426" s="21" t="n">
        <f aca="false">J424-I424</f>
        <v>-24</v>
      </c>
      <c r="K426" s="21" t="n">
        <f aca="false">K424-J424</f>
        <v>-23</v>
      </c>
      <c r="L426" s="21" t="n">
        <f aca="false">L424-K424</f>
        <v>-24</v>
      </c>
      <c r="M426" s="21" t="n">
        <f aca="false">M424-L424</f>
        <v>-24</v>
      </c>
      <c r="N426" s="21" t="n">
        <f aca="false">N424-M424</f>
        <v>-24</v>
      </c>
      <c r="O426" s="21" t="n">
        <f aca="false">O424-N424</f>
        <v>-23</v>
      </c>
      <c r="P426" s="21" t="n">
        <f aca="false">SUM(D426:O426)</f>
        <v>-285</v>
      </c>
      <c r="Q426" s="21" t="n">
        <f aca="false">SUM(Q416:Q423)</f>
        <v>-48</v>
      </c>
      <c r="R426" s="21" t="n">
        <f aca="false">P426-Q426</f>
        <v>-237</v>
      </c>
    </row>
    <row r="428" customFormat="false" ht="14.65" hidden="false" customHeight="false" outlineLevel="0" collapsed="false">
      <c r="A428" s="20" t="s">
        <v>227</v>
      </c>
      <c r="D428" s="21" t="n">
        <f aca="false">C434</f>
        <v>0</v>
      </c>
      <c r="E428" s="21" t="n">
        <f aca="false">D434</f>
        <v>0</v>
      </c>
      <c r="F428" s="21" t="n">
        <f aca="false">E434</f>
        <v>0</v>
      </c>
      <c r="G428" s="21" t="n">
        <f aca="false">F434</f>
        <v>0</v>
      </c>
      <c r="H428" s="21" t="n">
        <f aca="false">G434</f>
        <v>0</v>
      </c>
      <c r="I428" s="21" t="n">
        <f aca="false">H434</f>
        <v>0</v>
      </c>
      <c r="J428" s="21" t="n">
        <f aca="false">I434</f>
        <v>0</v>
      </c>
      <c r="K428" s="21" t="n">
        <f aca="false">J434</f>
        <v>0</v>
      </c>
      <c r="L428" s="21" t="n">
        <f aca="false">K434</f>
        <v>0</v>
      </c>
      <c r="M428" s="21" t="n">
        <f aca="false">L434</f>
        <v>0</v>
      </c>
      <c r="N428" s="21" t="n">
        <f aca="false">M434</f>
        <v>0</v>
      </c>
      <c r="O428" s="21" t="n">
        <f aca="false">N434</f>
        <v>0</v>
      </c>
    </row>
    <row r="429" customFormat="false" ht="14.65" hidden="false" customHeight="false" outlineLevel="0" collapsed="false">
      <c r="A429" s="22" t="s">
        <v>228</v>
      </c>
      <c r="C429" s="25" t="n">
        <v>0</v>
      </c>
      <c r="D429" s="25" t="n">
        <v>0</v>
      </c>
      <c r="E429" s="25" t="n">
        <v>0</v>
      </c>
      <c r="F429" s="25" t="n">
        <v>0</v>
      </c>
      <c r="G429" s="25" t="n">
        <v>0</v>
      </c>
      <c r="H429" s="25" t="n">
        <v>0</v>
      </c>
      <c r="I429" s="25" t="n">
        <v>0</v>
      </c>
      <c r="J429" s="25" t="n">
        <v>0</v>
      </c>
      <c r="K429" s="25" t="n">
        <v>0</v>
      </c>
      <c r="L429" s="25" t="n">
        <v>0</v>
      </c>
      <c r="M429" s="25" t="n">
        <v>0</v>
      </c>
      <c r="N429" s="25" t="n">
        <v>0</v>
      </c>
      <c r="O429" s="25" t="n">
        <v>0</v>
      </c>
      <c r="P429" s="21" t="n">
        <f aca="false">SUM(D429:O429)</f>
        <v>0</v>
      </c>
      <c r="Q429" s="25" t="n">
        <f aca="false">SUM(D429:E429)</f>
        <v>0</v>
      </c>
      <c r="R429" s="21" t="n">
        <f aca="false">P429-Q429</f>
        <v>0</v>
      </c>
    </row>
    <row r="430" customFormat="false" ht="14.65" hidden="false" customHeight="false" outlineLevel="0" collapsed="false">
      <c r="A430" s="22" t="s">
        <v>229</v>
      </c>
      <c r="B430" s="27"/>
      <c r="C430" s="25" t="n">
        <v>0</v>
      </c>
      <c r="D430" s="25" t="n">
        <v>0</v>
      </c>
      <c r="E430" s="25" t="n">
        <v>0</v>
      </c>
      <c r="F430" s="25" t="n">
        <v>0</v>
      </c>
      <c r="G430" s="25" t="n">
        <v>0</v>
      </c>
      <c r="H430" s="25" t="n">
        <v>0</v>
      </c>
      <c r="I430" s="25" t="n">
        <v>0</v>
      </c>
      <c r="J430" s="31" t="n">
        <v>0</v>
      </c>
      <c r="K430" s="31" t="n">
        <v>0</v>
      </c>
      <c r="L430" s="31" t="n">
        <v>0</v>
      </c>
      <c r="M430" s="31" t="n">
        <v>0</v>
      </c>
      <c r="N430" s="31" t="n">
        <v>0</v>
      </c>
      <c r="O430" s="31" t="n">
        <v>0</v>
      </c>
      <c r="P430" s="21" t="n">
        <f aca="false">SUM(D430:O430)</f>
        <v>0</v>
      </c>
      <c r="Q430" s="25" t="n">
        <f aca="false">SUM(D430:E430)</f>
        <v>0</v>
      </c>
      <c r="R430" s="21" t="n">
        <f aca="false">P430-Q430</f>
        <v>0</v>
      </c>
    </row>
    <row r="431" customFormat="false" ht="14.65" hidden="false" customHeight="false" outlineLevel="0" collapsed="false">
      <c r="A431" s="22" t="s">
        <v>38</v>
      </c>
      <c r="B431" s="27"/>
      <c r="C431" s="25" t="n">
        <v>0</v>
      </c>
      <c r="D431" s="31" t="n">
        <v>0</v>
      </c>
      <c r="E431" s="31" t="n">
        <v>0</v>
      </c>
      <c r="F431" s="31" t="n">
        <v>0</v>
      </c>
      <c r="G431" s="31" t="n">
        <v>0</v>
      </c>
      <c r="H431" s="31" t="n">
        <v>0</v>
      </c>
      <c r="I431" s="31" t="n">
        <v>0</v>
      </c>
      <c r="J431" s="31" t="n">
        <v>0</v>
      </c>
      <c r="K431" s="31" t="n">
        <v>0</v>
      </c>
      <c r="L431" s="31" t="n">
        <v>0</v>
      </c>
      <c r="M431" s="31" t="n">
        <v>0</v>
      </c>
      <c r="N431" s="31" t="n">
        <v>0</v>
      </c>
      <c r="O431" s="31" t="n">
        <v>0</v>
      </c>
      <c r="P431" s="21" t="n">
        <f aca="false">SUM(D431:O431)</f>
        <v>0</v>
      </c>
      <c r="Q431" s="25" t="n">
        <f aca="false">SUM(D431:E431)</f>
        <v>0</v>
      </c>
      <c r="R431" s="21" t="n">
        <f aca="false">P431-Q431</f>
        <v>0</v>
      </c>
    </row>
    <row r="432" customFormat="false" ht="14.65" hidden="false" customHeight="false" outlineLevel="0" collapsed="false">
      <c r="A432" s="22" t="s">
        <v>174</v>
      </c>
      <c r="C432" s="23" t="n">
        <v>0</v>
      </c>
      <c r="D432" s="23" t="n">
        <v>0</v>
      </c>
      <c r="E432" s="23" t="n">
        <v>0</v>
      </c>
      <c r="F432" s="23" t="n">
        <v>0</v>
      </c>
      <c r="G432" s="23" t="n">
        <v>0</v>
      </c>
      <c r="H432" s="23" t="n">
        <v>0</v>
      </c>
      <c r="I432" s="23" t="n">
        <v>0</v>
      </c>
      <c r="J432" s="23" t="n">
        <v>0</v>
      </c>
      <c r="K432" s="23" t="n">
        <v>0</v>
      </c>
      <c r="L432" s="23" t="n">
        <v>0</v>
      </c>
      <c r="M432" s="23" t="n">
        <v>0</v>
      </c>
      <c r="N432" s="23" t="n">
        <v>0</v>
      </c>
      <c r="O432" s="23" t="n">
        <v>0</v>
      </c>
      <c r="P432" s="24" t="n">
        <f aca="false">SUM(D432:O432)</f>
        <v>0</v>
      </c>
      <c r="Q432" s="23" t="n">
        <f aca="false">SUM(D432:E432)</f>
        <v>0</v>
      </c>
      <c r="R432" s="24" t="n">
        <f aca="false">P432-Q432</f>
        <v>0</v>
      </c>
    </row>
    <row r="433" customFormat="false" ht="3.95" hidden="false" customHeight="true" outlineLevel="0" collapsed="false"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</row>
    <row r="434" customFormat="false" ht="14.65" hidden="false" customHeight="false" outlineLevel="0" collapsed="false">
      <c r="A434" s="20" t="s">
        <v>230</v>
      </c>
      <c r="C434" s="21" t="n">
        <f aca="false">SUM(C428:C433)</f>
        <v>0</v>
      </c>
      <c r="D434" s="21" t="n">
        <f aca="false">SUM(D428:D433)</f>
        <v>0</v>
      </c>
      <c r="E434" s="21" t="n">
        <f aca="false">SUM(E428:E433)</f>
        <v>0</v>
      </c>
      <c r="F434" s="21" t="n">
        <f aca="false">SUM(F428:F433)</f>
        <v>0</v>
      </c>
      <c r="G434" s="21" t="n">
        <f aca="false">SUM(G428:G433)</f>
        <v>0</v>
      </c>
      <c r="H434" s="21" t="n">
        <f aca="false">SUM(H428:H433)</f>
        <v>0</v>
      </c>
      <c r="I434" s="21" t="n">
        <f aca="false">SUM(I428:I433)</f>
        <v>0</v>
      </c>
      <c r="J434" s="21" t="n">
        <f aca="false">SUM(J428:J433)</f>
        <v>0</v>
      </c>
      <c r="K434" s="21" t="n">
        <f aca="false">SUM(K428:K433)</f>
        <v>0</v>
      </c>
      <c r="L434" s="21" t="n">
        <f aca="false">SUM(L428:L433)</f>
        <v>0</v>
      </c>
      <c r="M434" s="21" t="n">
        <f aca="false">SUM(M428:M433)</f>
        <v>0</v>
      </c>
      <c r="N434" s="21" t="n">
        <f aca="false">SUM(N428:N433)</f>
        <v>0</v>
      </c>
      <c r="O434" s="21" t="n">
        <f aca="false">SUM(O428:O433)</f>
        <v>0</v>
      </c>
      <c r="P434" s="21"/>
    </row>
    <row r="435" customFormat="false" ht="3.95" hidden="false" customHeight="true" outlineLevel="0" collapsed="false"/>
    <row r="436" customFormat="false" ht="14.65" hidden="false" customHeight="false" outlineLevel="0" collapsed="false">
      <c r="A436" s="22" t="s">
        <v>28</v>
      </c>
      <c r="C436" s="21"/>
      <c r="D436" s="21" t="n">
        <f aca="false">D434-C434</f>
        <v>0</v>
      </c>
      <c r="E436" s="21" t="n">
        <f aca="false">E434-D434</f>
        <v>0</v>
      </c>
      <c r="F436" s="21" t="n">
        <f aca="false">F434-E434</f>
        <v>0</v>
      </c>
      <c r="G436" s="21" t="n">
        <f aca="false">G434-F434</f>
        <v>0</v>
      </c>
      <c r="H436" s="21" t="n">
        <f aca="false">H434-G434</f>
        <v>0</v>
      </c>
      <c r="I436" s="21" t="n">
        <f aca="false">I434-H434</f>
        <v>0</v>
      </c>
      <c r="J436" s="21" t="n">
        <f aca="false">J434-I434</f>
        <v>0</v>
      </c>
      <c r="K436" s="21" t="n">
        <f aca="false">K434-J434</f>
        <v>0</v>
      </c>
      <c r="L436" s="21" t="n">
        <f aca="false">L434-K434</f>
        <v>0</v>
      </c>
      <c r="M436" s="21" t="n">
        <f aca="false">M434-L434</f>
        <v>0</v>
      </c>
      <c r="N436" s="21" t="n">
        <f aca="false">N434-M434</f>
        <v>0</v>
      </c>
      <c r="O436" s="21" t="n">
        <f aca="false">O434-N434</f>
        <v>0</v>
      </c>
      <c r="P436" s="21" t="n">
        <f aca="false">SUM(D436:O436)</f>
        <v>0</v>
      </c>
      <c r="Q436" s="21" t="n">
        <f aca="false">SUM(Q429:Q433)</f>
        <v>0</v>
      </c>
      <c r="R436" s="21" t="n">
        <f aca="false">P436-Q436</f>
        <v>0</v>
      </c>
    </row>
    <row r="437" customFormat="false" ht="8.1" hidden="false" customHeight="true" outlineLevel="0" collapsed="false"/>
    <row r="439" customFormat="false" ht="14.65" hidden="false" customHeight="false" outlineLevel="0" collapsed="false">
      <c r="A439" s="20" t="s">
        <v>231</v>
      </c>
      <c r="C439" s="21"/>
      <c r="D439" s="21" t="n">
        <f aca="false">C449</f>
        <v>-484071</v>
      </c>
      <c r="E439" s="21" t="n">
        <f aca="false">D449</f>
        <v>-487871</v>
      </c>
      <c r="F439" s="21" t="n">
        <f aca="false">E449</f>
        <v>-495471</v>
      </c>
      <c r="G439" s="21" t="n">
        <f aca="false">F449</f>
        <v>-501771</v>
      </c>
      <c r="H439" s="21" t="n">
        <f aca="false">G449</f>
        <v>-503971</v>
      </c>
      <c r="I439" s="21" t="n">
        <f aca="false">H449</f>
        <v>-509671</v>
      </c>
      <c r="J439" s="21" t="n">
        <f aca="false">I449</f>
        <v>-517071</v>
      </c>
      <c r="K439" s="21" t="n">
        <f aca="false">J449</f>
        <v>-527371</v>
      </c>
      <c r="L439" s="21" t="n">
        <f aca="false">K449</f>
        <v>-539371</v>
      </c>
      <c r="M439" s="21" t="n">
        <f aca="false">L449</f>
        <v>-550971</v>
      </c>
      <c r="N439" s="21" t="n">
        <f aca="false">M449</f>
        <v>-556571</v>
      </c>
      <c r="O439" s="21" t="n">
        <f aca="false">N449</f>
        <v>-566071</v>
      </c>
      <c r="P439" s="21"/>
    </row>
    <row r="440" customFormat="false" ht="14.65" hidden="false" customHeight="false" outlineLevel="0" collapsed="false">
      <c r="A440" s="22" t="s">
        <v>232</v>
      </c>
      <c r="D440" s="25" t="n">
        <v>1200</v>
      </c>
      <c r="E440" s="25" t="n">
        <v>-2100</v>
      </c>
      <c r="F440" s="25" t="n">
        <v>-1500</v>
      </c>
      <c r="G440" s="25" t="n">
        <v>2500</v>
      </c>
      <c r="H440" s="25" t="n">
        <v>-800</v>
      </c>
      <c r="I440" s="25" t="n">
        <v>-2300</v>
      </c>
      <c r="J440" s="25" t="n">
        <v>-5000</v>
      </c>
      <c r="K440" s="25" t="n">
        <v>-6700</v>
      </c>
      <c r="L440" s="25" t="n">
        <v>-7100</v>
      </c>
      <c r="M440" s="25" t="n">
        <v>-300</v>
      </c>
      <c r="N440" s="25" t="n">
        <v>-3700</v>
      </c>
      <c r="O440" s="25" t="n">
        <v>-7500</v>
      </c>
      <c r="P440" s="21" t="n">
        <f aca="false">SUM(D440:O440)</f>
        <v>-33300</v>
      </c>
      <c r="Q440" s="25" t="n">
        <f aca="false">SUM(D440:E440)</f>
        <v>-900</v>
      </c>
      <c r="R440" s="21" t="n">
        <f aca="false">P440-Q440</f>
        <v>-32400</v>
      </c>
    </row>
    <row r="441" customFormat="false" ht="14.65" hidden="false" customHeight="false" outlineLevel="0" collapsed="false">
      <c r="A441" s="22" t="s">
        <v>233</v>
      </c>
      <c r="B441" s="27" t="s">
        <v>169</v>
      </c>
      <c r="D441" s="21" t="n">
        <f aca="false">-D286</f>
        <v>-5000</v>
      </c>
      <c r="E441" s="21" t="n">
        <f aca="false">-E286</f>
        <v>-5500</v>
      </c>
      <c r="F441" s="21" t="n">
        <f aca="false">-F286</f>
        <v>-4800</v>
      </c>
      <c r="G441" s="21" t="n">
        <f aca="false">-G286</f>
        <v>-4700</v>
      </c>
      <c r="H441" s="21" t="n">
        <f aca="false">-H286</f>
        <v>-4900</v>
      </c>
      <c r="I441" s="21" t="n">
        <f aca="false">-I286</f>
        <v>-5100</v>
      </c>
      <c r="J441" s="21" t="n">
        <f aca="false">-J286</f>
        <v>-5300</v>
      </c>
      <c r="K441" s="21" t="n">
        <f aca="false">-K286</f>
        <v>-5300</v>
      </c>
      <c r="L441" s="21" t="n">
        <f aca="false">-L286</f>
        <v>-4500</v>
      </c>
      <c r="M441" s="21" t="n">
        <f aca="false">-M286</f>
        <v>-5300</v>
      </c>
      <c r="N441" s="21" t="n">
        <f aca="false">-N286</f>
        <v>-5800</v>
      </c>
      <c r="O441" s="21" t="n">
        <f aca="false">-O286</f>
        <v>-5300</v>
      </c>
      <c r="P441" s="21" t="n">
        <f aca="false">SUM(D441:O441)</f>
        <v>-61500</v>
      </c>
      <c r="Q441" s="25" t="n">
        <f aca="false">SUM(D441:E441)</f>
        <v>-10500</v>
      </c>
      <c r="R441" s="21" t="n">
        <f aca="false">P441-Q441</f>
        <v>-51000</v>
      </c>
    </row>
    <row r="442" customFormat="false" ht="14.65" hidden="false" customHeight="false" outlineLevel="0" collapsed="false">
      <c r="A442" s="22" t="s">
        <v>234</v>
      </c>
      <c r="B442" s="27" t="s">
        <v>169</v>
      </c>
      <c r="D442" s="35" t="n">
        <f aca="false">-D295+D295</f>
        <v>0</v>
      </c>
      <c r="E442" s="35" t="n">
        <f aca="false">-E295+E295</f>
        <v>0</v>
      </c>
      <c r="F442" s="35" t="n">
        <f aca="false">-F295+F295</f>
        <v>0</v>
      </c>
      <c r="G442" s="35" t="n">
        <f aca="false">-G295+G295</f>
        <v>0</v>
      </c>
      <c r="H442" s="35" t="n">
        <f aca="false">-H295+H295</f>
        <v>0</v>
      </c>
      <c r="I442" s="35" t="n">
        <f aca="false">-I295+I295</f>
        <v>0</v>
      </c>
      <c r="J442" s="35" t="n">
        <f aca="false">-J295+J295</f>
        <v>0</v>
      </c>
      <c r="K442" s="35" t="n">
        <f aca="false">-K295+K295</f>
        <v>0</v>
      </c>
      <c r="L442" s="35" t="n">
        <f aca="false">-L295+L295</f>
        <v>0</v>
      </c>
      <c r="M442" s="35" t="n">
        <f aca="false">-M295+M295</f>
        <v>0</v>
      </c>
      <c r="N442" s="35" t="n">
        <f aca="false">-N295+N295</f>
        <v>0</v>
      </c>
      <c r="O442" s="35" t="n">
        <f aca="false">-O295+O295</f>
        <v>0</v>
      </c>
      <c r="P442" s="21" t="n">
        <f aca="false">SUM(D442:O442)</f>
        <v>0</v>
      </c>
      <c r="Q442" s="25" t="n">
        <f aca="false">SUM(D442:E442)</f>
        <v>0</v>
      </c>
      <c r="R442" s="21" t="n">
        <f aca="false">P442-Q442</f>
        <v>0</v>
      </c>
    </row>
    <row r="443" customFormat="false" ht="14.65" hidden="false" customHeight="false" outlineLevel="0" collapsed="false">
      <c r="A443" s="22" t="s">
        <v>235</v>
      </c>
      <c r="B443" s="27" t="s">
        <v>169</v>
      </c>
      <c r="D443" s="21" t="n">
        <f aca="false">-D471</f>
        <v>-0</v>
      </c>
      <c r="E443" s="21" t="n">
        <f aca="false">-E471</f>
        <v>-0</v>
      </c>
      <c r="F443" s="21" t="n">
        <f aca="false">-F471</f>
        <v>-0</v>
      </c>
      <c r="G443" s="21" t="n">
        <f aca="false">-G471</f>
        <v>-0</v>
      </c>
      <c r="H443" s="21" t="n">
        <f aca="false">-H471</f>
        <v>-0</v>
      </c>
      <c r="I443" s="21" t="n">
        <f aca="false">-I471</f>
        <v>-0</v>
      </c>
      <c r="J443" s="21" t="n">
        <f aca="false">-J471</f>
        <v>-0</v>
      </c>
      <c r="K443" s="21" t="n">
        <f aca="false">-K471</f>
        <v>-0</v>
      </c>
      <c r="L443" s="21" t="n">
        <f aca="false">-L471</f>
        <v>-0</v>
      </c>
      <c r="M443" s="21" t="n">
        <f aca="false">-M471</f>
        <v>-0</v>
      </c>
      <c r="N443" s="21" t="n">
        <f aca="false">-N471</f>
        <v>-0</v>
      </c>
      <c r="O443" s="21" t="n">
        <f aca="false">-O471</f>
        <v>-0</v>
      </c>
      <c r="P443" s="21" t="n">
        <f aca="false">SUM(D443:O443)</f>
        <v>0</v>
      </c>
      <c r="Q443" s="25" t="n">
        <f aca="false">SUM(D443:E443)</f>
        <v>0</v>
      </c>
      <c r="R443" s="21" t="n">
        <f aca="false">P443-Q443</f>
        <v>0</v>
      </c>
    </row>
    <row r="444" customFormat="false" ht="14.65" hidden="false" customHeight="false" outlineLevel="0" collapsed="false">
      <c r="A444" s="22" t="s">
        <v>236</v>
      </c>
      <c r="B444" s="27" t="s">
        <v>169</v>
      </c>
      <c r="D444" s="21" t="n">
        <f aca="false">-D459</f>
        <v>-0</v>
      </c>
      <c r="E444" s="21" t="n">
        <f aca="false">-E459</f>
        <v>-0</v>
      </c>
      <c r="F444" s="21" t="n">
        <f aca="false">-F459</f>
        <v>-0</v>
      </c>
      <c r="G444" s="21" t="n">
        <f aca="false">-G459</f>
        <v>-0</v>
      </c>
      <c r="H444" s="21" t="n">
        <f aca="false">-H459</f>
        <v>-0</v>
      </c>
      <c r="I444" s="21" t="n">
        <f aca="false">-I459</f>
        <v>-0</v>
      </c>
      <c r="J444" s="21" t="n">
        <f aca="false">-J459</f>
        <v>-0</v>
      </c>
      <c r="K444" s="21" t="n">
        <f aca="false">-K459</f>
        <v>-0</v>
      </c>
      <c r="L444" s="21" t="n">
        <f aca="false">-L459</f>
        <v>-0</v>
      </c>
      <c r="M444" s="21" t="n">
        <f aca="false">-M459</f>
        <v>-0</v>
      </c>
      <c r="N444" s="21" t="n">
        <f aca="false">-N459</f>
        <v>-0</v>
      </c>
      <c r="O444" s="21" t="n">
        <f aca="false">-O459</f>
        <v>-0</v>
      </c>
      <c r="P444" s="21" t="n">
        <f aca="false">SUM(D444:O444)</f>
        <v>0</v>
      </c>
      <c r="Q444" s="25" t="n">
        <f aca="false">SUM(D444:E444)</f>
        <v>0</v>
      </c>
      <c r="R444" s="21" t="n">
        <f aca="false">P444-Q444</f>
        <v>0</v>
      </c>
    </row>
    <row r="445" customFormat="false" ht="14.65" hidden="false" customHeight="false" outlineLevel="0" collapsed="false">
      <c r="A445" s="22" t="s">
        <v>38</v>
      </c>
      <c r="D445" s="25" t="n">
        <v>0</v>
      </c>
      <c r="E445" s="25" t="n">
        <v>0</v>
      </c>
      <c r="F445" s="25" t="n">
        <v>0</v>
      </c>
      <c r="G445" s="25" t="n">
        <v>0</v>
      </c>
      <c r="H445" s="25" t="n">
        <v>0</v>
      </c>
      <c r="I445" s="25" t="n">
        <v>0</v>
      </c>
      <c r="J445" s="25" t="n">
        <v>0</v>
      </c>
      <c r="K445" s="25" t="n">
        <v>0</v>
      </c>
      <c r="L445" s="25" t="n">
        <v>0</v>
      </c>
      <c r="M445" s="25" t="n">
        <v>0</v>
      </c>
      <c r="N445" s="25" t="n">
        <v>0</v>
      </c>
      <c r="O445" s="25" t="n">
        <v>0</v>
      </c>
      <c r="P445" s="21" t="n">
        <f aca="false">SUM(D445:O445)</f>
        <v>0</v>
      </c>
      <c r="Q445" s="25" t="n">
        <f aca="false">SUM(D445:E445)</f>
        <v>0</v>
      </c>
      <c r="R445" s="21" t="n">
        <f aca="false">P445-Q445</f>
        <v>0</v>
      </c>
    </row>
    <row r="446" customFormat="false" ht="14.65" hidden="false" customHeight="false" outlineLevel="0" collapsed="false">
      <c r="A446" s="22" t="s">
        <v>237</v>
      </c>
      <c r="C446" s="25"/>
      <c r="D446" s="25" t="n">
        <v>0</v>
      </c>
      <c r="E446" s="25" t="n">
        <v>0</v>
      </c>
      <c r="F446" s="25" t="n">
        <v>0</v>
      </c>
      <c r="G446" s="25" t="n">
        <v>0</v>
      </c>
      <c r="H446" s="25" t="n">
        <v>0</v>
      </c>
      <c r="I446" s="25" t="n">
        <v>0</v>
      </c>
      <c r="J446" s="25" t="n">
        <v>0</v>
      </c>
      <c r="K446" s="25" t="n">
        <v>0</v>
      </c>
      <c r="L446" s="25" t="n">
        <v>0</v>
      </c>
      <c r="M446" s="25" t="n">
        <v>0</v>
      </c>
      <c r="N446" s="25" t="n">
        <v>0</v>
      </c>
      <c r="O446" s="25" t="n">
        <v>0</v>
      </c>
      <c r="P446" s="21" t="n">
        <f aca="false">SUM(D446:O446)</f>
        <v>0</v>
      </c>
      <c r="Q446" s="25" t="n">
        <f aca="false">SUM(D446:E446)</f>
        <v>0</v>
      </c>
      <c r="R446" s="21" t="n">
        <f aca="false">P446-Q446</f>
        <v>0</v>
      </c>
    </row>
    <row r="447" customFormat="false" ht="14.65" hidden="false" customHeight="false" outlineLevel="0" collapsed="false">
      <c r="A447" s="22" t="s">
        <v>174</v>
      </c>
      <c r="C447" s="23" t="n">
        <v>0</v>
      </c>
      <c r="D447" s="23" t="n">
        <v>0</v>
      </c>
      <c r="E447" s="23" t="n">
        <v>0</v>
      </c>
      <c r="F447" s="23" t="n">
        <v>0</v>
      </c>
      <c r="G447" s="23" t="n">
        <v>0</v>
      </c>
      <c r="H447" s="23" t="n">
        <v>0</v>
      </c>
      <c r="I447" s="23" t="n">
        <v>0</v>
      </c>
      <c r="J447" s="23" t="n">
        <v>0</v>
      </c>
      <c r="K447" s="23" t="n">
        <v>0</v>
      </c>
      <c r="L447" s="23" t="n">
        <v>0</v>
      </c>
      <c r="M447" s="23" t="n">
        <v>0</v>
      </c>
      <c r="N447" s="23" t="n">
        <v>0</v>
      </c>
      <c r="O447" s="23" t="n">
        <v>0</v>
      </c>
      <c r="P447" s="24" t="n">
        <f aca="false">SUM(D447:O447)</f>
        <v>0</v>
      </c>
      <c r="Q447" s="23" t="n">
        <f aca="false">SUM(D447:E447)</f>
        <v>0</v>
      </c>
      <c r="R447" s="24" t="n">
        <f aca="false">P447-Q447</f>
        <v>0</v>
      </c>
    </row>
    <row r="448" customFormat="false" ht="3.95" hidden="false" customHeight="true" outlineLevel="0" collapsed="false"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</row>
    <row r="449" customFormat="false" ht="14.65" hidden="false" customHeight="false" outlineLevel="0" collapsed="false">
      <c r="A449" s="20" t="s">
        <v>238</v>
      </c>
      <c r="C449" s="25" t="n">
        <v>-484071</v>
      </c>
      <c r="D449" s="21" t="n">
        <f aca="false">SUM(D439:D448)</f>
        <v>-487871</v>
      </c>
      <c r="E449" s="21" t="n">
        <f aca="false">SUM(E439:E448)</f>
        <v>-495471</v>
      </c>
      <c r="F449" s="21" t="n">
        <f aca="false">SUM(F439:F448)</f>
        <v>-501771</v>
      </c>
      <c r="G449" s="21" t="n">
        <f aca="false">SUM(G439:G448)</f>
        <v>-503971</v>
      </c>
      <c r="H449" s="21" t="n">
        <f aca="false">SUM(H439:H448)</f>
        <v>-509671</v>
      </c>
      <c r="I449" s="21" t="n">
        <f aca="false">SUM(I439:I448)</f>
        <v>-517071</v>
      </c>
      <c r="J449" s="21" t="n">
        <f aca="false">SUM(J439:J448)</f>
        <v>-527371</v>
      </c>
      <c r="K449" s="21" t="n">
        <f aca="false">SUM(K439:K448)</f>
        <v>-539371</v>
      </c>
      <c r="L449" s="21" t="n">
        <f aca="false">SUM(L439:L448)</f>
        <v>-550971</v>
      </c>
      <c r="M449" s="21" t="n">
        <f aca="false">SUM(M439:M448)</f>
        <v>-556571</v>
      </c>
      <c r="N449" s="21" t="n">
        <f aca="false">SUM(N439:N448)</f>
        <v>-566071</v>
      </c>
      <c r="O449" s="21" t="n">
        <f aca="false">SUM(O439:O448)</f>
        <v>-578871</v>
      </c>
      <c r="P449" s="21"/>
    </row>
    <row r="450" customFormat="false" ht="3.95" hidden="false" customHeight="true" outlineLevel="0" collapsed="false"/>
    <row r="451" customFormat="false" ht="14.65" hidden="false" customHeight="false" outlineLevel="0" collapsed="false">
      <c r="A451" s="22" t="s">
        <v>28</v>
      </c>
      <c r="D451" s="21" t="n">
        <f aca="false">D449-C449</f>
        <v>-3800</v>
      </c>
      <c r="E451" s="21" t="n">
        <f aca="false">E449-D449</f>
        <v>-7600</v>
      </c>
      <c r="F451" s="21" t="n">
        <f aca="false">F449-E449</f>
        <v>-6300</v>
      </c>
      <c r="G451" s="21" t="n">
        <f aca="false">G449-F449</f>
        <v>-2200</v>
      </c>
      <c r="H451" s="21" t="n">
        <f aca="false">H449-G449</f>
        <v>-5700</v>
      </c>
      <c r="I451" s="21" t="n">
        <f aca="false">I449-H449</f>
        <v>-7400</v>
      </c>
      <c r="J451" s="21" t="n">
        <f aca="false">J449-I449</f>
        <v>-10300</v>
      </c>
      <c r="K451" s="21" t="n">
        <f aca="false">K449-J449</f>
        <v>-12000</v>
      </c>
      <c r="L451" s="21" t="n">
        <f aca="false">L449-K449</f>
        <v>-11600</v>
      </c>
      <c r="M451" s="21" t="n">
        <f aca="false">M449-L449</f>
        <v>-5600</v>
      </c>
      <c r="N451" s="21" t="n">
        <f aca="false">N449-M449</f>
        <v>-9500</v>
      </c>
      <c r="O451" s="21" t="n">
        <f aca="false">O449-N449</f>
        <v>-12800</v>
      </c>
      <c r="P451" s="21" t="n">
        <f aca="false">SUM(D451:O451)</f>
        <v>-94800</v>
      </c>
      <c r="Q451" s="21" t="n">
        <f aca="false">SUM(Q447:Q448)</f>
        <v>0</v>
      </c>
      <c r="R451" s="21" t="n">
        <f aca="false">P451-Q451</f>
        <v>-94800</v>
      </c>
    </row>
    <row r="454" customFormat="false" ht="14.65" hidden="false" customHeight="false" outlineLevel="0" collapsed="false">
      <c r="A454" s="20" t="s">
        <v>239</v>
      </c>
      <c r="D454" s="21" t="n">
        <f aca="false">C462</f>
        <v>7750</v>
      </c>
      <c r="E454" s="21" t="n">
        <f aca="false">D462</f>
        <v>7750</v>
      </c>
      <c r="F454" s="21" t="n">
        <f aca="false">E462</f>
        <v>7750</v>
      </c>
      <c r="G454" s="21" t="n">
        <f aca="false">F462</f>
        <v>7750</v>
      </c>
      <c r="H454" s="21" t="n">
        <f aca="false">G462</f>
        <v>7750</v>
      </c>
      <c r="I454" s="21" t="n">
        <f aca="false">H462</f>
        <v>7750</v>
      </c>
      <c r="J454" s="21" t="n">
        <f aca="false">I462</f>
        <v>7750</v>
      </c>
      <c r="K454" s="21" t="n">
        <f aca="false">J462</f>
        <v>7750</v>
      </c>
      <c r="L454" s="21" t="n">
        <f aca="false">K462</f>
        <v>7750</v>
      </c>
      <c r="M454" s="21" t="n">
        <f aca="false">L462</f>
        <v>7750</v>
      </c>
      <c r="N454" s="21" t="n">
        <f aca="false">M462</f>
        <v>7750</v>
      </c>
      <c r="O454" s="21" t="n">
        <f aca="false">N462</f>
        <v>3900</v>
      </c>
    </row>
    <row r="455" customFormat="false" ht="14.65" hidden="false" customHeight="false" outlineLevel="0" collapsed="false">
      <c r="A455" s="22" t="s">
        <v>240</v>
      </c>
      <c r="C455" s="25"/>
      <c r="D455" s="25" t="n">
        <v>0</v>
      </c>
      <c r="E455" s="25" t="n">
        <v>0</v>
      </c>
      <c r="F455" s="25" t="n">
        <v>0</v>
      </c>
      <c r="G455" s="25" t="n">
        <v>0</v>
      </c>
      <c r="H455" s="25" t="n">
        <v>0</v>
      </c>
      <c r="I455" s="25" t="n">
        <v>0</v>
      </c>
      <c r="J455" s="25" t="n">
        <v>0</v>
      </c>
      <c r="K455" s="25" t="n">
        <v>0</v>
      </c>
      <c r="L455" s="25" t="n">
        <v>0</v>
      </c>
      <c r="M455" s="25" t="n">
        <v>0</v>
      </c>
      <c r="N455" s="25" t="n">
        <v>0</v>
      </c>
      <c r="O455" s="25" t="n">
        <v>0</v>
      </c>
      <c r="P455" s="21" t="n">
        <f aca="false">SUM(D455:O455)</f>
        <v>0</v>
      </c>
      <c r="Q455" s="25" t="n">
        <f aca="false">SUM(D455:E455)</f>
        <v>0</v>
      </c>
      <c r="R455" s="21" t="n">
        <f aca="false">P455-Q455</f>
        <v>0</v>
      </c>
    </row>
    <row r="456" customFormat="false" ht="14.65" hidden="false" customHeight="false" outlineLevel="0" collapsed="false">
      <c r="A456" s="22" t="s">
        <v>241</v>
      </c>
      <c r="C456" s="25" t="n">
        <v>0</v>
      </c>
      <c r="D456" s="25" t="n">
        <v>0</v>
      </c>
      <c r="E456" s="25" t="n">
        <v>0</v>
      </c>
      <c r="F456" s="25" t="n">
        <v>0</v>
      </c>
      <c r="G456" s="25" t="n">
        <v>0</v>
      </c>
      <c r="H456" s="25" t="n">
        <v>0</v>
      </c>
      <c r="I456" s="25" t="n">
        <v>0</v>
      </c>
      <c r="J456" s="25" t="n">
        <v>0</v>
      </c>
      <c r="K456" s="25" t="n">
        <v>0</v>
      </c>
      <c r="L456" s="25" t="n">
        <v>0</v>
      </c>
      <c r="M456" s="25" t="n">
        <v>0</v>
      </c>
      <c r="N456" s="25" t="n">
        <v>0</v>
      </c>
      <c r="O456" s="25" t="n">
        <v>0</v>
      </c>
      <c r="P456" s="21" t="n">
        <f aca="false">SUM(D456:O456)</f>
        <v>0</v>
      </c>
      <c r="Q456" s="25" t="n">
        <f aca="false">SUM(D456:E456)</f>
        <v>0</v>
      </c>
      <c r="R456" s="21" t="n">
        <f aca="false">P456-Q456</f>
        <v>0</v>
      </c>
    </row>
    <row r="457" customFormat="false" ht="14.65" hidden="false" customHeight="false" outlineLevel="0" collapsed="false">
      <c r="A457" s="22" t="s">
        <v>242</v>
      </c>
      <c r="C457" s="25" t="n">
        <v>0</v>
      </c>
      <c r="D457" s="25" t="n">
        <v>0</v>
      </c>
      <c r="E457" s="25" t="n">
        <v>0</v>
      </c>
      <c r="F457" s="25" t="n">
        <v>0</v>
      </c>
      <c r="G457" s="25" t="n">
        <v>0</v>
      </c>
      <c r="H457" s="25" t="n">
        <v>0</v>
      </c>
      <c r="I457" s="25" t="n">
        <v>0</v>
      </c>
      <c r="J457" s="25" t="n">
        <v>0</v>
      </c>
      <c r="K457" s="25" t="n">
        <v>0</v>
      </c>
      <c r="L457" s="25" t="n">
        <v>0</v>
      </c>
      <c r="M457" s="25" t="n">
        <v>0</v>
      </c>
      <c r="N457" s="25" t="n">
        <v>0</v>
      </c>
      <c r="O457" s="25" t="n">
        <v>0</v>
      </c>
      <c r="P457" s="21" t="n">
        <f aca="false">SUM(D457:O457)</f>
        <v>0</v>
      </c>
      <c r="Q457" s="25" t="n">
        <f aca="false">SUM(D457:E457)</f>
        <v>0</v>
      </c>
      <c r="R457" s="21" t="n">
        <f aca="false">P457-Q457</f>
        <v>0</v>
      </c>
    </row>
    <row r="458" customFormat="false" ht="14.65" hidden="false" customHeight="false" outlineLevel="0" collapsed="false">
      <c r="A458" s="22" t="s">
        <v>243</v>
      </c>
      <c r="C458" s="25" t="n">
        <v>7750</v>
      </c>
      <c r="D458" s="25" t="n">
        <v>0</v>
      </c>
      <c r="E458" s="25" t="n">
        <v>0</v>
      </c>
      <c r="F458" s="25" t="n">
        <v>0</v>
      </c>
      <c r="G458" s="25" t="n">
        <v>0</v>
      </c>
      <c r="H458" s="25" t="n">
        <v>0</v>
      </c>
      <c r="I458" s="25" t="n">
        <v>0</v>
      </c>
      <c r="J458" s="25" t="n">
        <v>0</v>
      </c>
      <c r="K458" s="25" t="n">
        <v>0</v>
      </c>
      <c r="L458" s="25" t="n">
        <v>0</v>
      </c>
      <c r="M458" s="25" t="n">
        <v>0</v>
      </c>
      <c r="N458" s="25" t="n">
        <v>-3850</v>
      </c>
      <c r="O458" s="25" t="n">
        <v>0</v>
      </c>
      <c r="P458" s="21" t="n">
        <f aca="false">SUM(D458:O458)</f>
        <v>-3850</v>
      </c>
      <c r="Q458" s="25" t="n">
        <f aca="false">SUM(D458:E458)</f>
        <v>0</v>
      </c>
      <c r="R458" s="21" t="n">
        <f aca="false">P458-Q458</f>
        <v>-3850</v>
      </c>
    </row>
    <row r="459" customFormat="false" ht="14.65" hidden="false" customHeight="false" outlineLevel="0" collapsed="false">
      <c r="A459" s="22" t="s">
        <v>244</v>
      </c>
      <c r="C459" s="25"/>
      <c r="D459" s="25" t="n">
        <v>0</v>
      </c>
      <c r="E459" s="25" t="n">
        <v>0</v>
      </c>
      <c r="F459" s="25" t="n">
        <v>0</v>
      </c>
      <c r="G459" s="25" t="n">
        <v>0</v>
      </c>
      <c r="H459" s="25" t="n">
        <v>0</v>
      </c>
      <c r="I459" s="25" t="n">
        <v>0</v>
      </c>
      <c r="J459" s="25" t="n">
        <v>0</v>
      </c>
      <c r="K459" s="25" t="n">
        <v>0</v>
      </c>
      <c r="L459" s="25" t="n">
        <v>0</v>
      </c>
      <c r="M459" s="25" t="n">
        <v>0</v>
      </c>
      <c r="N459" s="25" t="n">
        <v>0</v>
      </c>
      <c r="O459" s="25" t="n">
        <v>0</v>
      </c>
      <c r="P459" s="21" t="n">
        <f aca="false">SUM(D459:O459)</f>
        <v>0</v>
      </c>
      <c r="Q459" s="25" t="n">
        <f aca="false">SUM(D459:E459)</f>
        <v>0</v>
      </c>
      <c r="R459" s="21" t="n">
        <f aca="false">P459-Q459</f>
        <v>0</v>
      </c>
    </row>
    <row r="460" customFormat="false" ht="14.65" hidden="false" customHeight="false" outlineLevel="0" collapsed="false">
      <c r="A460" s="22" t="s">
        <v>174</v>
      </c>
      <c r="C460" s="23" t="n">
        <v>0</v>
      </c>
      <c r="D460" s="23" t="n">
        <v>0</v>
      </c>
      <c r="E460" s="23" t="n">
        <v>0</v>
      </c>
      <c r="F460" s="23" t="n">
        <v>0</v>
      </c>
      <c r="G460" s="23" t="n">
        <v>0</v>
      </c>
      <c r="H460" s="23" t="n">
        <v>0</v>
      </c>
      <c r="I460" s="23" t="n">
        <v>0</v>
      </c>
      <c r="J460" s="23" t="n">
        <v>0</v>
      </c>
      <c r="K460" s="23" t="n">
        <v>0</v>
      </c>
      <c r="L460" s="23" t="n">
        <v>0</v>
      </c>
      <c r="M460" s="23" t="n">
        <v>0</v>
      </c>
      <c r="N460" s="23" t="n">
        <v>0</v>
      </c>
      <c r="O460" s="23" t="n">
        <v>0</v>
      </c>
      <c r="P460" s="24" t="n">
        <f aca="false">SUM(D460:O460)</f>
        <v>0</v>
      </c>
      <c r="Q460" s="23" t="n">
        <f aca="false">SUM(D460:E460)</f>
        <v>0</v>
      </c>
      <c r="R460" s="24" t="n">
        <f aca="false">P460-Q460</f>
        <v>0</v>
      </c>
    </row>
    <row r="461" customFormat="false" ht="3.95" hidden="false" customHeight="true" outlineLevel="0" collapsed="false"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</row>
    <row r="462" customFormat="false" ht="14.65" hidden="false" customHeight="false" outlineLevel="0" collapsed="false">
      <c r="A462" s="20" t="s">
        <v>245</v>
      </c>
      <c r="C462" s="21" t="n">
        <f aca="false">SUM(C454:C461)</f>
        <v>7750</v>
      </c>
      <c r="D462" s="21" t="n">
        <f aca="false">SUM(D454:D461)</f>
        <v>7750</v>
      </c>
      <c r="E462" s="21" t="n">
        <f aca="false">SUM(E454:E461)</f>
        <v>7750</v>
      </c>
      <c r="F462" s="21" t="n">
        <f aca="false">SUM(F454:F461)</f>
        <v>7750</v>
      </c>
      <c r="G462" s="21" t="n">
        <f aca="false">SUM(G454:G461)</f>
        <v>7750</v>
      </c>
      <c r="H462" s="21" t="n">
        <f aca="false">SUM(H454:H461)</f>
        <v>7750</v>
      </c>
      <c r="I462" s="21" t="n">
        <f aca="false">SUM(I454:I461)</f>
        <v>7750</v>
      </c>
      <c r="J462" s="21" t="n">
        <f aca="false">SUM(J454:J461)</f>
        <v>7750</v>
      </c>
      <c r="K462" s="21" t="n">
        <f aca="false">SUM(K454:K461)</f>
        <v>7750</v>
      </c>
      <c r="L462" s="21" t="n">
        <f aca="false">SUM(L454:L461)</f>
        <v>7750</v>
      </c>
      <c r="M462" s="21" t="n">
        <f aca="false">SUM(M454:M461)</f>
        <v>7750</v>
      </c>
      <c r="N462" s="21" t="n">
        <f aca="false">SUM(N454:N461)</f>
        <v>3900</v>
      </c>
      <c r="O462" s="21" t="n">
        <f aca="false">SUM(O454:O461)</f>
        <v>3900</v>
      </c>
      <c r="P462" s="21"/>
      <c r="Q462" s="21"/>
      <c r="R462" s="21"/>
    </row>
    <row r="463" customFormat="false" ht="3.95" hidden="false" customHeight="true" outlineLevel="0" collapsed="false"/>
    <row r="464" customFormat="false" ht="14.65" hidden="false" customHeight="false" outlineLevel="0" collapsed="false">
      <c r="A464" s="22" t="s">
        <v>28</v>
      </c>
      <c r="D464" s="21" t="n">
        <f aca="false">D462-C462</f>
        <v>0</v>
      </c>
      <c r="E464" s="21" t="n">
        <f aca="false">E462-D462</f>
        <v>0</v>
      </c>
      <c r="F464" s="21" t="n">
        <f aca="false">F462-E462</f>
        <v>0</v>
      </c>
      <c r="G464" s="21" t="n">
        <f aca="false">G462-F462</f>
        <v>0</v>
      </c>
      <c r="H464" s="21" t="n">
        <f aca="false">H462-G462</f>
        <v>0</v>
      </c>
      <c r="I464" s="21" t="n">
        <f aca="false">I462-H462</f>
        <v>0</v>
      </c>
      <c r="J464" s="21" t="n">
        <f aca="false">J462-I462</f>
        <v>0</v>
      </c>
      <c r="K464" s="21" t="n">
        <f aca="false">K462-J462</f>
        <v>0</v>
      </c>
      <c r="L464" s="21" t="n">
        <f aca="false">L462-K462</f>
        <v>0</v>
      </c>
      <c r="M464" s="21" t="n">
        <f aca="false">M462-L462</f>
        <v>0</v>
      </c>
      <c r="N464" s="21" t="n">
        <f aca="false">N462-M462</f>
        <v>-3850</v>
      </c>
      <c r="O464" s="21" t="n">
        <f aca="false">O462-N462</f>
        <v>0</v>
      </c>
      <c r="P464" s="21" t="n">
        <f aca="false">SUM(D464:O464)</f>
        <v>-3850</v>
      </c>
      <c r="Q464" s="21" t="n">
        <f aca="false">SUM(Q455:Q461)</f>
        <v>0</v>
      </c>
      <c r="R464" s="21" t="n">
        <f aca="false">P464-Q464</f>
        <v>-3850</v>
      </c>
    </row>
    <row r="466" customFormat="false" ht="14.65" hidden="false" customHeight="false" outlineLevel="0" collapsed="false">
      <c r="C466" s="21"/>
      <c r="D466" s="21"/>
    </row>
    <row r="467" customFormat="false" ht="14.65" hidden="false" customHeight="false" outlineLevel="0" collapsed="false">
      <c r="A467" s="20" t="s">
        <v>246</v>
      </c>
      <c r="D467" s="21" t="n">
        <f aca="false">C476</f>
        <v>1040232</v>
      </c>
      <c r="E467" s="21" t="n">
        <f aca="false">D476</f>
        <v>1046121</v>
      </c>
      <c r="F467" s="21" t="n">
        <f aca="false">E476</f>
        <v>1050909</v>
      </c>
      <c r="G467" s="21" t="n">
        <f aca="false">F476</f>
        <v>1056553</v>
      </c>
      <c r="H467" s="21" t="n">
        <f aca="false">G476</f>
        <v>1061982</v>
      </c>
      <c r="I467" s="21" t="n">
        <f aca="false">H476</f>
        <v>1067802</v>
      </c>
      <c r="J467" s="21" t="n">
        <f aca="false">I476</f>
        <v>1073969</v>
      </c>
      <c r="K467" s="21" t="n">
        <f aca="false">J476</f>
        <v>1080627</v>
      </c>
      <c r="L467" s="21" t="n">
        <f aca="false">K476</f>
        <v>1087227</v>
      </c>
      <c r="M467" s="21" t="n">
        <f aca="false">L476</f>
        <v>1093441</v>
      </c>
      <c r="N467" s="21" t="n">
        <f aca="false">M476</f>
        <v>1100014</v>
      </c>
      <c r="O467" s="21" t="n">
        <f aca="false">N476</f>
        <v>1106572</v>
      </c>
    </row>
    <row r="468" customFormat="false" ht="14.65" hidden="false" customHeight="false" outlineLevel="0" collapsed="false">
      <c r="A468" s="22" t="s">
        <v>247</v>
      </c>
      <c r="B468" s="27" t="s">
        <v>32</v>
      </c>
      <c r="C468" s="21"/>
      <c r="D468" s="28" t="n">
        <f aca="false">'''file:///mnt/12tb/@roms/datasets/enron/EDRM%20Enron%20Email%20Data%20Set%20v2%20XML/filtered-attachments/xls/EMTW02PL.XLS''#Source'!D56</f>
        <v>5889</v>
      </c>
      <c r="E468" s="28" t="n">
        <f aca="false">'''file:///mnt/12tb/@roms/datasets/enron/EDRM%20Enron%20Email%20Data%20Set%20v2%20XML/filtered-attachments/xls/EMTW02PL.XLS''#Source'!E56</f>
        <v>4788</v>
      </c>
      <c r="F468" s="28" t="n">
        <f aca="false">'''file:///mnt/12tb/@roms/datasets/enron/EDRM%20Enron%20Email%20Data%20Set%20v2%20XML/filtered-attachments/xls/EMTW02PL.XLS''#Source'!F56</f>
        <v>5644</v>
      </c>
      <c r="G468" s="21" t="n">
        <f aca="false">'''file:///mnt/12tb/@roms/datasets/enron/EDRM%20Enron%20Email%20Data%20Set%20v2%20XML/filtered-attachments/xls/EMTW02PL.XLS''#Source'!G56</f>
        <v>5429</v>
      </c>
      <c r="H468" s="21" t="n">
        <f aca="false">'''file:///mnt/12tb/@roms/datasets/enron/EDRM%20Enron%20Email%20Data%20Set%20v2%20XML/filtered-attachments/xls/EMTW02PL.XLS''#Source'!H56</f>
        <v>5820</v>
      </c>
      <c r="I468" s="28" t="n">
        <f aca="false">'''file:///mnt/12tb/@roms/datasets/enron/EDRM%20Enron%20Email%20Data%20Set%20v2%20XML/filtered-attachments/xls/EMTW02PL.XLS''#Source'!I56</f>
        <v>6167</v>
      </c>
      <c r="J468" s="28" t="n">
        <f aca="false">'''file:///mnt/12tb/@roms/datasets/enron/EDRM%20Enron%20Email%20Data%20Set%20v2%20XML/filtered-attachments/xls/EMTW02PL.XLS''#Source'!J56</f>
        <v>6658</v>
      </c>
      <c r="K468" s="28" t="n">
        <f aca="false">'''file:///mnt/12tb/@roms/datasets/enron/EDRM%20Enron%20Email%20Data%20Set%20v2%20XML/filtered-attachments/xls/EMTW02PL.XLS''#Source'!K56</f>
        <v>6600</v>
      </c>
      <c r="L468" s="28" t="n">
        <f aca="false">'''file:///mnt/12tb/@roms/datasets/enron/EDRM%20Enron%20Email%20Data%20Set%20v2%20XML/filtered-attachments/xls/EMTW02PL.XLS''#Source'!L56</f>
        <v>6214</v>
      </c>
      <c r="M468" s="28" t="n">
        <f aca="false">'''file:///mnt/12tb/@roms/datasets/enron/EDRM%20Enron%20Email%20Data%20Set%20v2%20XML/filtered-attachments/xls/EMTW02PL.XLS''#Source'!M56</f>
        <v>6573</v>
      </c>
      <c r="N468" s="28" t="n">
        <f aca="false">'''file:///mnt/12tb/@roms/datasets/enron/EDRM%20Enron%20Email%20Data%20Set%20v2%20XML/filtered-attachments/xls/EMTW02PL.XLS''#Source'!N56</f>
        <v>6558</v>
      </c>
      <c r="O468" s="28" t="n">
        <f aca="false">'''file:///mnt/12tb/@roms/datasets/enron/EDRM%20Enron%20Email%20Data%20Set%20v2%20XML/filtered-attachments/xls/EMTW02PL.XLS''#Source'!O56</f>
        <v>6679</v>
      </c>
      <c r="P468" s="21" t="n">
        <f aca="false">SUM(D468:O468)</f>
        <v>73019</v>
      </c>
      <c r="Q468" s="25" t="n">
        <f aca="false">SUM(D468:E468)</f>
        <v>10677</v>
      </c>
      <c r="R468" s="21" t="n">
        <f aca="false">P468-Q468</f>
        <v>62342</v>
      </c>
    </row>
    <row r="469" customFormat="false" ht="14.65" hidden="false" customHeight="false" outlineLevel="0" collapsed="false">
      <c r="A469" s="22" t="s">
        <v>248</v>
      </c>
      <c r="D469" s="25" t="n">
        <v>0</v>
      </c>
      <c r="E469" s="25" t="n">
        <v>0</v>
      </c>
      <c r="F469" s="25" t="n">
        <v>0</v>
      </c>
      <c r="G469" s="25" t="n">
        <v>0</v>
      </c>
      <c r="H469" s="25" t="n">
        <v>0</v>
      </c>
      <c r="I469" s="25" t="n">
        <v>0</v>
      </c>
      <c r="J469" s="25" t="n">
        <v>0</v>
      </c>
      <c r="K469" s="25" t="n">
        <v>0</v>
      </c>
      <c r="L469" s="25" t="n">
        <v>0</v>
      </c>
      <c r="M469" s="25" t="n">
        <v>0</v>
      </c>
      <c r="N469" s="25" t="n">
        <v>0</v>
      </c>
      <c r="O469" s="25" t="n">
        <v>0</v>
      </c>
      <c r="P469" s="21" t="n">
        <f aca="false">SUM(D469:O469)</f>
        <v>0</v>
      </c>
      <c r="Q469" s="25" t="n">
        <f aca="false">SUM(D469:E469)</f>
        <v>0</v>
      </c>
      <c r="R469" s="21" t="n">
        <f aca="false">P469-Q469</f>
        <v>0</v>
      </c>
    </row>
    <row r="470" customFormat="false" ht="14.65" hidden="false" customHeight="false" outlineLevel="0" collapsed="false">
      <c r="A470" s="22" t="s">
        <v>249</v>
      </c>
      <c r="D470" s="25" t="n">
        <v>0</v>
      </c>
      <c r="E470" s="25" t="n">
        <v>0</v>
      </c>
      <c r="F470" s="25" t="n">
        <v>0</v>
      </c>
      <c r="G470" s="25" t="n">
        <v>0</v>
      </c>
      <c r="H470" s="25" t="n">
        <v>0</v>
      </c>
      <c r="I470" s="25" t="n">
        <v>0</v>
      </c>
      <c r="J470" s="25" t="n">
        <v>0</v>
      </c>
      <c r="K470" s="25" t="n">
        <v>0</v>
      </c>
      <c r="L470" s="25" t="n">
        <v>0</v>
      </c>
      <c r="M470" s="25" t="n">
        <v>0</v>
      </c>
      <c r="N470" s="25" t="n">
        <v>0</v>
      </c>
      <c r="O470" s="25" t="n">
        <v>0</v>
      </c>
      <c r="P470" s="21" t="n">
        <f aca="false">SUM(D470:O470)</f>
        <v>0</v>
      </c>
      <c r="Q470" s="25" t="n">
        <f aca="false">SUM(D470:E470)</f>
        <v>0</v>
      </c>
      <c r="R470" s="21" t="n">
        <f aca="false">P470-Q470</f>
        <v>0</v>
      </c>
    </row>
    <row r="471" customFormat="false" ht="14.65" hidden="false" customHeight="false" outlineLevel="0" collapsed="false">
      <c r="A471" s="22" t="s">
        <v>235</v>
      </c>
      <c r="D471" s="25" t="n">
        <v>0</v>
      </c>
      <c r="E471" s="25" t="n">
        <v>0</v>
      </c>
      <c r="F471" s="25" t="n">
        <v>0</v>
      </c>
      <c r="G471" s="25" t="n">
        <v>0</v>
      </c>
      <c r="H471" s="25" t="n">
        <v>0</v>
      </c>
      <c r="I471" s="25" t="n">
        <v>0</v>
      </c>
      <c r="J471" s="25" t="n">
        <v>0</v>
      </c>
      <c r="K471" s="25" t="n">
        <v>0</v>
      </c>
      <c r="L471" s="25" t="n">
        <v>0</v>
      </c>
      <c r="M471" s="25" t="n">
        <v>0</v>
      </c>
      <c r="N471" s="25" t="n">
        <v>0</v>
      </c>
      <c r="O471" s="25" t="n">
        <v>0</v>
      </c>
      <c r="P471" s="21" t="n">
        <f aca="false">SUM(D471:O471)</f>
        <v>0</v>
      </c>
      <c r="Q471" s="25" t="n">
        <f aca="false">SUM(D471:E471)</f>
        <v>0</v>
      </c>
      <c r="R471" s="21" t="n">
        <f aca="false">P471-Q471</f>
        <v>0</v>
      </c>
    </row>
    <row r="472" customFormat="false" ht="14.65" hidden="false" customHeight="false" outlineLevel="0" collapsed="false">
      <c r="A472" s="22" t="s">
        <v>250</v>
      </c>
      <c r="C472" s="25" t="n">
        <v>19452</v>
      </c>
      <c r="D472" s="39" t="n">
        <f aca="false">D44+D179-D311-D436</f>
        <v>0</v>
      </c>
      <c r="E472" s="39" t="n">
        <f aca="false">E44+E179-E311-E436</f>
        <v>0</v>
      </c>
      <c r="F472" s="39" t="n">
        <f aca="false">F44+F179-F311-F436</f>
        <v>0</v>
      </c>
      <c r="G472" s="39" t="n">
        <f aca="false">G44+G179-G311-G436</f>
        <v>0</v>
      </c>
      <c r="H472" s="39" t="n">
        <f aca="false">H44+H179-H311-H436</f>
        <v>0</v>
      </c>
      <c r="I472" s="39" t="n">
        <f aca="false">I44+I179-I311-I436</f>
        <v>0</v>
      </c>
      <c r="J472" s="39" t="n">
        <f aca="false">J44+J179-J311-J436</f>
        <v>0</v>
      </c>
      <c r="K472" s="39" t="n">
        <f aca="false">K44+K179-K311-K436</f>
        <v>0</v>
      </c>
      <c r="L472" s="39" t="n">
        <f aca="false">L44+L179-L311-L436</f>
        <v>0</v>
      </c>
      <c r="M472" s="39" t="n">
        <f aca="false">M44+M179-M311-M436</f>
        <v>0</v>
      </c>
      <c r="N472" s="39" t="n">
        <f aca="false">N44+N179-N311-N436</f>
        <v>0</v>
      </c>
      <c r="O472" s="39" t="n">
        <f aca="false">O44+O179-O311-O436</f>
        <v>0</v>
      </c>
      <c r="P472" s="21" t="n">
        <f aca="false">SUM(D472:O472)</f>
        <v>0</v>
      </c>
      <c r="Q472" s="25" t="n">
        <f aca="false">SUM(D472:E472)</f>
        <v>0</v>
      </c>
      <c r="R472" s="21" t="n">
        <f aca="false">P472-Q472</f>
        <v>0</v>
      </c>
    </row>
    <row r="473" customFormat="false" ht="14.65" hidden="false" customHeight="false" outlineLevel="0" collapsed="false">
      <c r="A473" s="22" t="s">
        <v>251</v>
      </c>
      <c r="C473" s="25"/>
      <c r="D473" s="40" t="n">
        <f aca="false">-D359</f>
        <v>-0</v>
      </c>
      <c r="E473" s="40" t="n">
        <f aca="false">-E359</f>
        <v>-0</v>
      </c>
      <c r="F473" s="40" t="n">
        <f aca="false">-F359</f>
        <v>-0</v>
      </c>
      <c r="G473" s="40" t="n">
        <f aca="false">-G359</f>
        <v>-0</v>
      </c>
      <c r="H473" s="40" t="n">
        <f aca="false">-H359</f>
        <v>-0</v>
      </c>
      <c r="I473" s="40" t="n">
        <f aca="false">-I359</f>
        <v>-0</v>
      </c>
      <c r="J473" s="40" t="n">
        <f aca="false">-J359</f>
        <v>-0</v>
      </c>
      <c r="K473" s="40" t="n">
        <f aca="false">-K359</f>
        <v>-0</v>
      </c>
      <c r="L473" s="40" t="n">
        <f aca="false">-L359</f>
        <v>-0</v>
      </c>
      <c r="M473" s="40" t="n">
        <f aca="false">-M359</f>
        <v>-0</v>
      </c>
      <c r="N473" s="40" t="n">
        <f aca="false">-N359</f>
        <v>-0</v>
      </c>
      <c r="O473" s="40" t="n">
        <f aca="false">-O359</f>
        <v>-0</v>
      </c>
      <c r="P473" s="21" t="n">
        <f aca="false">SUM(D473:O473)</f>
        <v>0</v>
      </c>
      <c r="Q473" s="25" t="n">
        <f aca="false">SUM(D473:E473)</f>
        <v>0</v>
      </c>
      <c r="R473" s="21" t="n">
        <f aca="false">P473-Q473</f>
        <v>0</v>
      </c>
    </row>
    <row r="474" customFormat="false" ht="14.65" hidden="false" customHeight="false" outlineLevel="0" collapsed="false">
      <c r="A474" s="22" t="s">
        <v>174</v>
      </c>
      <c r="C474" s="23" t="n">
        <v>0</v>
      </c>
      <c r="D474" s="23" t="n">
        <v>0</v>
      </c>
      <c r="E474" s="23" t="n">
        <v>0</v>
      </c>
      <c r="F474" s="23" t="n">
        <v>0</v>
      </c>
      <c r="G474" s="23" t="n">
        <v>0</v>
      </c>
      <c r="H474" s="23" t="n">
        <v>0</v>
      </c>
      <c r="I474" s="23" t="n">
        <v>0</v>
      </c>
      <c r="J474" s="23" t="n">
        <v>0</v>
      </c>
      <c r="K474" s="23" t="n">
        <v>0</v>
      </c>
      <c r="L474" s="23" t="n">
        <v>0</v>
      </c>
      <c r="M474" s="23" t="n">
        <v>0</v>
      </c>
      <c r="N474" s="23" t="n">
        <v>0</v>
      </c>
      <c r="O474" s="23" t="n">
        <v>0</v>
      </c>
      <c r="P474" s="24" t="n">
        <f aca="false">SUM(D474:O474)</f>
        <v>0</v>
      </c>
      <c r="Q474" s="23" t="n">
        <f aca="false">SUM(D474:E474)</f>
        <v>0</v>
      </c>
      <c r="R474" s="24" t="n">
        <f aca="false">P474-Q474</f>
        <v>0</v>
      </c>
    </row>
    <row r="475" customFormat="false" ht="3.95" hidden="false" customHeight="true" outlineLevel="0" collapsed="false"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</row>
    <row r="476" customFormat="false" ht="14.65" hidden="false" customHeight="false" outlineLevel="0" collapsed="false">
      <c r="A476" s="20" t="s">
        <v>252</v>
      </c>
      <c r="C476" s="25" t="n">
        <v>1040232</v>
      </c>
      <c r="D476" s="21" t="n">
        <f aca="false">SUM(D467:D475)</f>
        <v>1046121</v>
      </c>
      <c r="E476" s="21" t="n">
        <f aca="false">SUM(E467:E475)</f>
        <v>1050909</v>
      </c>
      <c r="F476" s="21" t="n">
        <f aca="false">SUM(F467:F475)</f>
        <v>1056553</v>
      </c>
      <c r="G476" s="21" t="n">
        <f aca="false">SUM(G467:G475)</f>
        <v>1061982</v>
      </c>
      <c r="H476" s="21" t="n">
        <f aca="false">SUM(H467:H475)</f>
        <v>1067802</v>
      </c>
      <c r="I476" s="21" t="n">
        <f aca="false">SUM(I467:I475)</f>
        <v>1073969</v>
      </c>
      <c r="J476" s="21" t="n">
        <f aca="false">SUM(J467:J475)</f>
        <v>1080627</v>
      </c>
      <c r="K476" s="21" t="n">
        <f aca="false">SUM(K467:K475)</f>
        <v>1087227</v>
      </c>
      <c r="L476" s="21" t="n">
        <f aca="false">SUM(L467:L475)</f>
        <v>1093441</v>
      </c>
      <c r="M476" s="21" t="n">
        <f aca="false">SUM(M467:M475)</f>
        <v>1100014</v>
      </c>
      <c r="N476" s="21" t="n">
        <f aca="false">SUM(N467:N475)</f>
        <v>1106572</v>
      </c>
      <c r="O476" s="21" t="n">
        <f aca="false">SUM(O467:O475)</f>
        <v>1113251</v>
      </c>
      <c r="P476" s="21"/>
      <c r="Q476" s="21"/>
      <c r="R476" s="21"/>
    </row>
    <row r="477" customFormat="false" ht="3.95" hidden="false" customHeight="true" outlineLevel="0" collapsed="false"/>
    <row r="478" customFormat="false" ht="14.65" hidden="false" customHeight="false" outlineLevel="0" collapsed="false">
      <c r="A478" s="22" t="s">
        <v>28</v>
      </c>
      <c r="D478" s="21" t="n">
        <f aca="false">D476-C476</f>
        <v>5889</v>
      </c>
      <c r="E478" s="21" t="n">
        <f aca="false">E476-D476</f>
        <v>4788</v>
      </c>
      <c r="F478" s="21" t="n">
        <f aca="false">F476-E476</f>
        <v>5644</v>
      </c>
      <c r="G478" s="21" t="n">
        <f aca="false">G476-F476</f>
        <v>5429</v>
      </c>
      <c r="H478" s="21" t="n">
        <f aca="false">H476-G476</f>
        <v>5820</v>
      </c>
      <c r="I478" s="21" t="n">
        <f aca="false">I476-H476</f>
        <v>6167</v>
      </c>
      <c r="J478" s="21" t="n">
        <f aca="false">J476-I476</f>
        <v>6658</v>
      </c>
      <c r="K478" s="21" t="n">
        <f aca="false">K476-J476</f>
        <v>6600</v>
      </c>
      <c r="L478" s="21" t="n">
        <f aca="false">L476-K476</f>
        <v>6214</v>
      </c>
      <c r="M478" s="21" t="n">
        <f aca="false">M476-L476</f>
        <v>6573</v>
      </c>
      <c r="N478" s="21" t="n">
        <f aca="false">N476-M476</f>
        <v>6558</v>
      </c>
      <c r="O478" s="21" t="n">
        <f aca="false">O476-N476</f>
        <v>6679</v>
      </c>
      <c r="P478" s="21" t="n">
        <f aca="false">SUM(D478:O478)</f>
        <v>73019</v>
      </c>
      <c r="Q478" s="21" t="n">
        <f aca="false">SUM(Q468:Q475)</f>
        <v>10677</v>
      </c>
      <c r="R478" s="21" t="n">
        <f aca="false">P478-Q478</f>
        <v>62342</v>
      </c>
    </row>
    <row r="481" customFormat="false" ht="14.65" hidden="false" customHeight="false" outlineLevel="0" collapsed="false">
      <c r="A481" s="20" t="s">
        <v>253</v>
      </c>
      <c r="C481" s="37" t="n">
        <f aca="false">C275+C293+C309+C317+C342+C352+C362+C372+C393+C411+C402+C424+C434+C462+C476</f>
        <v>1338216</v>
      </c>
      <c r="D481" s="37" t="n">
        <f aca="false">D275+D293+D309+D317+D342+D352+D362+D372+D393+D411+D402+D424+D434+D462+D476</f>
        <v>1344797</v>
      </c>
      <c r="E481" s="37" t="n">
        <f aca="false">E275+E293+E309+E317+E342+E352+E362+E372+E393+E411+E402+E424+E434+E462+E476</f>
        <v>1349629</v>
      </c>
      <c r="F481" s="37" t="n">
        <f aca="false">F275+F293+F309+F317+F342+F352+F362+F372+F393+F411+F402+F424+F434+F462+F476</f>
        <v>1356658</v>
      </c>
      <c r="G481" s="37" t="n">
        <f aca="false">G275+G293+G309+G317+G342+G352+G362+G372+G393+G411+G402+G424+G434+G462+G476</f>
        <v>1360214</v>
      </c>
      <c r="H481" s="37" t="n">
        <f aca="false">H275+H293+H309+H317+H342+H352+H362+H372+H393+H411+H402+H424+H434+H462+H476</f>
        <v>1365958</v>
      </c>
      <c r="I481" s="37" t="n">
        <f aca="false">I275+I293+I309+I317+I342+I352+I362+I372+I393+I411+I402+I424+I434+I462+I476</f>
        <v>1373349</v>
      </c>
      <c r="J481" s="37" t="n">
        <f aca="false">J275+J293+J309+J317+J342+J352+J362+J372+J393+J411+J402+J424+J434+J462+J476</f>
        <v>1381862</v>
      </c>
      <c r="K481" s="37" t="n">
        <f aca="false">K275+K293+K309+K317+K342+K352+K362+K372+K393+K411+K402+K424+K434+K462+K476</f>
        <v>1389636</v>
      </c>
      <c r="L481" s="37" t="n">
        <f aca="false">L275+L293+L309+L317+L342+L352+L362+L372+L393+L411+L402+L424+L434+L462+L476</f>
        <v>1398095</v>
      </c>
      <c r="M481" s="37" t="n">
        <f aca="false">M275+M293+M309+M317+M342+M352+M362+M372+M393+M411+M402+M424+M434+M462+M476</f>
        <v>1402651</v>
      </c>
      <c r="N481" s="37" t="n">
        <f aca="false">N275+N293+N309+N317+N342+N352+N362+N372+N393+N411+N402+N424+N434+N462+N476</f>
        <v>1405015</v>
      </c>
      <c r="O481" s="37" t="n">
        <f aca="false">O275+O293+O309+O317+O342+O352+O362+O372+O393+O411+O402+O424+O434+O462+O476</f>
        <v>1412614</v>
      </c>
    </row>
    <row r="483" customFormat="false" ht="14.65" hidden="false" customHeight="false" outlineLevel="0" collapsed="false">
      <c r="A483" s="22" t="s">
        <v>154</v>
      </c>
      <c r="C483" s="21"/>
      <c r="D483" s="21" t="n">
        <f aca="false">D481-C481</f>
        <v>6581</v>
      </c>
      <c r="E483" s="21" t="n">
        <f aca="false">E481-D481</f>
        <v>4832</v>
      </c>
      <c r="F483" s="21" t="n">
        <f aca="false">F481-E481</f>
        <v>7029</v>
      </c>
      <c r="G483" s="21" t="n">
        <f aca="false">G481-F481</f>
        <v>3556</v>
      </c>
      <c r="H483" s="21" t="n">
        <f aca="false">H481-G481</f>
        <v>5744</v>
      </c>
      <c r="I483" s="21" t="n">
        <f aca="false">I481-H481</f>
        <v>7391</v>
      </c>
      <c r="J483" s="21" t="n">
        <f aca="false">J481-I481</f>
        <v>8513</v>
      </c>
      <c r="K483" s="21" t="n">
        <f aca="false">K481-J481</f>
        <v>7774</v>
      </c>
      <c r="L483" s="21" t="n">
        <f aca="false">L481-K481</f>
        <v>8459</v>
      </c>
      <c r="M483" s="21" t="n">
        <f aca="false">M481-L481</f>
        <v>4556</v>
      </c>
      <c r="N483" s="21" t="n">
        <f aca="false">N481-M481</f>
        <v>2364</v>
      </c>
      <c r="O483" s="21" t="n">
        <f aca="false">O481-N481</f>
        <v>7599</v>
      </c>
      <c r="P483" s="21" t="n">
        <f aca="false">SUM(D483:O483)</f>
        <v>74398</v>
      </c>
      <c r="Q483" s="25" t="n">
        <f aca="false">SUM(D483:E483)</f>
        <v>11413</v>
      </c>
      <c r="R483" s="21" t="n">
        <f aca="false">P483-Q483</f>
        <v>62985</v>
      </c>
    </row>
    <row r="486" customFormat="false" ht="14.65" hidden="false" customHeight="false" outlineLevel="0" collapsed="false">
      <c r="A486" s="22" t="s">
        <v>254</v>
      </c>
      <c r="C486" s="21" t="n">
        <f aca="false">C249-C481</f>
        <v>0</v>
      </c>
      <c r="D486" s="21" t="n">
        <f aca="false">D249-D481</f>
        <v>0</v>
      </c>
      <c r="E486" s="21" t="n">
        <f aca="false">E249-E481</f>
        <v>0</v>
      </c>
      <c r="F486" s="21" t="n">
        <f aca="false">F249-F481</f>
        <v>0</v>
      </c>
      <c r="G486" s="21" t="n">
        <f aca="false">G249-G481</f>
        <v>0</v>
      </c>
      <c r="H486" s="21" t="n">
        <f aca="false">H249-H481</f>
        <v>0</v>
      </c>
      <c r="I486" s="21" t="n">
        <f aca="false">I249-I481</f>
        <v>0</v>
      </c>
      <c r="J486" s="21" t="n">
        <f aca="false">J249-J481</f>
        <v>0</v>
      </c>
      <c r="K486" s="21" t="n">
        <f aca="false">K249-K481</f>
        <v>0</v>
      </c>
      <c r="L486" s="21" t="n">
        <f aca="false">L249-L481</f>
        <v>0</v>
      </c>
      <c r="M486" s="21" t="n">
        <f aca="false">M249-M481</f>
        <v>0</v>
      </c>
      <c r="N486" s="21" t="n">
        <f aca="false">N249-N481</f>
        <v>0</v>
      </c>
      <c r="O486" s="21" t="n">
        <f aca="false">O249-O481</f>
        <v>0</v>
      </c>
      <c r="P486" s="21"/>
      <c r="Q486" s="21"/>
      <c r="R486" s="21"/>
    </row>
    <row r="487" customFormat="false" ht="14.65" hidden="false" customHeight="false" outlineLevel="0" collapsed="false">
      <c r="A487" s="22" t="s">
        <v>255</v>
      </c>
      <c r="D487" s="21" t="n">
        <f aca="false">D486-C486</f>
        <v>0</v>
      </c>
      <c r="E487" s="21" t="n">
        <f aca="false">E486-D486</f>
        <v>0</v>
      </c>
      <c r="F487" s="21" t="n">
        <f aca="false">F486-E486</f>
        <v>0</v>
      </c>
      <c r="G487" s="21" t="n">
        <f aca="false">G486-F486</f>
        <v>0</v>
      </c>
      <c r="H487" s="21" t="n">
        <f aca="false">H486-G486</f>
        <v>0</v>
      </c>
      <c r="I487" s="21" t="n">
        <f aca="false">I486-H486</f>
        <v>0</v>
      </c>
      <c r="J487" s="21" t="n">
        <f aca="false">J486-I486</f>
        <v>0</v>
      </c>
      <c r="K487" s="21" t="n">
        <f aca="false">K486-J486</f>
        <v>0</v>
      </c>
      <c r="L487" s="21" t="n">
        <f aca="false">L486-K486</f>
        <v>0</v>
      </c>
      <c r="M487" s="21" t="n">
        <f aca="false">M486-L486</f>
        <v>0</v>
      </c>
      <c r="N487" s="21" t="n">
        <f aca="false">N486-M486</f>
        <v>0</v>
      </c>
      <c r="O487" s="21" t="n">
        <f aca="false">O486-N486</f>
        <v>0</v>
      </c>
      <c r="P487" s="21" t="n">
        <f aca="false">SUM(D487:O487)</f>
        <v>0</v>
      </c>
    </row>
    <row r="488" customFormat="false" ht="8.1" hidden="false" customHeight="true" outlineLevel="0" collapsed="false"/>
    <row r="492" customFormat="false" ht="14.65" hidden="false" customHeight="false" outlineLevel="0" collapsed="false">
      <c r="C492" s="22" t="s">
        <v>256</v>
      </c>
      <c r="D492" s="22" t="s">
        <v>257</v>
      </c>
    </row>
    <row r="493" customFormat="false" ht="14.65" hidden="false" customHeight="false" outlineLevel="0" collapsed="false">
      <c r="D493" s="22" t="s">
        <v>258</v>
      </c>
    </row>
    <row r="494" customFormat="false" ht="14.65" hidden="false" customHeight="false" outlineLevel="0" collapsed="false">
      <c r="D494" s="22" t="s">
        <v>259</v>
      </c>
    </row>
    <row r="495" customFormat="false" ht="14.65" hidden="false" customHeight="false" outlineLevel="0" collapsed="false">
      <c r="D495" s="22" t="s">
        <v>260</v>
      </c>
    </row>
    <row r="496" customFormat="false" ht="14.65" hidden="false" customHeight="false" outlineLevel="0" collapsed="false">
      <c r="D496" s="22" t="s">
        <v>261</v>
      </c>
    </row>
    <row r="497" customFormat="false" ht="14.65" hidden="false" customHeight="false" outlineLevel="0" collapsed="false">
      <c r="D497" s="22" t="s">
        <v>262</v>
      </c>
    </row>
    <row r="498" customFormat="false" ht="14.65" hidden="false" customHeight="false" outlineLevel="0" collapsed="false">
      <c r="D498" s="22" t="s">
        <v>263</v>
      </c>
    </row>
    <row r="499" customFormat="false" ht="14.65" hidden="false" customHeight="false" outlineLevel="0" collapsed="false">
      <c r="D499" s="22" t="s">
        <v>264</v>
      </c>
    </row>
    <row r="500" customFormat="false" ht="14.65" hidden="false" customHeight="false" outlineLevel="0" collapsed="false">
      <c r="D500" s="22" t="s">
        <v>265</v>
      </c>
    </row>
    <row r="522" customFormat="false" ht="14.65" hidden="false" customHeight="false" outlineLevel="0" collapsed="false">
      <c r="D522" s="21"/>
    </row>
    <row r="530" customFormat="false" ht="14.65" hidden="false" customHeight="false" outlineLevel="0" collapsed="false">
      <c r="C530" s="21"/>
      <c r="D530" s="21"/>
    </row>
  </sheetData>
  <mergeCells count="4">
    <mergeCell ref="G1:J1"/>
    <mergeCell ref="G2:J2"/>
    <mergeCell ref="G3:J3"/>
    <mergeCell ref="G4:J4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5" scale="7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0</xdr:col>
                    <xdr:colOff>624600</xdr:colOff>
                    <xdr:row>4</xdr:row>
                    <xdr:rowOff>0</xdr:rowOff>
                  </from>
                  <to>
                    <xdr:col>1</xdr:col>
                    <xdr:colOff>-1807920</xdr:colOff>
                    <xdr:row>7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O2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 C1"/>
    </sheetView>
  </sheetViews>
  <sheetFormatPr defaultColWidth="10.70703125" defaultRowHeight="14.65" customHeight="true" zeroHeight="false" outlineLevelRow="0" outlineLevelCol="0"/>
  <cols>
    <col collapsed="false" customWidth="true" hidden="false" outlineLevel="0" max="1" min="1" style="41" width="4.7"/>
    <col collapsed="false" customWidth="true" hidden="false" outlineLevel="0" max="2" min="2" style="41" width="43.7"/>
    <col collapsed="false" customWidth="true" hidden="false" outlineLevel="0" max="16" min="3" style="41" width="9.7"/>
    <col collapsed="false" customWidth="true" hidden="false" outlineLevel="0" max="26" min="17" style="41" width="1.7"/>
    <col collapsed="false" customWidth="true" hidden="false" outlineLevel="0" max="27" min="27" style="41" width="4.7"/>
    <col collapsed="false" customWidth="true" hidden="false" outlineLevel="0" max="28" min="28" style="41" width="43.7"/>
    <col collapsed="false" customWidth="true" hidden="false" outlineLevel="0" max="42" min="29" style="41" width="9.7"/>
    <col collapsed="false" customWidth="true" hidden="false" outlineLevel="0" max="52" min="43" style="41" width="1.7"/>
    <col collapsed="false" customWidth="true" hidden="false" outlineLevel="0" max="53" min="53" style="41" width="4.7"/>
    <col collapsed="false" customWidth="true" hidden="false" outlineLevel="0" max="54" min="54" style="41" width="43.7"/>
    <col collapsed="false" customWidth="true" hidden="false" outlineLevel="0" max="69" min="55" style="41" width="9.7"/>
    <col collapsed="false" customWidth="false" hidden="false" outlineLevel="0" max="257" min="70" style="41" width="10.71"/>
  </cols>
  <sheetData>
    <row r="1" customFormat="false" ht="12" hidden="false" customHeight="true" outlineLevel="0" collapsed="false">
      <c r="A1" s="42" t="str">
        <f aca="false">BACKUP!A1</f>
        <v>'file:///mnt/12tb/@roms/datasets/enron/EDRM Enron Email Data Set v2 XML/filtered-attachments/xls/CFTW02PL.xls'#$BACKUP</v>
      </c>
      <c r="B1" s="43"/>
      <c r="C1" s="43"/>
      <c r="D1" s="43"/>
      <c r="E1" s="43"/>
      <c r="F1" s="44" t="str">
        <f aca="false">BACKUP!G1</f>
        <v>TRANSWESTERN PIPELINE GROUP (Including Co. 92)</v>
      </c>
      <c r="G1" s="44"/>
      <c r="H1" s="44"/>
      <c r="I1" s="44"/>
      <c r="J1" s="43"/>
      <c r="K1" s="43"/>
      <c r="L1" s="43"/>
      <c r="M1" s="43"/>
      <c r="N1" s="43"/>
      <c r="O1" s="45" t="n">
        <f aca="true">NOW()</f>
        <v>45926.9714873356</v>
      </c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7" t="str">
        <f aca="false">A1</f>
        <v>'file:///mnt/12tb/@roms/datasets/enron/EDRM Enron Email Data Set v2 XML/filtered-attachments/xls/CFTW02PL.xls'#$BACKUP</v>
      </c>
      <c r="AB1" s="43"/>
      <c r="AC1" s="43"/>
      <c r="AD1" s="43"/>
      <c r="AE1" s="43"/>
      <c r="AF1" s="4" t="s">
        <v>266</v>
      </c>
      <c r="AG1" s="4"/>
      <c r="AH1" s="4"/>
      <c r="AI1" s="4"/>
      <c r="AJ1" s="43"/>
      <c r="AK1" s="43"/>
      <c r="AL1" s="43"/>
      <c r="AM1" s="43"/>
      <c r="AN1" s="43"/>
      <c r="AO1" s="45" t="n">
        <f aca="true">NOW()</f>
        <v>45926.9714873356</v>
      </c>
      <c r="AP1" s="46"/>
      <c r="AQ1" s="48"/>
      <c r="AR1" s="46"/>
      <c r="BA1" s="47" t="str">
        <f aca="false">A1</f>
        <v>'file:///mnt/12tb/@roms/datasets/enron/EDRM Enron Email Data Set v2 XML/filtered-attachments/xls/CFTW02PL.xls'#$BACKUP</v>
      </c>
      <c r="BB1" s="43"/>
      <c r="BC1" s="43"/>
      <c r="BD1" s="43"/>
      <c r="BE1" s="43"/>
      <c r="BF1" s="4" t="s">
        <v>267</v>
      </c>
      <c r="BG1" s="4"/>
      <c r="BH1" s="4"/>
      <c r="BI1" s="4"/>
      <c r="BJ1" s="43"/>
      <c r="BK1" s="43"/>
      <c r="BL1" s="43"/>
      <c r="BM1" s="43"/>
      <c r="BN1" s="43"/>
      <c r="BO1" s="45" t="n">
        <f aca="true">NOW()</f>
        <v>45926.9714873357</v>
      </c>
    </row>
    <row r="2" customFormat="false" ht="12" hidden="false" customHeight="true" outlineLevel="0" collapsed="false">
      <c r="A2" s="49"/>
      <c r="B2" s="43"/>
      <c r="C2" s="43"/>
      <c r="D2" s="43"/>
      <c r="E2" s="43"/>
      <c r="F2" s="50" t="s">
        <v>268</v>
      </c>
      <c r="G2" s="50"/>
      <c r="H2" s="50"/>
      <c r="I2" s="50"/>
      <c r="J2" s="43"/>
      <c r="K2" s="43"/>
      <c r="L2" s="43"/>
      <c r="M2" s="43"/>
      <c r="N2" s="43"/>
      <c r="O2" s="51" t="n">
        <f aca="true">NOW()</f>
        <v>45926.9714873357</v>
      </c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52" t="s">
        <v>269</v>
      </c>
      <c r="AB2" s="43"/>
      <c r="AC2" s="43"/>
      <c r="AD2" s="43"/>
      <c r="AE2" s="43"/>
      <c r="AF2" s="53" t="str">
        <f aca="false">F2</f>
        <v>BALANCE SHEET</v>
      </c>
      <c r="AG2" s="53"/>
      <c r="AH2" s="53"/>
      <c r="AI2" s="53"/>
      <c r="AJ2" s="43"/>
      <c r="AK2" s="43"/>
      <c r="AL2" s="43"/>
      <c r="AM2" s="43"/>
      <c r="AN2" s="43"/>
      <c r="AO2" s="51" t="n">
        <f aca="true">NOW()</f>
        <v>45926.9714873358</v>
      </c>
      <c r="AP2" s="46"/>
      <c r="AQ2" s="54"/>
      <c r="AR2" s="46"/>
      <c r="BA2" s="52" t="s">
        <v>269</v>
      </c>
      <c r="BB2" s="43"/>
      <c r="BC2" s="43"/>
      <c r="BD2" s="43"/>
      <c r="BE2" s="43"/>
      <c r="BF2" s="53" t="str">
        <f aca="false">F2</f>
        <v>BALANCE SHEET</v>
      </c>
      <c r="BG2" s="53"/>
      <c r="BH2" s="53"/>
      <c r="BI2" s="53"/>
      <c r="BJ2" s="43"/>
      <c r="BK2" s="43"/>
      <c r="BL2" s="43"/>
      <c r="BM2" s="43"/>
      <c r="BN2" s="43"/>
      <c r="BO2" s="51" t="n">
        <f aca="true">NOW()</f>
        <v>45926.9714873358</v>
      </c>
    </row>
    <row r="3" customFormat="false" ht="12" hidden="false" customHeight="true" outlineLevel="0" collapsed="false">
      <c r="A3" s="55"/>
      <c r="B3" s="43"/>
      <c r="C3" s="43"/>
      <c r="D3" s="43"/>
      <c r="E3" s="43"/>
      <c r="F3" s="44" t="str">
        <f aca="false">BACKUP!G3</f>
        <v>2002 OPERATING PLAN</v>
      </c>
      <c r="G3" s="44"/>
      <c r="H3" s="44"/>
      <c r="I3" s="44"/>
      <c r="J3" s="43"/>
      <c r="K3" s="43"/>
      <c r="L3" s="43"/>
      <c r="M3" s="43"/>
      <c r="N3" s="43"/>
      <c r="O3" s="43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55"/>
      <c r="AB3" s="43"/>
      <c r="AC3" s="43"/>
      <c r="AD3" s="43"/>
      <c r="AE3" s="43"/>
      <c r="AF3" s="53" t="str">
        <f aca="false">F3</f>
        <v>2002 OPERATING PLAN</v>
      </c>
      <c r="AG3" s="53"/>
      <c r="AH3" s="53"/>
      <c r="AI3" s="53"/>
      <c r="AJ3" s="43"/>
      <c r="AK3" s="43"/>
      <c r="AL3" s="43"/>
      <c r="AM3" s="43"/>
      <c r="AN3" s="43"/>
      <c r="AO3" s="43"/>
      <c r="AP3" s="46"/>
      <c r="AQ3" s="46"/>
      <c r="AR3" s="46"/>
      <c r="BA3" s="55"/>
      <c r="BB3" s="43"/>
      <c r="BC3" s="43"/>
      <c r="BD3" s="43"/>
      <c r="BE3" s="43"/>
      <c r="BF3" s="53" t="str">
        <f aca="false">F3</f>
        <v>2002 OPERATING PLAN</v>
      </c>
      <c r="BG3" s="53"/>
      <c r="BH3" s="53"/>
      <c r="BI3" s="53"/>
      <c r="BJ3" s="43"/>
      <c r="BK3" s="43"/>
      <c r="BL3" s="43"/>
      <c r="BM3" s="43"/>
      <c r="BN3" s="43"/>
      <c r="BO3" s="43"/>
    </row>
    <row r="4" customFormat="false" ht="12" hidden="false" customHeight="true" outlineLevel="0" collapsed="false">
      <c r="A4" s="43"/>
      <c r="B4" s="43"/>
      <c r="C4" s="43"/>
      <c r="D4" s="43"/>
      <c r="E4" s="43"/>
      <c r="F4" s="44" t="str">
        <f aca="false">BACKUP!G4</f>
        <v>(Thousands of Dollars)</v>
      </c>
      <c r="G4" s="44"/>
      <c r="H4" s="44"/>
      <c r="I4" s="44"/>
      <c r="J4" s="43"/>
      <c r="K4" s="43"/>
      <c r="L4" s="43"/>
      <c r="M4" s="43"/>
      <c r="N4" s="43"/>
      <c r="O4" s="43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3"/>
      <c r="AB4" s="43"/>
      <c r="AC4" s="43"/>
      <c r="AD4" s="43"/>
      <c r="AE4" s="43"/>
      <c r="AF4" s="53" t="str">
        <f aca="false">F4</f>
        <v>(Thousands of Dollars)</v>
      </c>
      <c r="AG4" s="53"/>
      <c r="AH4" s="53"/>
      <c r="AI4" s="53"/>
      <c r="AJ4" s="43"/>
      <c r="AK4" s="43"/>
      <c r="AL4" s="43"/>
      <c r="AM4" s="43"/>
      <c r="AN4" s="43"/>
      <c r="AO4" s="43"/>
      <c r="AP4" s="46"/>
      <c r="AQ4" s="46"/>
      <c r="AR4" s="46"/>
      <c r="BA4" s="43"/>
      <c r="BB4" s="43"/>
      <c r="BC4" s="43"/>
      <c r="BD4" s="43"/>
      <c r="BE4" s="43"/>
      <c r="BF4" s="53" t="str">
        <f aca="false">F4</f>
        <v>(Thousands of Dollars)</v>
      </c>
      <c r="BG4" s="53"/>
      <c r="BH4" s="53"/>
      <c r="BI4" s="53"/>
      <c r="BJ4" s="43"/>
      <c r="BK4" s="43"/>
      <c r="BL4" s="43"/>
      <c r="BM4" s="43"/>
      <c r="BN4" s="43"/>
      <c r="BO4" s="43"/>
    </row>
    <row r="5" customFormat="false" ht="12" hidden="false" customHeight="true" outlineLevel="0" collapsed="false">
      <c r="A5" s="43"/>
      <c r="B5" s="43"/>
      <c r="C5" s="56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3"/>
      <c r="AB5" s="43"/>
      <c r="AC5" s="56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6"/>
      <c r="AQ5" s="46"/>
      <c r="AR5" s="46"/>
      <c r="BA5" s="43"/>
      <c r="BB5" s="43"/>
      <c r="BC5" s="56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</row>
    <row r="6" customFormat="false" ht="12" hidden="false" customHeight="true" outlineLevel="0" collapsed="false">
      <c r="A6" s="43"/>
      <c r="B6" s="43"/>
      <c r="C6" s="57" t="n">
        <f aca="false">BACKUP!C5</f>
        <v>0</v>
      </c>
      <c r="D6" s="57"/>
      <c r="E6" s="0"/>
      <c r="F6" s="0"/>
      <c r="G6" s="0"/>
      <c r="H6" s="0"/>
      <c r="I6" s="15"/>
      <c r="J6" s="56"/>
      <c r="K6" s="43"/>
      <c r="L6" s="43"/>
      <c r="M6" s="43"/>
      <c r="N6" s="43"/>
      <c r="O6" s="43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3"/>
      <c r="AB6" s="43"/>
      <c r="AC6" s="58" t="n">
        <f aca="false">C6</f>
        <v>0</v>
      </c>
      <c r="AD6" s="43"/>
      <c r="AE6" s="43"/>
      <c r="AF6" s="56"/>
      <c r="AG6" s="56"/>
      <c r="AH6" s="43"/>
      <c r="AI6" s="43"/>
      <c r="AJ6" s="43"/>
      <c r="AK6" s="43"/>
      <c r="AL6" s="43"/>
      <c r="AM6" s="43"/>
      <c r="AN6" s="43"/>
      <c r="AO6" s="43"/>
      <c r="AP6" s="46"/>
      <c r="AQ6" s="46"/>
      <c r="AR6" s="46"/>
      <c r="BA6" s="43"/>
      <c r="BB6" s="43"/>
      <c r="BC6" s="56"/>
      <c r="BD6" s="43"/>
      <c r="BE6" s="43"/>
      <c r="BF6" s="56"/>
      <c r="BG6" s="56"/>
      <c r="BH6" s="43"/>
      <c r="BI6" s="43"/>
      <c r="BJ6" s="43"/>
      <c r="BK6" s="43"/>
      <c r="BL6" s="43"/>
      <c r="BM6" s="43"/>
      <c r="BN6" s="43"/>
      <c r="BO6" s="43"/>
    </row>
    <row r="7" customFormat="false" ht="12" hidden="false" customHeight="true" outlineLevel="0" collapsed="false">
      <c r="A7" s="43"/>
      <c r="B7" s="43"/>
      <c r="C7" s="57" t="str">
        <f aca="false">BACKUP!C6</f>
        <v>3rd C.E.</v>
      </c>
      <c r="D7" s="57" t="str">
        <f aca="false">BACKUP!D7</f>
        <v>PLAN</v>
      </c>
      <c r="E7" s="57" t="str">
        <f aca="false">BACKUP!E7</f>
        <v>PLAN</v>
      </c>
      <c r="F7" s="57" t="str">
        <f aca="false">BACKUP!F7</f>
        <v>PLAN</v>
      </c>
      <c r="G7" s="57" t="str">
        <f aca="false">BACKUP!G7</f>
        <v>PLAN</v>
      </c>
      <c r="H7" s="57" t="str">
        <f aca="false">BACKUP!H7</f>
        <v>PLAN</v>
      </c>
      <c r="I7" s="57" t="str">
        <f aca="false">BACKUP!I7</f>
        <v>PLAN</v>
      </c>
      <c r="J7" s="57" t="str">
        <f aca="false">BACKUP!J7</f>
        <v>PLAN</v>
      </c>
      <c r="K7" s="57" t="str">
        <f aca="false">BACKUP!K7</f>
        <v>PLAN</v>
      </c>
      <c r="L7" s="57" t="str">
        <f aca="false">BACKUP!L7</f>
        <v>PLAN</v>
      </c>
      <c r="M7" s="57" t="str">
        <f aca="false">BACKUP!M7</f>
        <v>PLAN</v>
      </c>
      <c r="N7" s="57" t="str">
        <f aca="false">BACKUP!N7</f>
        <v>PLAN</v>
      </c>
      <c r="O7" s="57" t="str">
        <f aca="false">BACKUP!O7</f>
        <v>PLAN</v>
      </c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3"/>
      <c r="AB7" s="43"/>
      <c r="AC7" s="58" t="str">
        <f aca="false">C7</f>
        <v>3rd C.E.</v>
      </c>
      <c r="AD7" s="58" t="str">
        <f aca="false">D7</f>
        <v>PLAN</v>
      </c>
      <c r="AE7" s="58" t="str">
        <f aca="false">E7</f>
        <v>PLAN</v>
      </c>
      <c r="AF7" s="58" t="str">
        <f aca="false">F7</f>
        <v>PLAN</v>
      </c>
      <c r="AG7" s="58" t="str">
        <f aca="false">G7</f>
        <v>PLAN</v>
      </c>
      <c r="AH7" s="58" t="str">
        <f aca="false">H7</f>
        <v>PLAN</v>
      </c>
      <c r="AI7" s="58" t="str">
        <f aca="false">I7</f>
        <v>PLAN</v>
      </c>
      <c r="AJ7" s="58" t="str">
        <f aca="false">J7</f>
        <v>PLAN</v>
      </c>
      <c r="AK7" s="58" t="str">
        <f aca="false">K7</f>
        <v>PLAN</v>
      </c>
      <c r="AL7" s="58" t="str">
        <f aca="false">L7</f>
        <v>PLAN</v>
      </c>
      <c r="AM7" s="58" t="str">
        <f aca="false">M7</f>
        <v>PLAN</v>
      </c>
      <c r="AN7" s="58" t="str">
        <f aca="false">N7</f>
        <v>PLAN</v>
      </c>
      <c r="AO7" s="58" t="str">
        <f aca="false">O7</f>
        <v>PLAN</v>
      </c>
      <c r="AP7" s="46"/>
      <c r="AQ7" s="46"/>
      <c r="AR7" s="46"/>
      <c r="BA7" s="43"/>
      <c r="BB7" s="43"/>
      <c r="BC7" s="58" t="str">
        <f aca="false">C7</f>
        <v>3rd C.E.</v>
      </c>
      <c r="BD7" s="58" t="str">
        <f aca="false">D7</f>
        <v>PLAN</v>
      </c>
      <c r="BE7" s="58" t="str">
        <f aca="false">E7</f>
        <v>PLAN</v>
      </c>
      <c r="BF7" s="58" t="str">
        <f aca="false">F7</f>
        <v>PLAN</v>
      </c>
      <c r="BG7" s="58" t="str">
        <f aca="false">G7</f>
        <v>PLAN</v>
      </c>
      <c r="BH7" s="58" t="str">
        <f aca="false">H7</f>
        <v>PLAN</v>
      </c>
      <c r="BI7" s="58" t="str">
        <f aca="false">I7</f>
        <v>PLAN</v>
      </c>
      <c r="BJ7" s="58" t="str">
        <f aca="false">J7</f>
        <v>PLAN</v>
      </c>
      <c r="BK7" s="58" t="str">
        <f aca="false">K7</f>
        <v>PLAN</v>
      </c>
      <c r="BL7" s="58" t="str">
        <f aca="false">L7</f>
        <v>PLAN</v>
      </c>
      <c r="BM7" s="58" t="str">
        <f aca="false">M7</f>
        <v>PLAN</v>
      </c>
      <c r="BN7" s="58" t="str">
        <f aca="false">N7</f>
        <v>PLAN</v>
      </c>
      <c r="BO7" s="58" t="str">
        <f aca="false">O7</f>
        <v>PLAN</v>
      </c>
    </row>
    <row r="8" customFormat="false" ht="12" hidden="false" customHeight="true" outlineLevel="0" collapsed="false">
      <c r="A8" s="43"/>
      <c r="B8" s="43"/>
      <c r="C8" s="57" t="str">
        <f aca="false">BACKUP!C7</f>
        <v>BALANCE </v>
      </c>
      <c r="D8" s="57" t="str">
        <f aca="false">BACKUP!D8</f>
        <v>JAN</v>
      </c>
      <c r="E8" s="57" t="str">
        <f aca="false">BACKUP!E8</f>
        <v>FEB</v>
      </c>
      <c r="F8" s="57" t="str">
        <f aca="false">BACKUP!F8</f>
        <v>MAR</v>
      </c>
      <c r="G8" s="57" t="str">
        <f aca="false">BACKUP!G8</f>
        <v>APR</v>
      </c>
      <c r="H8" s="57" t="str">
        <f aca="false">BACKUP!H8</f>
        <v>MAY</v>
      </c>
      <c r="I8" s="57" t="str">
        <f aca="false">BACKUP!I8</f>
        <v>JUN</v>
      </c>
      <c r="J8" s="57" t="str">
        <f aca="false">BACKUP!J8</f>
        <v>JUL</v>
      </c>
      <c r="K8" s="57" t="str">
        <f aca="false">BACKUP!K8</f>
        <v>AUG</v>
      </c>
      <c r="L8" s="57" t="str">
        <f aca="false">BACKUP!L8</f>
        <v>SEP</v>
      </c>
      <c r="M8" s="57" t="str">
        <f aca="false">BACKUP!M8</f>
        <v>OCT</v>
      </c>
      <c r="N8" s="57" t="str">
        <f aca="false">BACKUP!N8</f>
        <v>NOV</v>
      </c>
      <c r="O8" s="57" t="str">
        <f aca="false">BACKUP!O8</f>
        <v>DEC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3"/>
      <c r="AB8" s="43"/>
      <c r="AC8" s="58" t="str">
        <f aca="false">C8</f>
        <v>BALANCE </v>
      </c>
      <c r="AD8" s="58" t="str">
        <f aca="false">D8</f>
        <v>JAN</v>
      </c>
      <c r="AE8" s="58" t="str">
        <f aca="false">E8</f>
        <v>FEB</v>
      </c>
      <c r="AF8" s="58" t="str">
        <f aca="false">F8</f>
        <v>MAR</v>
      </c>
      <c r="AG8" s="58" t="str">
        <f aca="false">G8</f>
        <v>APR</v>
      </c>
      <c r="AH8" s="58" t="str">
        <f aca="false">H8</f>
        <v>MAY</v>
      </c>
      <c r="AI8" s="58" t="str">
        <f aca="false">I8</f>
        <v>JUN</v>
      </c>
      <c r="AJ8" s="58" t="str">
        <f aca="false">J8</f>
        <v>JUL</v>
      </c>
      <c r="AK8" s="58" t="str">
        <f aca="false">K8</f>
        <v>AUG</v>
      </c>
      <c r="AL8" s="58" t="str">
        <f aca="false">L8</f>
        <v>SEP</v>
      </c>
      <c r="AM8" s="58" t="str">
        <f aca="false">M8</f>
        <v>OCT</v>
      </c>
      <c r="AN8" s="58" t="str">
        <f aca="false">N8</f>
        <v>NOV</v>
      </c>
      <c r="AO8" s="58" t="str">
        <f aca="false">O8</f>
        <v>DEC</v>
      </c>
      <c r="AP8" s="46"/>
      <c r="AQ8" s="46"/>
      <c r="AR8" s="46"/>
      <c r="BA8" s="43"/>
      <c r="BB8" s="43"/>
      <c r="BC8" s="58" t="str">
        <f aca="false">C8</f>
        <v>BALANCE </v>
      </c>
      <c r="BD8" s="58" t="str">
        <f aca="false">D8</f>
        <v>JAN</v>
      </c>
      <c r="BE8" s="58" t="str">
        <f aca="false">E8</f>
        <v>FEB</v>
      </c>
      <c r="BF8" s="58" t="str">
        <f aca="false">F8</f>
        <v>MAR</v>
      </c>
      <c r="BG8" s="58" t="str">
        <f aca="false">G8</f>
        <v>APR</v>
      </c>
      <c r="BH8" s="58" t="str">
        <f aca="false">H8</f>
        <v>MAY</v>
      </c>
      <c r="BI8" s="58" t="str">
        <f aca="false">I8</f>
        <v>JUN</v>
      </c>
      <c r="BJ8" s="58" t="str">
        <f aca="false">J8</f>
        <v>JUL</v>
      </c>
      <c r="BK8" s="58" t="str">
        <f aca="false">K8</f>
        <v>AUG</v>
      </c>
      <c r="BL8" s="58" t="str">
        <f aca="false">L8</f>
        <v>SEP</v>
      </c>
      <c r="BM8" s="58" t="str">
        <f aca="false">M8</f>
        <v>OCT</v>
      </c>
      <c r="BN8" s="58" t="str">
        <f aca="false">N8</f>
        <v>NOV</v>
      </c>
      <c r="BO8" s="58" t="str">
        <f aca="false">O8</f>
        <v>DEC</v>
      </c>
    </row>
    <row r="9" customFormat="false" ht="12" hidden="false" customHeight="true" outlineLevel="0" collapsed="false">
      <c r="A9" s="43"/>
      <c r="B9" s="43"/>
      <c r="C9" s="59" t="str">
        <f aca="false">BACKUP!C8</f>
        <v>12/31/01</v>
      </c>
      <c r="D9" s="60" t="n">
        <v>2002</v>
      </c>
      <c r="E9" s="59" t="n">
        <f aca="false">D9</f>
        <v>2002</v>
      </c>
      <c r="F9" s="59" t="n">
        <f aca="false">E9</f>
        <v>2002</v>
      </c>
      <c r="G9" s="59" t="n">
        <f aca="false">F9</f>
        <v>2002</v>
      </c>
      <c r="H9" s="59" t="n">
        <f aca="false">G9</f>
        <v>2002</v>
      </c>
      <c r="I9" s="59" t="n">
        <f aca="false">H9</f>
        <v>2002</v>
      </c>
      <c r="J9" s="59" t="n">
        <f aca="false">I9</f>
        <v>2002</v>
      </c>
      <c r="K9" s="59" t="n">
        <f aca="false">J9</f>
        <v>2002</v>
      </c>
      <c r="L9" s="59" t="n">
        <f aca="false">K9</f>
        <v>2002</v>
      </c>
      <c r="M9" s="59" t="n">
        <f aca="false">L9</f>
        <v>2002</v>
      </c>
      <c r="N9" s="59" t="n">
        <f aca="false">M9</f>
        <v>2002</v>
      </c>
      <c r="O9" s="59" t="n">
        <f aca="false">N9</f>
        <v>2002</v>
      </c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3"/>
      <c r="AB9" s="43"/>
      <c r="AC9" s="61" t="str">
        <f aca="false">C9</f>
        <v>12/31/01</v>
      </c>
      <c r="AD9" s="61" t="n">
        <f aca="false">D9</f>
        <v>2002</v>
      </c>
      <c r="AE9" s="61" t="n">
        <f aca="false">E9</f>
        <v>2002</v>
      </c>
      <c r="AF9" s="61" t="n">
        <f aca="false">F9</f>
        <v>2002</v>
      </c>
      <c r="AG9" s="61" t="n">
        <f aca="false">G9</f>
        <v>2002</v>
      </c>
      <c r="AH9" s="61" t="n">
        <f aca="false">H9</f>
        <v>2002</v>
      </c>
      <c r="AI9" s="61" t="n">
        <f aca="false">I9</f>
        <v>2002</v>
      </c>
      <c r="AJ9" s="61" t="n">
        <f aca="false">J9</f>
        <v>2002</v>
      </c>
      <c r="AK9" s="61" t="n">
        <f aca="false">K9</f>
        <v>2002</v>
      </c>
      <c r="AL9" s="61" t="n">
        <f aca="false">L9</f>
        <v>2002</v>
      </c>
      <c r="AM9" s="61" t="n">
        <f aca="false">M9</f>
        <v>2002</v>
      </c>
      <c r="AN9" s="61" t="n">
        <f aca="false">N9</f>
        <v>2002</v>
      </c>
      <c r="AO9" s="61" t="n">
        <f aca="false">O9</f>
        <v>2002</v>
      </c>
      <c r="AP9" s="46"/>
      <c r="AQ9" s="46"/>
      <c r="AR9" s="46"/>
      <c r="BA9" s="43"/>
      <c r="BB9" s="43"/>
      <c r="BC9" s="61" t="str">
        <f aca="false">C9</f>
        <v>12/31/01</v>
      </c>
      <c r="BD9" s="61" t="n">
        <f aca="false">D9</f>
        <v>2002</v>
      </c>
      <c r="BE9" s="61" t="n">
        <f aca="false">E9</f>
        <v>2002</v>
      </c>
      <c r="BF9" s="61" t="n">
        <f aca="false">F9</f>
        <v>2002</v>
      </c>
      <c r="BG9" s="61" t="n">
        <f aca="false">G9</f>
        <v>2002</v>
      </c>
      <c r="BH9" s="61" t="n">
        <f aca="false">H9</f>
        <v>2002</v>
      </c>
      <c r="BI9" s="61" t="n">
        <f aca="false">I9</f>
        <v>2002</v>
      </c>
      <c r="BJ9" s="61" t="n">
        <f aca="false">J9</f>
        <v>2002</v>
      </c>
      <c r="BK9" s="61" t="n">
        <f aca="false">K9</f>
        <v>2002</v>
      </c>
      <c r="BL9" s="61" t="n">
        <f aca="false">L9</f>
        <v>2002</v>
      </c>
      <c r="BM9" s="61" t="n">
        <f aca="false">M9</f>
        <v>2002</v>
      </c>
      <c r="BN9" s="61" t="n">
        <f aca="false">N9</f>
        <v>2002</v>
      </c>
      <c r="BO9" s="61" t="n">
        <f aca="false">O9</f>
        <v>2002</v>
      </c>
    </row>
    <row r="10" customFormat="false" ht="6" hidden="false" customHeight="true" outlineLevel="0" collapsed="false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customFormat="false" ht="12" hidden="false" customHeight="true" outlineLevel="0" collapsed="false">
      <c r="A11" s="43"/>
      <c r="B11" s="62" t="s">
        <v>270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3"/>
      <c r="AB11" s="62" t="str">
        <f aca="false">B11</f>
        <v>CURRENT ASSETS</v>
      </c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46"/>
      <c r="AQ11" s="46"/>
      <c r="AR11" s="46"/>
      <c r="BA11" s="43"/>
      <c r="BB11" s="62" t="str">
        <f aca="false">B11</f>
        <v>CURRENT ASSETS</v>
      </c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</row>
    <row r="12" customFormat="false" ht="12" hidden="false" customHeight="true" outlineLevel="0" collapsed="false">
      <c r="A12" s="64" t="s">
        <v>271</v>
      </c>
      <c r="B12" s="65" t="s">
        <v>272</v>
      </c>
      <c r="C12" s="63" t="n">
        <f aca="false">BACKUP!C13</f>
        <v>3</v>
      </c>
      <c r="D12" s="63" t="n">
        <f aca="false">BACKUP!D13</f>
        <v>3</v>
      </c>
      <c r="E12" s="63" t="n">
        <f aca="false">BACKUP!E13</f>
        <v>3</v>
      </c>
      <c r="F12" s="63" t="n">
        <f aca="false">BACKUP!F13</f>
        <v>3</v>
      </c>
      <c r="G12" s="63" t="n">
        <f aca="false">BACKUP!G13</f>
        <v>3</v>
      </c>
      <c r="H12" s="63" t="n">
        <f aca="false">BACKUP!H13</f>
        <v>3</v>
      </c>
      <c r="I12" s="63" t="n">
        <f aca="false">BACKUP!I13</f>
        <v>3</v>
      </c>
      <c r="J12" s="63" t="n">
        <f aca="false">BACKUP!J13</f>
        <v>3</v>
      </c>
      <c r="K12" s="63" t="n">
        <f aca="false">BACKUP!K13</f>
        <v>3</v>
      </c>
      <c r="L12" s="63" t="n">
        <f aca="false">BACKUP!L13</f>
        <v>3</v>
      </c>
      <c r="M12" s="63" t="n">
        <f aca="false">BACKUP!M13</f>
        <v>3</v>
      </c>
      <c r="N12" s="63" t="n">
        <f aca="false">BACKUP!N13</f>
        <v>3</v>
      </c>
      <c r="O12" s="63" t="n">
        <f aca="false">BACKUP!O13</f>
        <v>3</v>
      </c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64" t="str">
        <f aca="false">A12</f>
        <v>1</v>
      </c>
      <c r="AB12" s="65" t="str">
        <f aca="false">B12</f>
        <v>   Cash &amp; Temporary Cash Investments</v>
      </c>
      <c r="AC12" s="66" t="n">
        <v>0</v>
      </c>
      <c r="AD12" s="66" t="n">
        <v>0</v>
      </c>
      <c r="AE12" s="66" t="n">
        <v>0</v>
      </c>
      <c r="AF12" s="66" t="n">
        <v>0</v>
      </c>
      <c r="AG12" s="66" t="n">
        <v>0</v>
      </c>
      <c r="AH12" s="66" t="n">
        <v>0</v>
      </c>
      <c r="AI12" s="66" t="n">
        <v>0</v>
      </c>
      <c r="AJ12" s="66" t="n">
        <v>0</v>
      </c>
      <c r="AK12" s="66" t="n">
        <v>0</v>
      </c>
      <c r="AL12" s="66" t="n">
        <v>0</v>
      </c>
      <c r="AM12" s="66" t="n">
        <v>0</v>
      </c>
      <c r="AN12" s="66" t="n">
        <v>0</v>
      </c>
      <c r="AO12" s="66" t="n">
        <v>0</v>
      </c>
      <c r="AP12" s="46"/>
      <c r="AQ12" s="63"/>
      <c r="AR12" s="46"/>
      <c r="BA12" s="64" t="str">
        <f aca="false">A12</f>
        <v>1</v>
      </c>
      <c r="BB12" s="65" t="str">
        <f aca="false">B12</f>
        <v>   Cash &amp; Temporary Cash Investments</v>
      </c>
      <c r="BC12" s="67" t="n">
        <f aca="false">C12-AC12</f>
        <v>3</v>
      </c>
      <c r="BD12" s="67" t="n">
        <f aca="false">D12-AD12</f>
        <v>3</v>
      </c>
      <c r="BE12" s="67" t="n">
        <f aca="false">E12-AE12</f>
        <v>3</v>
      </c>
      <c r="BF12" s="67" t="n">
        <f aca="false">F12-AF12</f>
        <v>3</v>
      </c>
      <c r="BG12" s="67" t="n">
        <f aca="false">G12-AG12</f>
        <v>3</v>
      </c>
      <c r="BH12" s="67" t="n">
        <f aca="false">H12-AH12</f>
        <v>3</v>
      </c>
      <c r="BI12" s="67" t="n">
        <f aca="false">I12-AI12</f>
        <v>3</v>
      </c>
      <c r="BJ12" s="67" t="n">
        <f aca="false">J12-AJ12</f>
        <v>3</v>
      </c>
      <c r="BK12" s="67" t="n">
        <f aca="false">K12-AK12</f>
        <v>3</v>
      </c>
      <c r="BL12" s="67" t="n">
        <f aca="false">L12-AL12</f>
        <v>3</v>
      </c>
      <c r="BM12" s="67" t="n">
        <f aca="false">M12-AM12</f>
        <v>3</v>
      </c>
      <c r="BN12" s="67" t="n">
        <f aca="false">N12-AN12</f>
        <v>3</v>
      </c>
      <c r="BO12" s="67" t="n">
        <f aca="false">O12-AO12</f>
        <v>3</v>
      </c>
    </row>
    <row r="13" customFormat="false" ht="12" hidden="false" customHeight="true" outlineLevel="0" collapsed="false">
      <c r="A13" s="64" t="s">
        <v>273</v>
      </c>
      <c r="B13" s="65" t="s">
        <v>274</v>
      </c>
      <c r="C13" s="63" t="n">
        <f aca="false">BACKUP!C34</f>
        <v>22942</v>
      </c>
      <c r="D13" s="63" t="n">
        <f aca="false">BACKUP!D34</f>
        <v>23577</v>
      </c>
      <c r="E13" s="63" t="n">
        <f aca="false">BACKUP!E34</f>
        <v>21787</v>
      </c>
      <c r="F13" s="63" t="n">
        <f aca="false">BACKUP!F34</f>
        <v>23105</v>
      </c>
      <c r="G13" s="63" t="n">
        <f aca="false">BACKUP!G34</f>
        <v>22603</v>
      </c>
      <c r="H13" s="63" t="n">
        <f aca="false">BACKUP!H34</f>
        <v>23135</v>
      </c>
      <c r="I13" s="63" t="n">
        <f aca="false">BACKUP!I34</f>
        <v>23689</v>
      </c>
      <c r="J13" s="63" t="n">
        <f aca="false">BACKUP!J34</f>
        <v>25060</v>
      </c>
      <c r="K13" s="63" t="n">
        <f aca="false">BACKUP!K34</f>
        <v>24897</v>
      </c>
      <c r="L13" s="63" t="n">
        <f aca="false">BACKUP!L34</f>
        <v>24443</v>
      </c>
      <c r="M13" s="63" t="n">
        <f aca="false">BACKUP!M34</f>
        <v>24907</v>
      </c>
      <c r="N13" s="63" t="n">
        <f aca="false">BACKUP!N34</f>
        <v>24760</v>
      </c>
      <c r="O13" s="63" t="n">
        <f aca="false">BACKUP!O34</f>
        <v>25227</v>
      </c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64" t="str">
        <f aca="false">A13</f>
        <v>2</v>
      </c>
      <c r="AB13" s="65" t="str">
        <f aca="false">B13</f>
        <v>   Accounts Receivable</v>
      </c>
      <c r="AC13" s="66" t="n">
        <v>0</v>
      </c>
      <c r="AD13" s="66" t="n">
        <v>0</v>
      </c>
      <c r="AE13" s="66" t="n">
        <v>0</v>
      </c>
      <c r="AF13" s="66" t="n">
        <v>0</v>
      </c>
      <c r="AG13" s="66" t="n">
        <v>0</v>
      </c>
      <c r="AH13" s="66" t="n">
        <v>0</v>
      </c>
      <c r="AI13" s="66" t="n">
        <v>0</v>
      </c>
      <c r="AJ13" s="66" t="n">
        <v>0</v>
      </c>
      <c r="AK13" s="66" t="n">
        <v>0</v>
      </c>
      <c r="AL13" s="66" t="n">
        <v>0</v>
      </c>
      <c r="AM13" s="66" t="n">
        <v>0</v>
      </c>
      <c r="AN13" s="66" t="n">
        <v>0</v>
      </c>
      <c r="AO13" s="66" t="n">
        <v>0</v>
      </c>
      <c r="AP13" s="46"/>
      <c r="AQ13" s="63"/>
      <c r="AR13" s="46"/>
      <c r="BA13" s="64" t="str">
        <f aca="false">A13</f>
        <v>2</v>
      </c>
      <c r="BB13" s="65" t="str">
        <f aca="false">B13</f>
        <v>   Accounts Receivable</v>
      </c>
      <c r="BC13" s="67" t="n">
        <f aca="false">C13-AC13</f>
        <v>22942</v>
      </c>
      <c r="BD13" s="67" t="n">
        <f aca="false">D13-AD13</f>
        <v>23577</v>
      </c>
      <c r="BE13" s="67" t="n">
        <f aca="false">E13-AE13</f>
        <v>21787</v>
      </c>
      <c r="BF13" s="67" t="n">
        <f aca="false">F13-AF13</f>
        <v>23105</v>
      </c>
      <c r="BG13" s="67" t="n">
        <f aca="false">G13-AG13</f>
        <v>22603</v>
      </c>
      <c r="BH13" s="67" t="n">
        <f aca="false">H13-AH13</f>
        <v>23135</v>
      </c>
      <c r="BI13" s="67" t="n">
        <f aca="false">I13-AI13</f>
        <v>23689</v>
      </c>
      <c r="BJ13" s="67" t="n">
        <f aca="false">J13-AJ13</f>
        <v>25060</v>
      </c>
      <c r="BK13" s="67" t="n">
        <f aca="false">K13-AK13</f>
        <v>24897</v>
      </c>
      <c r="BL13" s="67" t="n">
        <f aca="false">L13-AL13</f>
        <v>24443</v>
      </c>
      <c r="BM13" s="67" t="n">
        <f aca="false">M13-AM13</f>
        <v>24907</v>
      </c>
      <c r="BN13" s="67" t="n">
        <f aca="false">N13-AN13</f>
        <v>24760</v>
      </c>
      <c r="BO13" s="67" t="n">
        <f aca="false">O13-AO13</f>
        <v>25227</v>
      </c>
    </row>
    <row r="14" customFormat="false" ht="12" hidden="false" customHeight="true" outlineLevel="0" collapsed="false">
      <c r="A14" s="64" t="s">
        <v>275</v>
      </c>
      <c r="B14" s="65" t="s">
        <v>276</v>
      </c>
      <c r="C14" s="63" t="n">
        <f aca="false">-BACKUP!C449</f>
        <v>484071</v>
      </c>
      <c r="D14" s="63" t="n">
        <f aca="false">-BACKUP!D449</f>
        <v>487871</v>
      </c>
      <c r="E14" s="63" t="n">
        <f aca="false">-BACKUP!E449</f>
        <v>495471</v>
      </c>
      <c r="F14" s="63" t="n">
        <f aca="false">-BACKUP!F449</f>
        <v>501771</v>
      </c>
      <c r="G14" s="63" t="n">
        <f aca="false">-BACKUP!G449</f>
        <v>503971</v>
      </c>
      <c r="H14" s="63" t="n">
        <f aca="false">-BACKUP!H449</f>
        <v>509671</v>
      </c>
      <c r="I14" s="63" t="n">
        <f aca="false">-BACKUP!I449</f>
        <v>517071</v>
      </c>
      <c r="J14" s="63" t="n">
        <f aca="false">-BACKUP!J449</f>
        <v>527371</v>
      </c>
      <c r="K14" s="63" t="n">
        <f aca="false">-BACKUP!K449</f>
        <v>539371</v>
      </c>
      <c r="L14" s="63" t="n">
        <f aca="false">-BACKUP!L449</f>
        <v>550971</v>
      </c>
      <c r="M14" s="63" t="n">
        <f aca="false">-BACKUP!M449</f>
        <v>556571</v>
      </c>
      <c r="N14" s="63" t="n">
        <f aca="false">-BACKUP!N449</f>
        <v>566071</v>
      </c>
      <c r="O14" s="63" t="n">
        <f aca="false">-BACKUP!O449</f>
        <v>578871</v>
      </c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64" t="str">
        <f aca="false">A14</f>
        <v>I</v>
      </c>
      <c r="AB14" s="65" t="str">
        <f aca="false">B14</f>
        <v>   Enron Corporate - Receivable (Acct. 1466)</v>
      </c>
      <c r="AC14" s="66" t="n">
        <v>-5</v>
      </c>
      <c r="AD14" s="66" t="n">
        <v>-5</v>
      </c>
      <c r="AE14" s="66" t="n">
        <v>-5</v>
      </c>
      <c r="AF14" s="66" t="n">
        <v>-5</v>
      </c>
      <c r="AG14" s="66" t="n">
        <v>-5</v>
      </c>
      <c r="AH14" s="66" t="n">
        <v>-5</v>
      </c>
      <c r="AI14" s="66" t="n">
        <v>-5</v>
      </c>
      <c r="AJ14" s="66" t="n">
        <v>-5</v>
      </c>
      <c r="AK14" s="66" t="n">
        <v>-5</v>
      </c>
      <c r="AL14" s="66" t="n">
        <v>-5</v>
      </c>
      <c r="AM14" s="66" t="n">
        <v>-5</v>
      </c>
      <c r="AN14" s="66" t="n">
        <v>-5</v>
      </c>
      <c r="AO14" s="66" t="n">
        <v>-5</v>
      </c>
      <c r="AP14" s="46"/>
      <c r="AQ14" s="63"/>
      <c r="AR14" s="46"/>
      <c r="BA14" s="64" t="str">
        <f aca="false">A14</f>
        <v>I</v>
      </c>
      <c r="BB14" s="65" t="str">
        <f aca="false">B14</f>
        <v>   Enron Corporate - Receivable (Acct. 1466)</v>
      </c>
      <c r="BC14" s="67" t="n">
        <f aca="false">C14-AC14</f>
        <v>484076</v>
      </c>
      <c r="BD14" s="67" t="n">
        <f aca="false">D14-AD14</f>
        <v>487876</v>
      </c>
      <c r="BE14" s="67" t="n">
        <f aca="false">E14-AE14</f>
        <v>495476</v>
      </c>
      <c r="BF14" s="67" t="n">
        <f aca="false">F14-AF14</f>
        <v>501776</v>
      </c>
      <c r="BG14" s="67" t="n">
        <f aca="false">G14-AG14</f>
        <v>503976</v>
      </c>
      <c r="BH14" s="67" t="n">
        <f aca="false">H14-AH14</f>
        <v>509676</v>
      </c>
      <c r="BI14" s="67" t="n">
        <f aca="false">I14-AI14</f>
        <v>517076</v>
      </c>
      <c r="BJ14" s="67" t="n">
        <f aca="false">J14-AJ14</f>
        <v>527376</v>
      </c>
      <c r="BK14" s="67" t="n">
        <f aca="false">K14-AK14</f>
        <v>539376</v>
      </c>
      <c r="BL14" s="67" t="n">
        <f aca="false">L14-AL14</f>
        <v>550976</v>
      </c>
      <c r="BM14" s="67" t="n">
        <f aca="false">M14-AM14</f>
        <v>556576</v>
      </c>
      <c r="BN14" s="67" t="n">
        <f aca="false">N14-AN14</f>
        <v>566076</v>
      </c>
      <c r="BO14" s="67" t="n">
        <f aca="false">O14-AO14</f>
        <v>578876</v>
      </c>
    </row>
    <row r="15" customFormat="false" ht="12" hidden="false" customHeight="true" outlineLevel="0" collapsed="false">
      <c r="A15" s="64"/>
      <c r="B15" s="65" t="s">
        <v>277</v>
      </c>
      <c r="C15" s="63" t="n">
        <f aca="false">-BACKUP!C284</f>
        <v>-222890</v>
      </c>
      <c r="D15" s="63" t="n">
        <f aca="false">-BACKUP!D284</f>
        <v>-227890</v>
      </c>
      <c r="E15" s="63" t="n">
        <f aca="false">-BACKUP!E284</f>
        <v>-233390</v>
      </c>
      <c r="F15" s="63" t="n">
        <f aca="false">-BACKUP!F284</f>
        <v>-238190</v>
      </c>
      <c r="G15" s="63" t="n">
        <f aca="false">-BACKUP!G284</f>
        <v>-242890</v>
      </c>
      <c r="H15" s="63" t="n">
        <f aca="false">-BACKUP!H284</f>
        <v>-247790</v>
      </c>
      <c r="I15" s="63" t="n">
        <f aca="false">-BACKUP!I284</f>
        <v>-252890</v>
      </c>
      <c r="J15" s="63" t="n">
        <f aca="false">-BACKUP!J284</f>
        <v>-258190</v>
      </c>
      <c r="K15" s="63" t="n">
        <f aca="false">-BACKUP!K284</f>
        <v>-263490</v>
      </c>
      <c r="L15" s="63" t="n">
        <f aca="false">-BACKUP!L284</f>
        <v>-267990</v>
      </c>
      <c r="M15" s="63" t="n">
        <f aca="false">-BACKUP!M284</f>
        <v>-273290</v>
      </c>
      <c r="N15" s="63" t="n">
        <f aca="false">-BACKUP!N284</f>
        <v>-279090</v>
      </c>
      <c r="O15" s="63" t="n">
        <f aca="false">-BACKUP!O284</f>
        <v>-284390</v>
      </c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64"/>
      <c r="AB15" s="65" t="str">
        <f aca="false">B15</f>
        <v>                           - Payable (Acct. 1460)</v>
      </c>
      <c r="AC15" s="66" t="n">
        <v>0</v>
      </c>
      <c r="AD15" s="66" t="n">
        <v>0</v>
      </c>
      <c r="AE15" s="66" t="n">
        <v>0</v>
      </c>
      <c r="AF15" s="66" t="n">
        <v>0</v>
      </c>
      <c r="AG15" s="66" t="n">
        <v>0</v>
      </c>
      <c r="AH15" s="66" t="n">
        <v>0</v>
      </c>
      <c r="AI15" s="66" t="n">
        <v>0</v>
      </c>
      <c r="AJ15" s="66" t="n">
        <v>0</v>
      </c>
      <c r="AK15" s="66" t="n">
        <v>0</v>
      </c>
      <c r="AL15" s="66" t="n">
        <v>0</v>
      </c>
      <c r="AM15" s="66" t="n">
        <v>0</v>
      </c>
      <c r="AN15" s="66" t="n">
        <v>0</v>
      </c>
      <c r="AO15" s="66" t="n">
        <v>0</v>
      </c>
      <c r="AP15" s="46"/>
      <c r="AQ15" s="63"/>
      <c r="AR15" s="46"/>
      <c r="BA15" s="64" t="n">
        <f aca="false">A15</f>
        <v>0</v>
      </c>
      <c r="BB15" s="65" t="str">
        <f aca="false">B15</f>
        <v>                           - Payable (Acct. 1460)</v>
      </c>
      <c r="BC15" s="67" t="n">
        <f aca="false">C15-AC15</f>
        <v>-222890</v>
      </c>
      <c r="BD15" s="67" t="n">
        <f aca="false">D15-AD15</f>
        <v>-227890</v>
      </c>
      <c r="BE15" s="67" t="n">
        <f aca="false">E15-AE15</f>
        <v>-233390</v>
      </c>
      <c r="BF15" s="67" t="n">
        <f aca="false">F15-AF15</f>
        <v>-238190</v>
      </c>
      <c r="BG15" s="67" t="n">
        <f aca="false">G15-AG15</f>
        <v>-242890</v>
      </c>
      <c r="BH15" s="67" t="n">
        <f aca="false">H15-AH15</f>
        <v>-247790</v>
      </c>
      <c r="BI15" s="67" t="n">
        <f aca="false">I15-AI15</f>
        <v>-252890</v>
      </c>
      <c r="BJ15" s="67" t="n">
        <f aca="false">J15-AJ15</f>
        <v>-258190</v>
      </c>
      <c r="BK15" s="67" t="n">
        <f aca="false">K15-AK15</f>
        <v>-263490</v>
      </c>
      <c r="BL15" s="67" t="n">
        <f aca="false">L15-AL15</f>
        <v>-267990</v>
      </c>
      <c r="BM15" s="67" t="n">
        <f aca="false">M15-AM15</f>
        <v>-273290</v>
      </c>
      <c r="BN15" s="67" t="n">
        <f aca="false">N15-AN15</f>
        <v>-279090</v>
      </c>
      <c r="BO15" s="67" t="n">
        <f aca="false">O15-AO15</f>
        <v>-284390</v>
      </c>
    </row>
    <row r="16" customFormat="false" ht="12" hidden="false" customHeight="true" outlineLevel="0" collapsed="false">
      <c r="A16" s="64" t="s">
        <v>278</v>
      </c>
      <c r="B16" s="65" t="s">
        <v>279</v>
      </c>
      <c r="C16" s="63" t="n">
        <f aca="false">BACKUP!C42</f>
        <v>5383</v>
      </c>
      <c r="D16" s="63" t="n">
        <f aca="false">BACKUP!D42</f>
        <v>5383</v>
      </c>
      <c r="E16" s="63" t="n">
        <f aca="false">BACKUP!E42</f>
        <v>5383</v>
      </c>
      <c r="F16" s="63" t="n">
        <f aca="false">BACKUP!F42</f>
        <v>5383</v>
      </c>
      <c r="G16" s="63" t="n">
        <f aca="false">BACKUP!G42</f>
        <v>5383</v>
      </c>
      <c r="H16" s="63" t="n">
        <f aca="false">BACKUP!H42</f>
        <v>5383</v>
      </c>
      <c r="I16" s="63" t="n">
        <f aca="false">BACKUP!I42</f>
        <v>5383</v>
      </c>
      <c r="J16" s="63" t="n">
        <f aca="false">BACKUP!J42</f>
        <v>5383</v>
      </c>
      <c r="K16" s="63" t="n">
        <f aca="false">BACKUP!K42</f>
        <v>5383</v>
      </c>
      <c r="L16" s="63" t="n">
        <f aca="false">BACKUP!L42</f>
        <v>5383</v>
      </c>
      <c r="M16" s="63" t="n">
        <f aca="false">BACKUP!M42</f>
        <v>5383</v>
      </c>
      <c r="N16" s="63" t="n">
        <f aca="false">BACKUP!N42</f>
        <v>5383</v>
      </c>
      <c r="O16" s="63" t="n">
        <f aca="false">BACKUP!O42</f>
        <v>5383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64" t="str">
        <f aca="false">A16</f>
        <v>3</v>
      </c>
      <c r="AB16" s="65" t="str">
        <f aca="false">B16</f>
        <v>   Asset Price Risk Management</v>
      </c>
      <c r="AC16" s="66" t="n">
        <v>0</v>
      </c>
      <c r="AD16" s="66" t="n">
        <v>0</v>
      </c>
      <c r="AE16" s="66" t="n">
        <v>0</v>
      </c>
      <c r="AF16" s="66" t="n">
        <v>0</v>
      </c>
      <c r="AG16" s="66" t="n">
        <v>0</v>
      </c>
      <c r="AH16" s="66" t="n">
        <v>0</v>
      </c>
      <c r="AI16" s="66" t="n">
        <v>0</v>
      </c>
      <c r="AJ16" s="66" t="n">
        <v>0</v>
      </c>
      <c r="AK16" s="66" t="n">
        <v>0</v>
      </c>
      <c r="AL16" s="66" t="n">
        <v>0</v>
      </c>
      <c r="AM16" s="66" t="n">
        <v>0</v>
      </c>
      <c r="AN16" s="66" t="n">
        <v>0</v>
      </c>
      <c r="AO16" s="66" t="n">
        <v>0</v>
      </c>
      <c r="AP16" s="46"/>
      <c r="AQ16" s="63"/>
      <c r="AR16" s="46"/>
      <c r="BA16" s="64" t="str">
        <f aca="false">A16</f>
        <v>3</v>
      </c>
      <c r="BB16" s="65" t="str">
        <f aca="false">B16</f>
        <v>   Asset Price Risk Management</v>
      </c>
      <c r="BC16" s="67" t="n">
        <f aca="false">C16-AC16</f>
        <v>5383</v>
      </c>
      <c r="BD16" s="67" t="n">
        <f aca="false">D16-AD16</f>
        <v>5383</v>
      </c>
      <c r="BE16" s="67" t="n">
        <f aca="false">E16-AE16</f>
        <v>5383</v>
      </c>
      <c r="BF16" s="67" t="n">
        <f aca="false">F16-AF16</f>
        <v>5383</v>
      </c>
      <c r="BG16" s="67" t="n">
        <f aca="false">G16-AG16</f>
        <v>5383</v>
      </c>
      <c r="BH16" s="67" t="n">
        <f aca="false">H16-AH16</f>
        <v>5383</v>
      </c>
      <c r="BI16" s="67" t="n">
        <f aca="false">I16-AI16</f>
        <v>5383</v>
      </c>
      <c r="BJ16" s="67" t="n">
        <f aca="false">J16-AJ16</f>
        <v>5383</v>
      </c>
      <c r="BK16" s="67" t="n">
        <f aca="false">K16-AK16</f>
        <v>5383</v>
      </c>
      <c r="BL16" s="67" t="n">
        <f aca="false">L16-AL16</f>
        <v>5383</v>
      </c>
      <c r="BM16" s="67" t="n">
        <f aca="false">M16-AM16</f>
        <v>5383</v>
      </c>
      <c r="BN16" s="67" t="n">
        <f aca="false">N16-AN16</f>
        <v>5383</v>
      </c>
      <c r="BO16" s="67" t="n">
        <f aca="false">O16-AO16</f>
        <v>5383</v>
      </c>
    </row>
    <row r="17" customFormat="false" ht="12" hidden="false" customHeight="true" outlineLevel="0" collapsed="false">
      <c r="A17" s="64" t="s">
        <v>278</v>
      </c>
      <c r="B17" s="65" t="s">
        <v>280</v>
      </c>
      <c r="C17" s="63" t="n">
        <f aca="false">BACKUP!C60</f>
        <v>4033</v>
      </c>
      <c r="D17" s="63" t="n">
        <f aca="false">BACKUP!D60</f>
        <v>4033</v>
      </c>
      <c r="E17" s="63" t="n">
        <f aca="false">BACKUP!E60</f>
        <v>4033</v>
      </c>
      <c r="F17" s="63" t="n">
        <f aca="false">BACKUP!F60</f>
        <v>4033</v>
      </c>
      <c r="G17" s="63" t="n">
        <f aca="false">BACKUP!G60</f>
        <v>4033</v>
      </c>
      <c r="H17" s="63" t="n">
        <f aca="false">BACKUP!H60</f>
        <v>4033</v>
      </c>
      <c r="I17" s="63" t="n">
        <f aca="false">BACKUP!I60</f>
        <v>4033</v>
      </c>
      <c r="J17" s="63" t="n">
        <f aca="false">BACKUP!J60</f>
        <v>4033</v>
      </c>
      <c r="K17" s="63" t="n">
        <f aca="false">BACKUP!K60</f>
        <v>4033</v>
      </c>
      <c r="L17" s="63" t="n">
        <f aca="false">BACKUP!L60</f>
        <v>4033</v>
      </c>
      <c r="M17" s="63" t="n">
        <f aca="false">BACKUP!M60</f>
        <v>4033</v>
      </c>
      <c r="N17" s="63" t="n">
        <f aca="false">BACKUP!N60</f>
        <v>4033</v>
      </c>
      <c r="O17" s="63" t="n">
        <f aca="false">BACKUP!O60</f>
        <v>4033</v>
      </c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64" t="str">
        <f aca="false">A17</f>
        <v>3</v>
      </c>
      <c r="AB17" s="65" t="str">
        <f aca="false">B17</f>
        <v>   Materials and Supplies</v>
      </c>
      <c r="AC17" s="66" t="n">
        <v>0</v>
      </c>
      <c r="AD17" s="66" t="n">
        <v>0</v>
      </c>
      <c r="AE17" s="66" t="n">
        <v>0</v>
      </c>
      <c r="AF17" s="66" t="n">
        <v>0</v>
      </c>
      <c r="AG17" s="66" t="n">
        <v>0</v>
      </c>
      <c r="AH17" s="66" t="n">
        <v>0</v>
      </c>
      <c r="AI17" s="66" t="n">
        <v>0</v>
      </c>
      <c r="AJ17" s="66" t="n">
        <v>0</v>
      </c>
      <c r="AK17" s="66" t="n">
        <v>0</v>
      </c>
      <c r="AL17" s="66" t="n">
        <v>0</v>
      </c>
      <c r="AM17" s="66" t="n">
        <v>0</v>
      </c>
      <c r="AN17" s="66" t="n">
        <v>0</v>
      </c>
      <c r="AO17" s="66" t="n">
        <v>0</v>
      </c>
      <c r="AP17" s="46"/>
      <c r="AQ17" s="63"/>
      <c r="AR17" s="46"/>
      <c r="BA17" s="64" t="str">
        <f aca="false">A17</f>
        <v>3</v>
      </c>
      <c r="BB17" s="65" t="str">
        <f aca="false">B17</f>
        <v>   Materials and Supplies</v>
      </c>
      <c r="BC17" s="67" t="n">
        <f aca="false">C17-AC17</f>
        <v>4033</v>
      </c>
      <c r="BD17" s="67" t="n">
        <f aca="false">D17-AD17</f>
        <v>4033</v>
      </c>
      <c r="BE17" s="67" t="n">
        <f aca="false">E17-AE17</f>
        <v>4033</v>
      </c>
      <c r="BF17" s="67" t="n">
        <f aca="false">F17-AF17</f>
        <v>4033</v>
      </c>
      <c r="BG17" s="67" t="n">
        <f aca="false">G17-AG17</f>
        <v>4033</v>
      </c>
      <c r="BH17" s="67" t="n">
        <f aca="false">H17-AH17</f>
        <v>4033</v>
      </c>
      <c r="BI17" s="67" t="n">
        <f aca="false">I17-AI17</f>
        <v>4033</v>
      </c>
      <c r="BJ17" s="67" t="n">
        <f aca="false">J17-AJ17</f>
        <v>4033</v>
      </c>
      <c r="BK17" s="67" t="n">
        <f aca="false">K17-AK17</f>
        <v>4033</v>
      </c>
      <c r="BL17" s="67" t="n">
        <f aca="false">L17-AL17</f>
        <v>4033</v>
      </c>
      <c r="BM17" s="67" t="n">
        <f aca="false">M17-AM17</f>
        <v>4033</v>
      </c>
      <c r="BN17" s="67" t="n">
        <f aca="false">N17-AN17</f>
        <v>4033</v>
      </c>
      <c r="BO17" s="67" t="n">
        <f aca="false">O17-AO17</f>
        <v>4033</v>
      </c>
    </row>
    <row r="18" customFormat="false" ht="12" hidden="false" customHeight="true" outlineLevel="0" collapsed="false">
      <c r="A18" s="64" t="s">
        <v>281</v>
      </c>
      <c r="B18" s="65" t="s">
        <v>282</v>
      </c>
      <c r="C18" s="63" t="n">
        <f aca="false">BACKUP!C67</f>
        <v>14543</v>
      </c>
      <c r="D18" s="63" t="n">
        <f aca="false">BACKUP!D67</f>
        <v>14543</v>
      </c>
      <c r="E18" s="63" t="n">
        <f aca="false">BACKUP!E67</f>
        <v>14543</v>
      </c>
      <c r="F18" s="63" t="n">
        <f aca="false">BACKUP!F67</f>
        <v>14543</v>
      </c>
      <c r="G18" s="63" t="n">
        <f aca="false">BACKUP!G67</f>
        <v>14543</v>
      </c>
      <c r="H18" s="63" t="n">
        <f aca="false">BACKUP!H67</f>
        <v>14543</v>
      </c>
      <c r="I18" s="63" t="n">
        <f aca="false">BACKUP!I67</f>
        <v>14543</v>
      </c>
      <c r="J18" s="63" t="n">
        <f aca="false">BACKUP!J67</f>
        <v>14543</v>
      </c>
      <c r="K18" s="63" t="n">
        <f aca="false">BACKUP!K67</f>
        <v>14543</v>
      </c>
      <c r="L18" s="63" t="n">
        <f aca="false">BACKUP!L67</f>
        <v>14543</v>
      </c>
      <c r="M18" s="63" t="n">
        <f aca="false">BACKUP!M67</f>
        <v>14543</v>
      </c>
      <c r="N18" s="63" t="n">
        <f aca="false">BACKUP!N67</f>
        <v>14543</v>
      </c>
      <c r="O18" s="63" t="n">
        <f aca="false">BACKUP!O67</f>
        <v>14543</v>
      </c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64" t="str">
        <f aca="false">A18</f>
        <v>4</v>
      </c>
      <c r="AB18" s="65" t="str">
        <f aca="false">B18</f>
        <v>   Exchange Gas Receivable</v>
      </c>
      <c r="AC18" s="66" t="n">
        <v>0</v>
      </c>
      <c r="AD18" s="66" t="n">
        <v>0</v>
      </c>
      <c r="AE18" s="66" t="n">
        <v>0</v>
      </c>
      <c r="AF18" s="66" t="n">
        <v>0</v>
      </c>
      <c r="AG18" s="66" t="n">
        <v>0</v>
      </c>
      <c r="AH18" s="66" t="n">
        <v>0</v>
      </c>
      <c r="AI18" s="66" t="n">
        <v>0</v>
      </c>
      <c r="AJ18" s="66" t="n">
        <v>0</v>
      </c>
      <c r="AK18" s="66" t="n">
        <v>0</v>
      </c>
      <c r="AL18" s="66" t="n">
        <v>0</v>
      </c>
      <c r="AM18" s="66" t="n">
        <v>0</v>
      </c>
      <c r="AN18" s="66" t="n">
        <v>0</v>
      </c>
      <c r="AO18" s="66" t="n">
        <v>0</v>
      </c>
      <c r="AP18" s="46"/>
      <c r="AQ18" s="63"/>
      <c r="AR18" s="46"/>
      <c r="BA18" s="64" t="str">
        <f aca="false">A18</f>
        <v>4</v>
      </c>
      <c r="BB18" s="65" t="str">
        <f aca="false">B18</f>
        <v>   Exchange Gas Receivable</v>
      </c>
      <c r="BC18" s="67" t="n">
        <f aca="false">C18-AC18</f>
        <v>14543</v>
      </c>
      <c r="BD18" s="67" t="n">
        <f aca="false">D18-AD18</f>
        <v>14543</v>
      </c>
      <c r="BE18" s="67" t="n">
        <f aca="false">E18-AE18</f>
        <v>14543</v>
      </c>
      <c r="BF18" s="67" t="n">
        <f aca="false">F18-AF18</f>
        <v>14543</v>
      </c>
      <c r="BG18" s="67" t="n">
        <f aca="false">G18-AG18</f>
        <v>14543</v>
      </c>
      <c r="BH18" s="67" t="n">
        <f aca="false">H18-AH18</f>
        <v>14543</v>
      </c>
      <c r="BI18" s="67" t="n">
        <f aca="false">I18-AI18</f>
        <v>14543</v>
      </c>
      <c r="BJ18" s="67" t="n">
        <f aca="false">J18-AJ18</f>
        <v>14543</v>
      </c>
      <c r="BK18" s="67" t="n">
        <f aca="false">K18-AK18</f>
        <v>14543</v>
      </c>
      <c r="BL18" s="67" t="n">
        <f aca="false">L18-AL18</f>
        <v>14543</v>
      </c>
      <c r="BM18" s="67" t="n">
        <f aca="false">M18-AM18</f>
        <v>14543</v>
      </c>
      <c r="BN18" s="67" t="n">
        <f aca="false">N18-AN18</f>
        <v>14543</v>
      </c>
      <c r="BO18" s="67" t="n">
        <f aca="false">O18-AO18</f>
        <v>14543</v>
      </c>
    </row>
    <row r="19" customFormat="false" ht="12" hidden="false" customHeight="true" outlineLevel="0" collapsed="false">
      <c r="A19" s="64" t="s">
        <v>281</v>
      </c>
      <c r="B19" s="65" t="s">
        <v>283</v>
      </c>
      <c r="C19" s="68" t="n">
        <v>0</v>
      </c>
      <c r="D19" s="68" t="n">
        <v>0</v>
      </c>
      <c r="E19" s="68" t="n">
        <v>0</v>
      </c>
      <c r="F19" s="68" t="n">
        <v>0</v>
      </c>
      <c r="G19" s="68" t="n">
        <v>0</v>
      </c>
      <c r="H19" s="68" t="n">
        <v>0</v>
      </c>
      <c r="I19" s="68" t="n">
        <v>0</v>
      </c>
      <c r="J19" s="68" t="n">
        <v>0</v>
      </c>
      <c r="K19" s="68" t="n">
        <v>0</v>
      </c>
      <c r="L19" s="68" t="n">
        <v>0</v>
      </c>
      <c r="M19" s="68" t="n">
        <v>0</v>
      </c>
      <c r="N19" s="68" t="n">
        <v>0</v>
      </c>
      <c r="O19" s="68" t="n">
        <v>0</v>
      </c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64" t="str">
        <f aca="false">A19</f>
        <v>4</v>
      </c>
      <c r="AB19" s="65" t="str">
        <f aca="false">B19</f>
        <v>   (Over) / Under Recovered Gas Cost</v>
      </c>
      <c r="AC19" s="66" t="n">
        <v>0</v>
      </c>
      <c r="AD19" s="66" t="n">
        <v>0</v>
      </c>
      <c r="AE19" s="66" t="n">
        <v>0</v>
      </c>
      <c r="AF19" s="66" t="n">
        <v>0</v>
      </c>
      <c r="AG19" s="66" t="n">
        <v>0</v>
      </c>
      <c r="AH19" s="66" t="n">
        <v>0</v>
      </c>
      <c r="AI19" s="66" t="n">
        <v>0</v>
      </c>
      <c r="AJ19" s="66" t="n">
        <v>0</v>
      </c>
      <c r="AK19" s="66" t="n">
        <v>0</v>
      </c>
      <c r="AL19" s="66" t="n">
        <v>0</v>
      </c>
      <c r="AM19" s="66" t="n">
        <v>0</v>
      </c>
      <c r="AN19" s="66" t="n">
        <v>0</v>
      </c>
      <c r="AO19" s="66" t="n">
        <v>0</v>
      </c>
      <c r="AP19" s="46"/>
      <c r="AQ19" s="63"/>
      <c r="AR19" s="46"/>
      <c r="BA19" s="64" t="str">
        <f aca="false">A19</f>
        <v>4</v>
      </c>
      <c r="BB19" s="65" t="str">
        <f aca="false">B19</f>
        <v>   (Over) / Under Recovered Gas Cost</v>
      </c>
      <c r="BC19" s="67" t="n">
        <f aca="false">C19-AC19</f>
        <v>0</v>
      </c>
      <c r="BD19" s="67" t="n">
        <f aca="false">D19-AD19</f>
        <v>0</v>
      </c>
      <c r="BE19" s="67" t="n">
        <f aca="false">E19-AE19</f>
        <v>0</v>
      </c>
      <c r="BF19" s="67" t="n">
        <f aca="false">F19-AF19</f>
        <v>0</v>
      </c>
      <c r="BG19" s="67" t="n">
        <f aca="false">G19-AG19</f>
        <v>0</v>
      </c>
      <c r="BH19" s="67" t="n">
        <f aca="false">H19-AH19</f>
        <v>0</v>
      </c>
      <c r="BI19" s="67" t="n">
        <f aca="false">I19-AI19</f>
        <v>0</v>
      </c>
      <c r="BJ19" s="67" t="n">
        <f aca="false">J19-AJ19</f>
        <v>0</v>
      </c>
      <c r="BK19" s="67" t="n">
        <f aca="false">K19-AK19</f>
        <v>0</v>
      </c>
      <c r="BL19" s="67" t="n">
        <f aca="false">L19-AL19</f>
        <v>0</v>
      </c>
      <c r="BM19" s="67" t="n">
        <f aca="false">M19-AM19</f>
        <v>0</v>
      </c>
      <c r="BN19" s="67" t="n">
        <f aca="false">N19-AN19</f>
        <v>0</v>
      </c>
      <c r="BO19" s="67" t="n">
        <f aca="false">O19-AO19</f>
        <v>0</v>
      </c>
    </row>
    <row r="20" customFormat="false" ht="12" hidden="false" customHeight="true" outlineLevel="0" collapsed="false">
      <c r="A20" s="64" t="s">
        <v>281</v>
      </c>
      <c r="B20" s="65" t="s">
        <v>284</v>
      </c>
      <c r="C20" s="63" t="n">
        <f aca="false">BACKUP!C53</f>
        <v>156</v>
      </c>
      <c r="D20" s="63" t="n">
        <f aca="false">BACKUP!D53</f>
        <v>143</v>
      </c>
      <c r="E20" s="63" t="n">
        <f aca="false">BACKUP!E53</f>
        <v>130</v>
      </c>
      <c r="F20" s="63" t="n">
        <f aca="false">BACKUP!F53</f>
        <v>117</v>
      </c>
      <c r="G20" s="63" t="n">
        <f aca="false">BACKUP!G53</f>
        <v>104</v>
      </c>
      <c r="H20" s="63" t="n">
        <f aca="false">BACKUP!H53</f>
        <v>91</v>
      </c>
      <c r="I20" s="63" t="n">
        <f aca="false">BACKUP!I53</f>
        <v>78</v>
      </c>
      <c r="J20" s="63" t="n">
        <f aca="false">BACKUP!J53</f>
        <v>65</v>
      </c>
      <c r="K20" s="63" t="n">
        <f aca="false">BACKUP!K53</f>
        <v>52</v>
      </c>
      <c r="L20" s="63" t="n">
        <f aca="false">BACKUP!L53</f>
        <v>39</v>
      </c>
      <c r="M20" s="63" t="n">
        <f aca="false">BACKUP!M53</f>
        <v>26</v>
      </c>
      <c r="N20" s="63" t="n">
        <f aca="false">BACKUP!N53</f>
        <v>13</v>
      </c>
      <c r="O20" s="63" t="n">
        <f aca="false">BACKUP!O53</f>
        <v>175</v>
      </c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64" t="str">
        <f aca="false">A20</f>
        <v>4</v>
      </c>
      <c r="AB20" s="65" t="str">
        <f aca="false">B20</f>
        <v>   Prepayments</v>
      </c>
      <c r="AC20" s="66" t="n">
        <v>0</v>
      </c>
      <c r="AD20" s="66" t="n">
        <v>0</v>
      </c>
      <c r="AE20" s="66" t="n">
        <v>0</v>
      </c>
      <c r="AF20" s="66" t="n">
        <v>0</v>
      </c>
      <c r="AG20" s="66" t="n">
        <v>0</v>
      </c>
      <c r="AH20" s="66" t="n">
        <v>0</v>
      </c>
      <c r="AI20" s="66" t="n">
        <v>0</v>
      </c>
      <c r="AJ20" s="66" t="n">
        <v>0</v>
      </c>
      <c r="AK20" s="66" t="n">
        <v>0</v>
      </c>
      <c r="AL20" s="66" t="n">
        <v>0</v>
      </c>
      <c r="AM20" s="66" t="n">
        <v>0</v>
      </c>
      <c r="AN20" s="66" t="n">
        <v>0</v>
      </c>
      <c r="AO20" s="66" t="n">
        <v>0</v>
      </c>
      <c r="AP20" s="46"/>
      <c r="AQ20" s="63"/>
      <c r="AR20" s="46"/>
      <c r="BA20" s="64" t="str">
        <f aca="false">A20</f>
        <v>4</v>
      </c>
      <c r="BB20" s="65" t="str">
        <f aca="false">B20</f>
        <v>   Prepayments</v>
      </c>
      <c r="BC20" s="67" t="n">
        <f aca="false">C20-AC20</f>
        <v>156</v>
      </c>
      <c r="BD20" s="67" t="n">
        <f aca="false">D20-AD20</f>
        <v>143</v>
      </c>
      <c r="BE20" s="67" t="n">
        <f aca="false">E20-AE20</f>
        <v>130</v>
      </c>
      <c r="BF20" s="67" t="n">
        <f aca="false">F20-AF20</f>
        <v>117</v>
      </c>
      <c r="BG20" s="67" t="n">
        <f aca="false">G20-AG20</f>
        <v>104</v>
      </c>
      <c r="BH20" s="67" t="n">
        <f aca="false">H20-AH20</f>
        <v>91</v>
      </c>
      <c r="BI20" s="67" t="n">
        <f aca="false">I20-AI20</f>
        <v>78</v>
      </c>
      <c r="BJ20" s="67" t="n">
        <f aca="false">J20-AJ20</f>
        <v>65</v>
      </c>
      <c r="BK20" s="67" t="n">
        <f aca="false">K20-AK20</f>
        <v>52</v>
      </c>
      <c r="BL20" s="67" t="n">
        <f aca="false">L20-AL20</f>
        <v>39</v>
      </c>
      <c r="BM20" s="67" t="n">
        <f aca="false">M20-AM20</f>
        <v>26</v>
      </c>
      <c r="BN20" s="67" t="n">
        <f aca="false">N20-AN20</f>
        <v>13</v>
      </c>
      <c r="BO20" s="67" t="n">
        <f aca="false">O20-AO20</f>
        <v>175</v>
      </c>
    </row>
    <row r="21" customFormat="false" ht="12" hidden="false" customHeight="true" outlineLevel="0" collapsed="false">
      <c r="A21" s="64" t="s">
        <v>285</v>
      </c>
      <c r="B21" s="65" t="s">
        <v>286</v>
      </c>
      <c r="C21" s="63" t="n">
        <f aca="false">BACKUP!C98</f>
        <v>6641</v>
      </c>
      <c r="D21" s="63" t="n">
        <f aca="false">BACKUP!D98</f>
        <v>6532</v>
      </c>
      <c r="E21" s="63" t="n">
        <f aca="false">BACKUP!E98</f>
        <v>6423</v>
      </c>
      <c r="F21" s="63" t="n">
        <f aca="false">BACKUP!F98</f>
        <v>6314</v>
      </c>
      <c r="G21" s="63" t="n">
        <f aca="false">BACKUP!G98</f>
        <v>6205</v>
      </c>
      <c r="H21" s="63" t="n">
        <f aca="false">BACKUP!H98</f>
        <v>6096</v>
      </c>
      <c r="I21" s="63" t="n">
        <f aca="false">BACKUP!I98</f>
        <v>5987</v>
      </c>
      <c r="J21" s="63" t="n">
        <f aca="false">BACKUP!J98</f>
        <v>5878</v>
      </c>
      <c r="K21" s="63" t="n">
        <f aca="false">BACKUP!K98</f>
        <v>5769</v>
      </c>
      <c r="L21" s="63" t="n">
        <f aca="false">BACKUP!L98</f>
        <v>7060</v>
      </c>
      <c r="M21" s="63" t="n">
        <f aca="false">BACKUP!M98</f>
        <v>6944</v>
      </c>
      <c r="N21" s="63" t="n">
        <f aca="false">BACKUP!N98</f>
        <v>6827</v>
      </c>
      <c r="O21" s="63" t="n">
        <f aca="false">BACKUP!O98</f>
        <v>6710</v>
      </c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64" t="str">
        <f aca="false">A21</f>
        <v>8</v>
      </c>
      <c r="AB21" s="65" t="str">
        <f aca="false">B21</f>
        <v>   Regulatory Assets</v>
      </c>
      <c r="AC21" s="66" t="n">
        <v>0</v>
      </c>
      <c r="AD21" s="66" t="n">
        <v>0</v>
      </c>
      <c r="AE21" s="66" t="n">
        <v>0</v>
      </c>
      <c r="AF21" s="66" t="n">
        <v>0</v>
      </c>
      <c r="AG21" s="66" t="n">
        <v>0</v>
      </c>
      <c r="AH21" s="66" t="n">
        <v>0</v>
      </c>
      <c r="AI21" s="66" t="n">
        <v>0</v>
      </c>
      <c r="AJ21" s="66" t="n">
        <v>0</v>
      </c>
      <c r="AK21" s="66" t="n">
        <v>0</v>
      </c>
      <c r="AL21" s="66" t="n">
        <v>0</v>
      </c>
      <c r="AM21" s="66" t="n">
        <v>0</v>
      </c>
      <c r="AN21" s="66" t="n">
        <v>0</v>
      </c>
      <c r="AO21" s="66" t="n">
        <v>0</v>
      </c>
      <c r="AP21" s="46"/>
      <c r="AQ21" s="63"/>
      <c r="AR21" s="46"/>
      <c r="BA21" s="64" t="str">
        <f aca="false">A21</f>
        <v>8</v>
      </c>
      <c r="BB21" s="65" t="str">
        <f aca="false">B21</f>
        <v>   Regulatory Assets</v>
      </c>
      <c r="BC21" s="67" t="n">
        <f aca="false">C21-AC21</f>
        <v>6641</v>
      </c>
      <c r="BD21" s="67" t="n">
        <f aca="false">D21-AD21</f>
        <v>6532</v>
      </c>
      <c r="BE21" s="67" t="n">
        <f aca="false">E21-AE21</f>
        <v>6423</v>
      </c>
      <c r="BF21" s="67" t="n">
        <f aca="false">F21-AF21</f>
        <v>6314</v>
      </c>
      <c r="BG21" s="67" t="n">
        <f aca="false">G21-AG21</f>
        <v>6205</v>
      </c>
      <c r="BH21" s="67" t="n">
        <f aca="false">H21-AH21</f>
        <v>6096</v>
      </c>
      <c r="BI21" s="67" t="n">
        <f aca="false">I21-AI21</f>
        <v>5987</v>
      </c>
      <c r="BJ21" s="67" t="n">
        <f aca="false">J21-AJ21</f>
        <v>5878</v>
      </c>
      <c r="BK21" s="67" t="n">
        <f aca="false">K21-AK21</f>
        <v>5769</v>
      </c>
      <c r="BL21" s="67" t="n">
        <f aca="false">L21-AL21</f>
        <v>7060</v>
      </c>
      <c r="BM21" s="67" t="n">
        <f aca="false">M21-AM21</f>
        <v>6944</v>
      </c>
      <c r="BN21" s="67" t="n">
        <f aca="false">N21-AN21</f>
        <v>6827</v>
      </c>
      <c r="BO21" s="67" t="n">
        <f aca="false">O21-AO21</f>
        <v>6710</v>
      </c>
    </row>
    <row r="22" customFormat="false" ht="12" hidden="false" customHeight="true" outlineLevel="0" collapsed="false">
      <c r="A22" s="64" t="s">
        <v>281</v>
      </c>
      <c r="B22" s="65" t="s">
        <v>38</v>
      </c>
      <c r="C22" s="69" t="n">
        <f aca="false">BACKUP!C107</f>
        <v>1</v>
      </c>
      <c r="D22" s="69" t="n">
        <f aca="false">BACKUP!D107</f>
        <v>1</v>
      </c>
      <c r="E22" s="69" t="n">
        <f aca="false">BACKUP!E107</f>
        <v>1</v>
      </c>
      <c r="F22" s="69" t="n">
        <f aca="false">BACKUP!F107</f>
        <v>1</v>
      </c>
      <c r="G22" s="69" t="n">
        <f aca="false">BACKUP!G107</f>
        <v>1</v>
      </c>
      <c r="H22" s="69" t="n">
        <f aca="false">BACKUP!H107</f>
        <v>1</v>
      </c>
      <c r="I22" s="69" t="n">
        <f aca="false">BACKUP!I107</f>
        <v>1</v>
      </c>
      <c r="J22" s="69" t="n">
        <f aca="false">BACKUP!J107</f>
        <v>1</v>
      </c>
      <c r="K22" s="69" t="n">
        <f aca="false">BACKUP!K107</f>
        <v>1</v>
      </c>
      <c r="L22" s="69" t="n">
        <f aca="false">BACKUP!L107</f>
        <v>1</v>
      </c>
      <c r="M22" s="69" t="n">
        <f aca="false">BACKUP!M107</f>
        <v>1</v>
      </c>
      <c r="N22" s="69" t="n">
        <f aca="false">BACKUP!N107</f>
        <v>1</v>
      </c>
      <c r="O22" s="69" t="n">
        <f aca="false">BACKUP!O107</f>
        <v>1</v>
      </c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64" t="str">
        <f aca="false">A22</f>
        <v>4</v>
      </c>
      <c r="AB22" s="65" t="str">
        <f aca="false">B22</f>
        <v>   Other</v>
      </c>
      <c r="AC22" s="70" t="n">
        <v>0</v>
      </c>
      <c r="AD22" s="70" t="n">
        <v>0</v>
      </c>
      <c r="AE22" s="70" t="n">
        <v>0</v>
      </c>
      <c r="AF22" s="70" t="n">
        <v>0</v>
      </c>
      <c r="AG22" s="70" t="n">
        <v>0</v>
      </c>
      <c r="AH22" s="70" t="n">
        <v>0</v>
      </c>
      <c r="AI22" s="70" t="n">
        <v>0</v>
      </c>
      <c r="AJ22" s="70" t="n">
        <v>0</v>
      </c>
      <c r="AK22" s="70" t="n">
        <v>0</v>
      </c>
      <c r="AL22" s="70" t="n">
        <v>0</v>
      </c>
      <c r="AM22" s="70" t="n">
        <v>0</v>
      </c>
      <c r="AN22" s="70" t="n">
        <v>0</v>
      </c>
      <c r="AO22" s="70" t="n">
        <v>0</v>
      </c>
      <c r="AP22" s="46"/>
      <c r="AQ22" s="63"/>
      <c r="AR22" s="46"/>
      <c r="BA22" s="64" t="str">
        <f aca="false">A22</f>
        <v>4</v>
      </c>
      <c r="BB22" s="65" t="str">
        <f aca="false">B22</f>
        <v>   Other</v>
      </c>
      <c r="BC22" s="71" t="n">
        <f aca="false">C22-AC22</f>
        <v>1</v>
      </c>
      <c r="BD22" s="71" t="n">
        <f aca="false">D22-AD22</f>
        <v>1</v>
      </c>
      <c r="BE22" s="71" t="n">
        <f aca="false">E22-AE22</f>
        <v>1</v>
      </c>
      <c r="BF22" s="71" t="n">
        <f aca="false">F22-AF22</f>
        <v>1</v>
      </c>
      <c r="BG22" s="71" t="n">
        <f aca="false">G22-AG22</f>
        <v>1</v>
      </c>
      <c r="BH22" s="71" t="n">
        <f aca="false">H22-AH22</f>
        <v>1</v>
      </c>
      <c r="BI22" s="71" t="n">
        <f aca="false">I22-AI22</f>
        <v>1</v>
      </c>
      <c r="BJ22" s="71" t="n">
        <f aca="false">J22-AJ22</f>
        <v>1</v>
      </c>
      <c r="BK22" s="71" t="n">
        <f aca="false">K22-AK22</f>
        <v>1</v>
      </c>
      <c r="BL22" s="71" t="n">
        <f aca="false">L22-AL22</f>
        <v>1</v>
      </c>
      <c r="BM22" s="71" t="n">
        <f aca="false">M22-AM22</f>
        <v>1</v>
      </c>
      <c r="BN22" s="71" t="n">
        <f aca="false">N22-AN22</f>
        <v>1</v>
      </c>
      <c r="BO22" s="71" t="n">
        <f aca="false">O22-AO22</f>
        <v>1</v>
      </c>
    </row>
    <row r="23" customFormat="false" ht="3.95" hidden="false" customHeight="true" outlineLevel="0" collapsed="false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customFormat="false" ht="14.65" hidden="false" customHeight="false" outlineLevel="0" collapsed="false">
      <c r="A24" s="43"/>
      <c r="B24" s="62" t="s">
        <v>287</v>
      </c>
      <c r="C24" s="69" t="n">
        <f aca="false">SUM(C12:C23)</f>
        <v>314883</v>
      </c>
      <c r="D24" s="69" t="n">
        <f aca="false">SUM(D12:D23)</f>
        <v>314196</v>
      </c>
      <c r="E24" s="69" t="n">
        <f aca="false">SUM(E12:E23)</f>
        <v>314384</v>
      </c>
      <c r="F24" s="69" t="n">
        <f aca="false">SUM(F12:F23)</f>
        <v>317080</v>
      </c>
      <c r="G24" s="69" t="n">
        <f aca="false">SUM(G12:G23)</f>
        <v>313956</v>
      </c>
      <c r="H24" s="69" t="n">
        <f aca="false">SUM(H12:H23)</f>
        <v>315166</v>
      </c>
      <c r="I24" s="69" t="n">
        <f aca="false">SUM(I12:I23)</f>
        <v>317898</v>
      </c>
      <c r="J24" s="69" t="n">
        <f aca="false">SUM(J12:J23)</f>
        <v>324147</v>
      </c>
      <c r="K24" s="69" t="n">
        <f aca="false">SUM(K12:K23)</f>
        <v>330562</v>
      </c>
      <c r="L24" s="69" t="n">
        <f aca="false">SUM(L12:L23)</f>
        <v>338486</v>
      </c>
      <c r="M24" s="69" t="n">
        <f aca="false">SUM(M12:M23)</f>
        <v>339121</v>
      </c>
      <c r="N24" s="69" t="n">
        <f aca="false">SUM(N12:N23)</f>
        <v>342544</v>
      </c>
      <c r="O24" s="69" t="n">
        <f aca="false">SUM(O12:O23)</f>
        <v>350556</v>
      </c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3"/>
      <c r="AB24" s="62" t="str">
        <f aca="false">B24</f>
        <v>      Total Current Assets</v>
      </c>
      <c r="AC24" s="69" t="n">
        <f aca="false">SUM(AC12:AC23)</f>
        <v>-5</v>
      </c>
      <c r="AD24" s="69" t="n">
        <f aca="false">SUM(AD12:AD23)</f>
        <v>-5</v>
      </c>
      <c r="AE24" s="69" t="n">
        <f aca="false">SUM(AE12:AE23)</f>
        <v>-5</v>
      </c>
      <c r="AF24" s="69" t="n">
        <f aca="false">SUM(AF12:AF23)</f>
        <v>-5</v>
      </c>
      <c r="AG24" s="69" t="n">
        <f aca="false">SUM(AG12:AG23)</f>
        <v>-5</v>
      </c>
      <c r="AH24" s="69" t="n">
        <f aca="false">SUM(AH12:AH23)</f>
        <v>-5</v>
      </c>
      <c r="AI24" s="69" t="n">
        <f aca="false">SUM(AI12:AI23)</f>
        <v>-5</v>
      </c>
      <c r="AJ24" s="69" t="n">
        <f aca="false">SUM(AJ12:AJ23)</f>
        <v>-5</v>
      </c>
      <c r="AK24" s="69" t="n">
        <f aca="false">SUM(AK12:AK23)</f>
        <v>-5</v>
      </c>
      <c r="AL24" s="69" t="n">
        <f aca="false">SUM(AL12:AL23)</f>
        <v>-5</v>
      </c>
      <c r="AM24" s="69" t="n">
        <f aca="false">SUM(AM12:AM23)</f>
        <v>-5</v>
      </c>
      <c r="AN24" s="69" t="n">
        <f aca="false">SUM(AN12:AN23)</f>
        <v>-5</v>
      </c>
      <c r="AO24" s="69" t="n">
        <f aca="false">SUM(AO12:AO23)</f>
        <v>-5</v>
      </c>
      <c r="AP24" s="46"/>
      <c r="AQ24" s="63"/>
      <c r="AR24" s="46"/>
      <c r="BA24" s="43"/>
      <c r="BB24" s="62" t="str">
        <f aca="false">B24</f>
        <v>      Total Current Assets</v>
      </c>
      <c r="BC24" s="69" t="n">
        <f aca="false">SUM(BC12:BC23)</f>
        <v>314888</v>
      </c>
      <c r="BD24" s="69" t="n">
        <f aca="false">SUM(BD12:BD23)</f>
        <v>314201</v>
      </c>
      <c r="BE24" s="69" t="n">
        <f aca="false">SUM(BE12:BE23)</f>
        <v>314389</v>
      </c>
      <c r="BF24" s="69" t="n">
        <f aca="false">SUM(BF12:BF23)</f>
        <v>317085</v>
      </c>
      <c r="BG24" s="69" t="n">
        <f aca="false">SUM(BG12:BG23)</f>
        <v>313961</v>
      </c>
      <c r="BH24" s="69" t="n">
        <f aca="false">SUM(BH12:BH23)</f>
        <v>315171</v>
      </c>
      <c r="BI24" s="69" t="n">
        <f aca="false">SUM(BI12:BI23)</f>
        <v>317903</v>
      </c>
      <c r="BJ24" s="69" t="n">
        <f aca="false">SUM(BJ12:BJ23)</f>
        <v>324152</v>
      </c>
      <c r="BK24" s="69" t="n">
        <f aca="false">SUM(BK12:BK23)</f>
        <v>330567</v>
      </c>
      <c r="BL24" s="69" t="n">
        <f aca="false">SUM(BL12:BL23)</f>
        <v>338491</v>
      </c>
      <c r="BM24" s="69" t="n">
        <f aca="false">SUM(BM12:BM23)</f>
        <v>339126</v>
      </c>
      <c r="BN24" s="69" t="n">
        <f aca="false">SUM(BN12:BN23)</f>
        <v>342549</v>
      </c>
      <c r="BO24" s="69" t="n">
        <f aca="false">SUM(BO12:BO23)</f>
        <v>350561</v>
      </c>
    </row>
    <row r="25" customFormat="false" ht="14.65" hidden="false" customHeight="false" outlineLevel="0" collapsed="false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customFormat="false" ht="14.65" hidden="false" customHeight="false" outlineLevel="0" collapsed="false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63"/>
      <c r="AR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customFormat="false" ht="14.65" hidden="false" customHeight="false" outlineLevel="0" collapsed="false">
      <c r="A27" s="43"/>
      <c r="B27" s="62" t="s">
        <v>288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3"/>
      <c r="AB27" s="62" t="str">
        <f aca="false">B27</f>
        <v>INVESTMENTS AND OTHER ASSETS</v>
      </c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63"/>
      <c r="AR27" s="46"/>
      <c r="BA27" s="43"/>
      <c r="BB27" s="62" t="str">
        <f aca="false">B27</f>
        <v>INVESTMENTS AND OTHER ASSETS</v>
      </c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customFormat="false" ht="14.65" hidden="false" customHeight="false" outlineLevel="0" collapsed="false">
      <c r="A28" s="64" t="s">
        <v>289</v>
      </c>
      <c r="B28" s="65" t="s">
        <v>290</v>
      </c>
      <c r="C28" s="63" t="n">
        <f aca="false">BACKUP!C116</f>
        <v>0</v>
      </c>
      <c r="D28" s="63" t="n">
        <f aca="false">BACKUP!D116</f>
        <v>0</v>
      </c>
      <c r="E28" s="63" t="n">
        <f aca="false">BACKUP!E116</f>
        <v>0</v>
      </c>
      <c r="F28" s="63" t="n">
        <f aca="false">BACKUP!F116</f>
        <v>0</v>
      </c>
      <c r="G28" s="63" t="n">
        <f aca="false">BACKUP!G116</f>
        <v>0</v>
      </c>
      <c r="H28" s="63" t="n">
        <f aca="false">BACKUP!H116</f>
        <v>0</v>
      </c>
      <c r="I28" s="63" t="n">
        <f aca="false">BACKUP!I116</f>
        <v>0</v>
      </c>
      <c r="J28" s="63" t="n">
        <f aca="false">BACKUP!J116</f>
        <v>0</v>
      </c>
      <c r="K28" s="63" t="n">
        <f aca="false">BACKUP!K116</f>
        <v>0</v>
      </c>
      <c r="L28" s="63" t="n">
        <f aca="false">BACKUP!L116</f>
        <v>0</v>
      </c>
      <c r="M28" s="63" t="n">
        <f aca="false">BACKUP!M116</f>
        <v>0</v>
      </c>
      <c r="N28" s="63" t="n">
        <f aca="false">BACKUP!N116</f>
        <v>0</v>
      </c>
      <c r="O28" s="63" t="n">
        <f aca="false">BACKUP!O116</f>
        <v>0</v>
      </c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64" t="str">
        <f aca="false">A28</f>
        <v>5</v>
      </c>
      <c r="AB28" s="65" t="str">
        <f aca="false">B28</f>
        <v>   Pipeline Partnerships</v>
      </c>
      <c r="AC28" s="67" t="n">
        <f aca="false">C28</f>
        <v>0</v>
      </c>
      <c r="AD28" s="67" t="n">
        <f aca="false">D28</f>
        <v>0</v>
      </c>
      <c r="AE28" s="67" t="n">
        <f aca="false">E28</f>
        <v>0</v>
      </c>
      <c r="AF28" s="67" t="n">
        <f aca="false">F28</f>
        <v>0</v>
      </c>
      <c r="AG28" s="67" t="n">
        <f aca="false">G28</f>
        <v>0</v>
      </c>
      <c r="AH28" s="67" t="n">
        <f aca="false">H28</f>
        <v>0</v>
      </c>
      <c r="AI28" s="67" t="n">
        <f aca="false">I28</f>
        <v>0</v>
      </c>
      <c r="AJ28" s="67" t="n">
        <f aca="false">J28</f>
        <v>0</v>
      </c>
      <c r="AK28" s="67" t="n">
        <f aca="false">K28</f>
        <v>0</v>
      </c>
      <c r="AL28" s="67" t="n">
        <f aca="false">L28</f>
        <v>0</v>
      </c>
      <c r="AM28" s="67" t="n">
        <f aca="false">M28</f>
        <v>0</v>
      </c>
      <c r="AN28" s="67" t="n">
        <f aca="false">N28</f>
        <v>0</v>
      </c>
      <c r="AO28" s="67" t="n">
        <f aca="false">O28</f>
        <v>0</v>
      </c>
      <c r="AP28" s="46"/>
      <c r="AQ28" s="63"/>
      <c r="AR28" s="46"/>
      <c r="BA28" s="64" t="str">
        <f aca="false">A28</f>
        <v>5</v>
      </c>
      <c r="BB28" s="65" t="str">
        <f aca="false">B28</f>
        <v>   Pipeline Partnerships</v>
      </c>
      <c r="BC28" s="67" t="n">
        <f aca="false">C28-AC28</f>
        <v>0</v>
      </c>
      <c r="BD28" s="67" t="n">
        <f aca="false">D28-AD28</f>
        <v>0</v>
      </c>
      <c r="BE28" s="67" t="n">
        <f aca="false">E28-AE28</f>
        <v>0</v>
      </c>
      <c r="BF28" s="67" t="n">
        <f aca="false">F28-AF28</f>
        <v>0</v>
      </c>
      <c r="BG28" s="67" t="n">
        <f aca="false">G28-AG28</f>
        <v>0</v>
      </c>
      <c r="BH28" s="67" t="n">
        <f aca="false">H28-AH28</f>
        <v>0</v>
      </c>
      <c r="BI28" s="67" t="n">
        <f aca="false">I28-AI28</f>
        <v>0</v>
      </c>
      <c r="BJ28" s="67" t="n">
        <f aca="false">J28-AJ28</f>
        <v>0</v>
      </c>
      <c r="BK28" s="67" t="n">
        <f aca="false">K28-AK28</f>
        <v>0</v>
      </c>
      <c r="BL28" s="67" t="n">
        <f aca="false">L28-AL28</f>
        <v>0</v>
      </c>
      <c r="BM28" s="67" t="n">
        <f aca="false">M28-AM28</f>
        <v>0</v>
      </c>
      <c r="BN28" s="67" t="n">
        <f aca="false">N28-AN28</f>
        <v>0</v>
      </c>
      <c r="BO28" s="67" t="n">
        <f aca="false">O28-AO28</f>
        <v>0</v>
      </c>
    </row>
    <row r="29" customFormat="false" ht="14.65" hidden="false" customHeight="false" outlineLevel="0" collapsed="false">
      <c r="A29" s="64" t="s">
        <v>291</v>
      </c>
      <c r="B29" s="65" t="s">
        <v>279</v>
      </c>
      <c r="C29" s="63" t="n">
        <f aca="false">BACKUP!C177</f>
        <v>14193</v>
      </c>
      <c r="D29" s="63" t="n">
        <f aca="false">BACKUP!D177</f>
        <v>14193</v>
      </c>
      <c r="E29" s="63" t="n">
        <f aca="false">BACKUP!E177</f>
        <v>14193</v>
      </c>
      <c r="F29" s="63" t="n">
        <f aca="false">BACKUP!F177</f>
        <v>14193</v>
      </c>
      <c r="G29" s="63" t="n">
        <f aca="false">BACKUP!G177</f>
        <v>14193</v>
      </c>
      <c r="H29" s="63" t="n">
        <f aca="false">BACKUP!H177</f>
        <v>14193</v>
      </c>
      <c r="I29" s="63" t="n">
        <f aca="false">BACKUP!I177</f>
        <v>14193</v>
      </c>
      <c r="J29" s="63" t="n">
        <f aca="false">BACKUP!J177</f>
        <v>14193</v>
      </c>
      <c r="K29" s="63" t="n">
        <f aca="false">BACKUP!K177</f>
        <v>14193</v>
      </c>
      <c r="L29" s="63" t="n">
        <f aca="false">BACKUP!L177</f>
        <v>14193</v>
      </c>
      <c r="M29" s="63" t="n">
        <f aca="false">BACKUP!M177</f>
        <v>14193</v>
      </c>
      <c r="N29" s="63" t="n">
        <f aca="false">BACKUP!N177</f>
        <v>14193</v>
      </c>
      <c r="O29" s="63" t="n">
        <f aca="false">BACKUP!O177</f>
        <v>14193</v>
      </c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64" t="str">
        <f aca="false">A29</f>
        <v>9</v>
      </c>
      <c r="AB29" s="65" t="str">
        <f aca="false">B29</f>
        <v>   Asset Price Risk Management</v>
      </c>
      <c r="AC29" s="66" t="n">
        <v>0</v>
      </c>
      <c r="AD29" s="66" t="n">
        <v>0</v>
      </c>
      <c r="AE29" s="66" t="n">
        <v>0</v>
      </c>
      <c r="AF29" s="66" t="n">
        <v>0</v>
      </c>
      <c r="AG29" s="66" t="n">
        <v>0</v>
      </c>
      <c r="AH29" s="66" t="n">
        <v>0</v>
      </c>
      <c r="AI29" s="66" t="n">
        <v>0</v>
      </c>
      <c r="AJ29" s="66" t="n">
        <v>0</v>
      </c>
      <c r="AK29" s="66" t="n">
        <v>0</v>
      </c>
      <c r="AL29" s="66" t="n">
        <v>0</v>
      </c>
      <c r="AM29" s="66" t="n">
        <v>0</v>
      </c>
      <c r="AN29" s="66" t="n">
        <v>0</v>
      </c>
      <c r="AO29" s="66" t="n">
        <v>0</v>
      </c>
      <c r="AP29" s="46"/>
      <c r="AQ29" s="63"/>
      <c r="AR29" s="46"/>
      <c r="BA29" s="64" t="str">
        <f aca="false">A29</f>
        <v>9</v>
      </c>
      <c r="BB29" s="65" t="str">
        <f aca="false">B29</f>
        <v>   Asset Price Risk Management</v>
      </c>
      <c r="BC29" s="67" t="n">
        <f aca="false">C29-AC29</f>
        <v>14193</v>
      </c>
      <c r="BD29" s="67" t="n">
        <f aca="false">D29-AD29</f>
        <v>14193</v>
      </c>
      <c r="BE29" s="67" t="n">
        <f aca="false">E29-AE29</f>
        <v>14193</v>
      </c>
      <c r="BF29" s="67" t="n">
        <f aca="false">F29-AF29</f>
        <v>14193</v>
      </c>
      <c r="BG29" s="67" t="n">
        <f aca="false">G29-AG29</f>
        <v>14193</v>
      </c>
      <c r="BH29" s="67" t="n">
        <f aca="false">H29-AH29</f>
        <v>14193</v>
      </c>
      <c r="BI29" s="67" t="n">
        <f aca="false">I29-AI29</f>
        <v>14193</v>
      </c>
      <c r="BJ29" s="67" t="n">
        <f aca="false">J29-AJ29</f>
        <v>14193</v>
      </c>
      <c r="BK29" s="67" t="n">
        <f aca="false">K29-AK29</f>
        <v>14193</v>
      </c>
      <c r="BL29" s="67" t="n">
        <f aca="false">L29-AL29</f>
        <v>14193</v>
      </c>
      <c r="BM29" s="67" t="n">
        <f aca="false">M29-AM29</f>
        <v>14193</v>
      </c>
      <c r="BN29" s="67" t="n">
        <f aca="false">N29-AN29</f>
        <v>14193</v>
      </c>
      <c r="BO29" s="67" t="n">
        <f aca="false">O29-AO29</f>
        <v>14193</v>
      </c>
    </row>
    <row r="30" customFormat="false" ht="14.65" hidden="false" customHeight="false" outlineLevel="0" collapsed="false">
      <c r="A30" s="64" t="s">
        <v>289</v>
      </c>
      <c r="B30" s="65" t="s">
        <v>38</v>
      </c>
      <c r="C30" s="69" t="n">
        <f aca="false">BACKUP!C124</f>
        <v>0</v>
      </c>
      <c r="D30" s="69" t="n">
        <f aca="false">BACKUP!D124</f>
        <v>0</v>
      </c>
      <c r="E30" s="69" t="n">
        <f aca="false">BACKUP!E124</f>
        <v>0</v>
      </c>
      <c r="F30" s="69" t="n">
        <f aca="false">BACKUP!F124</f>
        <v>0</v>
      </c>
      <c r="G30" s="69" t="n">
        <f aca="false">BACKUP!G124</f>
        <v>0</v>
      </c>
      <c r="H30" s="69" t="n">
        <f aca="false">BACKUP!H124</f>
        <v>0</v>
      </c>
      <c r="I30" s="69" t="n">
        <f aca="false">BACKUP!I124</f>
        <v>0</v>
      </c>
      <c r="J30" s="69" t="n">
        <f aca="false">BACKUP!J124</f>
        <v>0</v>
      </c>
      <c r="K30" s="69" t="n">
        <f aca="false">BACKUP!K124</f>
        <v>0</v>
      </c>
      <c r="L30" s="69" t="n">
        <f aca="false">BACKUP!L124</f>
        <v>0</v>
      </c>
      <c r="M30" s="69" t="n">
        <f aca="false">BACKUP!M124</f>
        <v>0</v>
      </c>
      <c r="N30" s="69" t="n">
        <f aca="false">BACKUP!N124</f>
        <v>0</v>
      </c>
      <c r="O30" s="69" t="n">
        <f aca="false">BACKUP!O124</f>
        <v>0</v>
      </c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64" t="str">
        <f aca="false">A30</f>
        <v>5</v>
      </c>
      <c r="AB30" s="65" t="str">
        <f aca="false">B30</f>
        <v>   Other</v>
      </c>
      <c r="AC30" s="70" t="n">
        <v>0</v>
      </c>
      <c r="AD30" s="70" t="n">
        <v>0</v>
      </c>
      <c r="AE30" s="70" t="n">
        <v>0</v>
      </c>
      <c r="AF30" s="70" t="n">
        <v>0</v>
      </c>
      <c r="AG30" s="70" t="n">
        <v>0</v>
      </c>
      <c r="AH30" s="70" t="n">
        <v>0</v>
      </c>
      <c r="AI30" s="70" t="n">
        <v>0</v>
      </c>
      <c r="AJ30" s="70" t="n">
        <v>0</v>
      </c>
      <c r="AK30" s="70" t="n">
        <v>0</v>
      </c>
      <c r="AL30" s="70" t="n">
        <v>0</v>
      </c>
      <c r="AM30" s="70" t="n">
        <v>0</v>
      </c>
      <c r="AN30" s="70" t="n">
        <v>0</v>
      </c>
      <c r="AO30" s="70" t="n">
        <v>0</v>
      </c>
      <c r="AP30" s="46"/>
      <c r="AQ30" s="63"/>
      <c r="AR30" s="46"/>
      <c r="BA30" s="64" t="str">
        <f aca="false">A30</f>
        <v>5</v>
      </c>
      <c r="BB30" s="65" t="str">
        <f aca="false">B30</f>
        <v>   Other</v>
      </c>
      <c r="BC30" s="71" t="n">
        <f aca="false">C30-AC30</f>
        <v>0</v>
      </c>
      <c r="BD30" s="71" t="n">
        <f aca="false">D30-AD30</f>
        <v>0</v>
      </c>
      <c r="BE30" s="71" t="n">
        <f aca="false">E30-AE30</f>
        <v>0</v>
      </c>
      <c r="BF30" s="71" t="n">
        <f aca="false">F30-AF30</f>
        <v>0</v>
      </c>
      <c r="BG30" s="71" t="n">
        <f aca="false">G30-AG30</f>
        <v>0</v>
      </c>
      <c r="BH30" s="71" t="n">
        <f aca="false">H30-AH30</f>
        <v>0</v>
      </c>
      <c r="BI30" s="71" t="n">
        <f aca="false">I30-AI30</f>
        <v>0</v>
      </c>
      <c r="BJ30" s="71" t="n">
        <f aca="false">J30-AJ30</f>
        <v>0</v>
      </c>
      <c r="BK30" s="71" t="n">
        <f aca="false">K30-AK30</f>
        <v>0</v>
      </c>
      <c r="BL30" s="71" t="n">
        <f aca="false">L30-AL30</f>
        <v>0</v>
      </c>
      <c r="BM30" s="71" t="n">
        <f aca="false">M30-AM30</f>
        <v>0</v>
      </c>
      <c r="BN30" s="71" t="n">
        <f aca="false">N30-AN30</f>
        <v>0</v>
      </c>
      <c r="BO30" s="71" t="n">
        <f aca="false">O30-AO30</f>
        <v>0</v>
      </c>
    </row>
    <row r="31" customFormat="false" ht="3.95" hidden="false" customHeight="true" outlineLevel="0" collapsed="false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customFormat="false" ht="14.65" hidden="false" customHeight="false" outlineLevel="0" collapsed="false">
      <c r="A32" s="43"/>
      <c r="B32" s="62" t="s">
        <v>292</v>
      </c>
      <c r="C32" s="69" t="n">
        <f aca="false">SUM(C28:C31)</f>
        <v>14193</v>
      </c>
      <c r="D32" s="69" t="n">
        <f aca="false">SUM(D28:D31)</f>
        <v>14193</v>
      </c>
      <c r="E32" s="69" t="n">
        <f aca="false">SUM(E28:E31)</f>
        <v>14193</v>
      </c>
      <c r="F32" s="69" t="n">
        <f aca="false">SUM(F28:F31)</f>
        <v>14193</v>
      </c>
      <c r="G32" s="69" t="n">
        <f aca="false">SUM(G28:G31)</f>
        <v>14193</v>
      </c>
      <c r="H32" s="69" t="n">
        <f aca="false">SUM(H28:H31)</f>
        <v>14193</v>
      </c>
      <c r="I32" s="69" t="n">
        <f aca="false">SUM(I28:I31)</f>
        <v>14193</v>
      </c>
      <c r="J32" s="69" t="n">
        <f aca="false">SUM(J28:J31)</f>
        <v>14193</v>
      </c>
      <c r="K32" s="69" t="n">
        <f aca="false">SUM(K28:K31)</f>
        <v>14193</v>
      </c>
      <c r="L32" s="69" t="n">
        <f aca="false">SUM(L28:L31)</f>
        <v>14193</v>
      </c>
      <c r="M32" s="69" t="n">
        <f aca="false">SUM(M28:M31)</f>
        <v>14193</v>
      </c>
      <c r="N32" s="69" t="n">
        <f aca="false">SUM(N28:N31)</f>
        <v>14193</v>
      </c>
      <c r="O32" s="69" t="n">
        <f aca="false">SUM(O28:O31)</f>
        <v>14193</v>
      </c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3"/>
      <c r="AB32" s="62" t="str">
        <f aca="false">B32</f>
        <v>      Total Investments &amp; Other Assets</v>
      </c>
      <c r="AC32" s="69" t="n">
        <f aca="false">SUM(AC28:AC31)</f>
        <v>0</v>
      </c>
      <c r="AD32" s="69" t="n">
        <f aca="false">SUM(AD28:AD31)</f>
        <v>0</v>
      </c>
      <c r="AE32" s="69" t="n">
        <f aca="false">SUM(AE28:AE31)</f>
        <v>0</v>
      </c>
      <c r="AF32" s="69" t="n">
        <f aca="false">SUM(AF28:AF31)</f>
        <v>0</v>
      </c>
      <c r="AG32" s="69" t="n">
        <f aca="false">SUM(AG28:AG31)</f>
        <v>0</v>
      </c>
      <c r="AH32" s="69" t="n">
        <f aca="false">SUM(AH28:AH31)</f>
        <v>0</v>
      </c>
      <c r="AI32" s="69" t="n">
        <f aca="false">SUM(AI28:AI31)</f>
        <v>0</v>
      </c>
      <c r="AJ32" s="69" t="n">
        <f aca="false">SUM(AJ28:AJ31)</f>
        <v>0</v>
      </c>
      <c r="AK32" s="69" t="n">
        <f aca="false">SUM(AK28:AK31)</f>
        <v>0</v>
      </c>
      <c r="AL32" s="69" t="n">
        <f aca="false">SUM(AL28:AL31)</f>
        <v>0</v>
      </c>
      <c r="AM32" s="69" t="n">
        <f aca="false">SUM(AM28:AM31)</f>
        <v>0</v>
      </c>
      <c r="AN32" s="69" t="n">
        <f aca="false">SUM(AN28:AN31)</f>
        <v>0</v>
      </c>
      <c r="AO32" s="69" t="n">
        <f aca="false">SUM(AO28:AO31)</f>
        <v>0</v>
      </c>
      <c r="AP32" s="46"/>
      <c r="AQ32" s="63"/>
      <c r="AR32" s="46"/>
      <c r="BA32" s="43"/>
      <c r="BB32" s="62" t="str">
        <f aca="false">B32</f>
        <v>      Total Investments &amp; Other Assets</v>
      </c>
      <c r="BC32" s="69" t="n">
        <f aca="false">SUM(BC28:BC31)</f>
        <v>14193</v>
      </c>
      <c r="BD32" s="69" t="n">
        <f aca="false">SUM(BD28:BD31)</f>
        <v>14193</v>
      </c>
      <c r="BE32" s="69" t="n">
        <f aca="false">SUM(BE28:BE31)</f>
        <v>14193</v>
      </c>
      <c r="BF32" s="69" t="n">
        <f aca="false">SUM(BF28:BF31)</f>
        <v>14193</v>
      </c>
      <c r="BG32" s="69" t="n">
        <f aca="false">SUM(BG28:BG31)</f>
        <v>14193</v>
      </c>
      <c r="BH32" s="69" t="n">
        <f aca="false">SUM(BH28:BH31)</f>
        <v>14193</v>
      </c>
      <c r="BI32" s="69" t="n">
        <f aca="false">SUM(BI28:BI31)</f>
        <v>14193</v>
      </c>
      <c r="BJ32" s="69" t="n">
        <f aca="false">SUM(BJ28:BJ31)</f>
        <v>14193</v>
      </c>
      <c r="BK32" s="69" t="n">
        <f aca="false">SUM(BK28:BK31)</f>
        <v>14193</v>
      </c>
      <c r="BL32" s="69" t="n">
        <f aca="false">SUM(BL28:BL31)</f>
        <v>14193</v>
      </c>
      <c r="BM32" s="69" t="n">
        <f aca="false">SUM(BM28:BM31)</f>
        <v>14193</v>
      </c>
      <c r="BN32" s="69" t="n">
        <f aca="false">SUM(BN28:BN31)</f>
        <v>14193</v>
      </c>
      <c r="BO32" s="69" t="n">
        <f aca="false">SUM(BO28:BO31)</f>
        <v>14193</v>
      </c>
    </row>
    <row r="33" customFormat="false" ht="14.65" hidden="false" customHeight="false" outlineLevel="0" collapsed="false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customFormat="false" ht="14.65" hidden="false" customHeight="false" outlineLevel="0" collapsed="false">
      <c r="A34" s="46"/>
      <c r="B34" s="46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46"/>
      <c r="AQ34" s="63"/>
      <c r="AR34" s="46"/>
      <c r="BA34" s="46"/>
      <c r="BB34" s="46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</row>
    <row r="35" customFormat="false" ht="14.65" hidden="false" customHeight="false" outlineLevel="0" collapsed="false">
      <c r="A35" s="43"/>
      <c r="B35" s="62" t="s">
        <v>293</v>
      </c>
      <c r="C35" s="63" t="n">
        <f aca="false">BACKUP!C142</f>
        <v>1055244</v>
      </c>
      <c r="D35" s="63" t="n">
        <f aca="false">BACKUP!D142</f>
        <v>1064491</v>
      </c>
      <c r="E35" s="63" t="n">
        <f aca="false">BACKUP!E142</f>
        <v>1071091</v>
      </c>
      <c r="F35" s="63" t="n">
        <f aca="false">BACKUP!F142</f>
        <v>1077391</v>
      </c>
      <c r="G35" s="63" t="n">
        <f aca="false">BACKUP!G142</f>
        <v>1085991</v>
      </c>
      <c r="H35" s="63" t="n">
        <f aca="false">BACKUP!H142</f>
        <v>1092391</v>
      </c>
      <c r="I35" s="63" t="n">
        <f aca="false">BACKUP!I142</f>
        <v>1098891</v>
      </c>
      <c r="J35" s="63" t="n">
        <f aca="false">BACKUP!J142</f>
        <v>1102991</v>
      </c>
      <c r="K35" s="63" t="n">
        <f aca="false">BACKUP!K142</f>
        <v>1106191</v>
      </c>
      <c r="L35" s="63" t="n">
        <f aca="false">BACKUP!L142</f>
        <v>1108591</v>
      </c>
      <c r="M35" s="63" t="n">
        <f aca="false">BACKUP!M142</f>
        <v>1114391</v>
      </c>
      <c r="N35" s="63" t="n">
        <f aca="false">BACKUP!N142</f>
        <v>1115191</v>
      </c>
      <c r="O35" s="63" t="n">
        <f aca="false">BACKUP!O142</f>
        <v>1116644</v>
      </c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3"/>
      <c r="AB35" s="62" t="str">
        <f aca="false">B35</f>
        <v>PLANT</v>
      </c>
      <c r="AC35" s="66" t="n">
        <v>76024</v>
      </c>
      <c r="AD35" s="66" t="n">
        <v>76024</v>
      </c>
      <c r="AE35" s="66" t="n">
        <v>76024</v>
      </c>
      <c r="AF35" s="66" t="n">
        <v>76024</v>
      </c>
      <c r="AG35" s="66" t="n">
        <v>76024</v>
      </c>
      <c r="AH35" s="66" t="n">
        <v>76024</v>
      </c>
      <c r="AI35" s="66" t="n">
        <v>76024</v>
      </c>
      <c r="AJ35" s="66" t="n">
        <v>76024</v>
      </c>
      <c r="AK35" s="66" t="n">
        <v>76024</v>
      </c>
      <c r="AL35" s="66" t="n">
        <v>76024</v>
      </c>
      <c r="AM35" s="66" t="n">
        <v>76024</v>
      </c>
      <c r="AN35" s="66" t="n">
        <v>76024</v>
      </c>
      <c r="AO35" s="66" t="n">
        <v>76024</v>
      </c>
      <c r="AP35" s="46"/>
      <c r="AQ35" s="63"/>
      <c r="AR35" s="46"/>
      <c r="BA35" s="43"/>
      <c r="BB35" s="62" t="str">
        <f aca="false">B35</f>
        <v>PLANT</v>
      </c>
      <c r="BC35" s="67" t="n">
        <f aca="false">C35-AC35</f>
        <v>979220</v>
      </c>
      <c r="BD35" s="67" t="n">
        <f aca="false">D35-AD35</f>
        <v>988467</v>
      </c>
      <c r="BE35" s="67" t="n">
        <f aca="false">E35-AE35</f>
        <v>995067</v>
      </c>
      <c r="BF35" s="67" t="n">
        <f aca="false">F35-AF35</f>
        <v>1001367</v>
      </c>
      <c r="BG35" s="67" t="n">
        <f aca="false">G35-AG35</f>
        <v>1009967</v>
      </c>
      <c r="BH35" s="67" t="n">
        <f aca="false">H35-AH35</f>
        <v>1016367</v>
      </c>
      <c r="BI35" s="67" t="n">
        <f aca="false">I35-AI35</f>
        <v>1022867</v>
      </c>
      <c r="BJ35" s="67" t="n">
        <f aca="false">J35-AJ35</f>
        <v>1026967</v>
      </c>
      <c r="BK35" s="67" t="n">
        <f aca="false">K35-AK35</f>
        <v>1030167</v>
      </c>
      <c r="BL35" s="67" t="n">
        <f aca="false">L35-AL35</f>
        <v>1032567</v>
      </c>
      <c r="BM35" s="67" t="n">
        <f aca="false">M35-AM35</f>
        <v>1038367</v>
      </c>
      <c r="BN35" s="67" t="n">
        <f aca="false">N35-AN35</f>
        <v>1039167</v>
      </c>
      <c r="BO35" s="67" t="n">
        <f aca="false">O35-AO35</f>
        <v>1040620</v>
      </c>
    </row>
    <row r="36" customFormat="false" ht="14.65" hidden="false" customHeight="false" outlineLevel="0" collapsed="false">
      <c r="A36" s="46"/>
      <c r="B36" s="65" t="s">
        <v>294</v>
      </c>
      <c r="C36" s="69" t="n">
        <f aca="false">BACKUP!C157</f>
        <v>124120</v>
      </c>
      <c r="D36" s="69" t="n">
        <f aca="false">BACKUP!D157</f>
        <v>125856</v>
      </c>
      <c r="E36" s="69" t="n">
        <f aca="false">BACKUP!E157</f>
        <v>127595</v>
      </c>
      <c r="F36" s="69" t="n">
        <f aca="false">BACKUP!F157</f>
        <v>129334</v>
      </c>
      <c r="G36" s="69" t="n">
        <f aca="false">BACKUP!G157</f>
        <v>131073</v>
      </c>
      <c r="H36" s="69" t="n">
        <f aca="false">BACKUP!H157</f>
        <v>132812</v>
      </c>
      <c r="I36" s="69" t="n">
        <f aca="false">BACKUP!I157</f>
        <v>134553</v>
      </c>
      <c r="J36" s="69" t="n">
        <f aca="false">BACKUP!J157</f>
        <v>136298</v>
      </c>
      <c r="K36" s="69" t="n">
        <f aca="false">BACKUP!K157</f>
        <v>138043</v>
      </c>
      <c r="L36" s="69" t="n">
        <f aca="false">BACKUP!L157</f>
        <v>139807</v>
      </c>
      <c r="M36" s="69" t="n">
        <f aca="false">BACKUP!M157</f>
        <v>141571</v>
      </c>
      <c r="N36" s="69" t="n">
        <f aca="false">BACKUP!N157</f>
        <v>143338</v>
      </c>
      <c r="O36" s="69" t="n">
        <f aca="false">BACKUP!O157</f>
        <v>145109</v>
      </c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65" t="str">
        <f aca="false">B36</f>
        <v>   Accumulated Depreciation</v>
      </c>
      <c r="AC36" s="70" t="n">
        <v>-218145</v>
      </c>
      <c r="AD36" s="72" t="n">
        <f aca="false">AC36+500</f>
        <v>-217645</v>
      </c>
      <c r="AE36" s="72" t="n">
        <f aca="false">AD36+500</f>
        <v>-217145</v>
      </c>
      <c r="AF36" s="72" t="n">
        <f aca="false">AE36+500</f>
        <v>-216645</v>
      </c>
      <c r="AG36" s="72" t="n">
        <f aca="false">AF36+500</f>
        <v>-216145</v>
      </c>
      <c r="AH36" s="72" t="n">
        <f aca="false">AG36+500</f>
        <v>-215645</v>
      </c>
      <c r="AI36" s="72" t="n">
        <f aca="false">AH36+500</f>
        <v>-215145</v>
      </c>
      <c r="AJ36" s="72" t="n">
        <f aca="false">AI36+500</f>
        <v>-214645</v>
      </c>
      <c r="AK36" s="72" t="n">
        <f aca="false">AJ36+500</f>
        <v>-214145</v>
      </c>
      <c r="AL36" s="72" t="n">
        <f aca="false">AK36+500</f>
        <v>-213645</v>
      </c>
      <c r="AM36" s="72" t="n">
        <f aca="false">AL36+500</f>
        <v>-213145</v>
      </c>
      <c r="AN36" s="72" t="n">
        <f aca="false">AM36+500</f>
        <v>-212645</v>
      </c>
      <c r="AO36" s="72" t="n">
        <f aca="false">AN36+500</f>
        <v>-212145</v>
      </c>
      <c r="AP36" s="46"/>
      <c r="AQ36" s="63"/>
      <c r="AR36" s="46"/>
      <c r="BA36" s="46"/>
      <c r="BB36" s="65" t="str">
        <f aca="false">B36</f>
        <v>   Accumulated Depreciation</v>
      </c>
      <c r="BC36" s="71" t="n">
        <f aca="false">C36-AC36</f>
        <v>342265</v>
      </c>
      <c r="BD36" s="71" t="n">
        <f aca="false">D36-AD36</f>
        <v>343501</v>
      </c>
      <c r="BE36" s="71" t="n">
        <f aca="false">E36-AE36</f>
        <v>344740</v>
      </c>
      <c r="BF36" s="71" t="n">
        <f aca="false">F36-AF36</f>
        <v>345979</v>
      </c>
      <c r="BG36" s="71" t="n">
        <f aca="false">G36-AG36</f>
        <v>347218</v>
      </c>
      <c r="BH36" s="71" t="n">
        <f aca="false">H36-AH36</f>
        <v>348457</v>
      </c>
      <c r="BI36" s="71" t="n">
        <f aca="false">I36-AI36</f>
        <v>349698</v>
      </c>
      <c r="BJ36" s="71" t="n">
        <f aca="false">J36-AJ36</f>
        <v>350943</v>
      </c>
      <c r="BK36" s="71" t="n">
        <f aca="false">K36-AK36</f>
        <v>352188</v>
      </c>
      <c r="BL36" s="71" t="n">
        <f aca="false">L36-AL36</f>
        <v>353452</v>
      </c>
      <c r="BM36" s="71" t="n">
        <f aca="false">M36-AM36</f>
        <v>354716</v>
      </c>
      <c r="BN36" s="71" t="n">
        <f aca="false">N36-AN36</f>
        <v>355983</v>
      </c>
      <c r="BO36" s="71" t="n">
        <f aca="false">O36-AO36</f>
        <v>357254</v>
      </c>
    </row>
    <row r="37" customFormat="false" ht="3.95" hidden="false" customHeight="true" outlineLevel="0" collapsed="false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customFormat="false" ht="14.65" hidden="false" customHeight="false" outlineLevel="0" collapsed="false">
      <c r="A38" s="64" t="s">
        <v>295</v>
      </c>
      <c r="B38" s="62" t="s">
        <v>296</v>
      </c>
      <c r="C38" s="69" t="n">
        <f aca="false">C35-C36</f>
        <v>931124</v>
      </c>
      <c r="D38" s="69" t="n">
        <f aca="false">D35-D36</f>
        <v>938635</v>
      </c>
      <c r="E38" s="69" t="n">
        <f aca="false">E35-E36</f>
        <v>943496</v>
      </c>
      <c r="F38" s="69" t="n">
        <f aca="false">F35-F36</f>
        <v>948057</v>
      </c>
      <c r="G38" s="69" t="n">
        <f aca="false">G35-G36</f>
        <v>954918</v>
      </c>
      <c r="H38" s="69" t="n">
        <f aca="false">H35-H36</f>
        <v>959579</v>
      </c>
      <c r="I38" s="69" t="n">
        <f aca="false">I35-I36</f>
        <v>964338</v>
      </c>
      <c r="J38" s="69" t="n">
        <f aca="false">J35-J36</f>
        <v>966693</v>
      </c>
      <c r="K38" s="69" t="n">
        <f aca="false">K35-K36</f>
        <v>968148</v>
      </c>
      <c r="L38" s="69" t="n">
        <f aca="false">L35-L36</f>
        <v>968784</v>
      </c>
      <c r="M38" s="69" t="n">
        <f aca="false">M35-M36</f>
        <v>972820</v>
      </c>
      <c r="N38" s="69" t="n">
        <f aca="false">N35-N36</f>
        <v>971853</v>
      </c>
      <c r="O38" s="69" t="n">
        <f aca="false">O35-O36</f>
        <v>971535</v>
      </c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64" t="str">
        <f aca="false">A38</f>
        <v>6</v>
      </c>
      <c r="AB38" s="62" t="str">
        <f aca="false">B38</f>
        <v>      Net Plant</v>
      </c>
      <c r="AC38" s="69" t="n">
        <f aca="false">AC35-AC36</f>
        <v>294169</v>
      </c>
      <c r="AD38" s="69" t="n">
        <f aca="false">AD35-AD36</f>
        <v>293669</v>
      </c>
      <c r="AE38" s="69" t="n">
        <f aca="false">AE35-AE36</f>
        <v>293169</v>
      </c>
      <c r="AF38" s="69" t="n">
        <f aca="false">AF35-AF36</f>
        <v>292669</v>
      </c>
      <c r="AG38" s="69" t="n">
        <f aca="false">AG35-AG36</f>
        <v>292169</v>
      </c>
      <c r="AH38" s="69" t="n">
        <f aca="false">AH35-AH36</f>
        <v>291669</v>
      </c>
      <c r="AI38" s="69" t="n">
        <f aca="false">AI35-AI36</f>
        <v>291169</v>
      </c>
      <c r="AJ38" s="69" t="n">
        <f aca="false">AJ35-AJ36</f>
        <v>290669</v>
      </c>
      <c r="AK38" s="69" t="n">
        <f aca="false">AK35-AK36</f>
        <v>290169</v>
      </c>
      <c r="AL38" s="69" t="n">
        <f aca="false">AL35-AL36</f>
        <v>289669</v>
      </c>
      <c r="AM38" s="69" t="n">
        <f aca="false">AM35-AM36</f>
        <v>289169</v>
      </c>
      <c r="AN38" s="69" t="n">
        <f aca="false">AN35-AN36</f>
        <v>288669</v>
      </c>
      <c r="AO38" s="69" t="n">
        <f aca="false">AO35-AO36</f>
        <v>288169</v>
      </c>
      <c r="AP38" s="46"/>
      <c r="AQ38" s="63"/>
      <c r="AR38" s="46"/>
      <c r="BA38" s="64" t="str">
        <f aca="false">A38</f>
        <v>6</v>
      </c>
      <c r="BB38" s="62" t="str">
        <f aca="false">B38</f>
        <v>      Net Plant</v>
      </c>
      <c r="BC38" s="69" t="n">
        <f aca="false">BC35-BC36</f>
        <v>636955</v>
      </c>
      <c r="BD38" s="69" t="n">
        <f aca="false">BD35-BD36</f>
        <v>644966</v>
      </c>
      <c r="BE38" s="69" t="n">
        <f aca="false">BE35-BE36</f>
        <v>650327</v>
      </c>
      <c r="BF38" s="69" t="n">
        <f aca="false">BF35-BF36</f>
        <v>655388</v>
      </c>
      <c r="BG38" s="69" t="n">
        <f aca="false">BG35-BG36</f>
        <v>662749</v>
      </c>
      <c r="BH38" s="69" t="n">
        <f aca="false">BH35-BH36</f>
        <v>667910</v>
      </c>
      <c r="BI38" s="69" t="n">
        <f aca="false">BI35-BI36</f>
        <v>673169</v>
      </c>
      <c r="BJ38" s="69" t="n">
        <f aca="false">BJ35-BJ36</f>
        <v>676024</v>
      </c>
      <c r="BK38" s="69" t="n">
        <f aca="false">BK35-BK36</f>
        <v>677979</v>
      </c>
      <c r="BL38" s="69" t="n">
        <f aca="false">BL35-BL36</f>
        <v>679115</v>
      </c>
      <c r="BM38" s="69" t="n">
        <f aca="false">BM35-BM36</f>
        <v>683651</v>
      </c>
      <c r="BN38" s="69" t="n">
        <f aca="false">BN35-BN36</f>
        <v>683184</v>
      </c>
      <c r="BO38" s="69" t="n">
        <f aca="false">BO35-BO36</f>
        <v>683366</v>
      </c>
    </row>
    <row r="39" customFormat="false" ht="14.65" hidden="false" customHeight="false" outlineLevel="0" collapsed="false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customFormat="false" ht="14.65" hidden="false" customHeight="false" outlineLevel="0" collapsed="false">
      <c r="A40" s="46"/>
      <c r="B40" s="46"/>
      <c r="C40" s="46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46"/>
      <c r="AQ40" s="63"/>
      <c r="AR40" s="46"/>
      <c r="BA40" s="46"/>
      <c r="BB40" s="46"/>
      <c r="BC40" s="46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</row>
    <row r="41" customFormat="false" ht="14.65" hidden="false" customHeight="false" outlineLevel="0" collapsed="false">
      <c r="A41" s="43"/>
      <c r="B41" s="62" t="s">
        <v>297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3"/>
      <c r="AB41" s="62" t="str">
        <f aca="false">B41</f>
        <v>DEFERRED CHARGES</v>
      </c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46"/>
      <c r="AQ41" s="63"/>
      <c r="AR41" s="46"/>
      <c r="BA41" s="43"/>
      <c r="BB41" s="62" t="str">
        <f aca="false">B41</f>
        <v>DEFERRED CHARGES</v>
      </c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</row>
    <row r="42" customFormat="false" ht="14.65" hidden="false" customHeight="false" outlineLevel="0" collapsed="false">
      <c r="A42" s="64" t="s">
        <v>285</v>
      </c>
      <c r="B42" s="65" t="s">
        <v>298</v>
      </c>
      <c r="C42" s="73" t="n">
        <f aca="false">BACKUP!C167</f>
        <v>0</v>
      </c>
      <c r="D42" s="73" t="n">
        <f aca="false">BACKUP!D167</f>
        <v>0</v>
      </c>
      <c r="E42" s="73" t="n">
        <f aca="false">BACKUP!E167</f>
        <v>0</v>
      </c>
      <c r="F42" s="73" t="n">
        <f aca="false">BACKUP!F167</f>
        <v>0</v>
      </c>
      <c r="G42" s="73" t="n">
        <f aca="false">BACKUP!G167</f>
        <v>0</v>
      </c>
      <c r="H42" s="73" t="n">
        <f aca="false">BACKUP!H167</f>
        <v>0</v>
      </c>
      <c r="I42" s="73" t="n">
        <f aca="false">BACKUP!I167</f>
        <v>0</v>
      </c>
      <c r="J42" s="73" t="n">
        <f aca="false">BACKUP!J167</f>
        <v>0</v>
      </c>
      <c r="K42" s="73" t="n">
        <f aca="false">BACKUP!K167</f>
        <v>0</v>
      </c>
      <c r="L42" s="73" t="n">
        <f aca="false">BACKUP!L167</f>
        <v>0</v>
      </c>
      <c r="M42" s="73" t="n">
        <f aca="false">BACKUP!M167</f>
        <v>0</v>
      </c>
      <c r="N42" s="73" t="n">
        <f aca="false">BACKUP!N167</f>
        <v>0</v>
      </c>
      <c r="O42" s="73" t="n">
        <f aca="false">BACKUP!O167</f>
        <v>0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64" t="str">
        <f aca="false">A42</f>
        <v>8</v>
      </c>
      <c r="AB42" s="65" t="str">
        <f aca="false">B42</f>
        <v>   Deferred Contract Reformation Costs </v>
      </c>
      <c r="AC42" s="66" t="n">
        <v>0</v>
      </c>
      <c r="AD42" s="66" t="n">
        <v>0</v>
      </c>
      <c r="AE42" s="66" t="n">
        <v>0</v>
      </c>
      <c r="AF42" s="66" t="n">
        <v>0</v>
      </c>
      <c r="AG42" s="66" t="n">
        <v>0</v>
      </c>
      <c r="AH42" s="66" t="n">
        <v>0</v>
      </c>
      <c r="AI42" s="66" t="n">
        <v>0</v>
      </c>
      <c r="AJ42" s="66" t="n">
        <v>0</v>
      </c>
      <c r="AK42" s="66" t="n">
        <v>0</v>
      </c>
      <c r="AL42" s="66" t="n">
        <v>0</v>
      </c>
      <c r="AM42" s="66" t="n">
        <v>0</v>
      </c>
      <c r="AN42" s="66" t="n">
        <v>0</v>
      </c>
      <c r="AO42" s="66" t="n">
        <v>0</v>
      </c>
      <c r="AP42" s="46"/>
      <c r="AQ42" s="63"/>
      <c r="AR42" s="46"/>
      <c r="BA42" s="64" t="str">
        <f aca="false">A42</f>
        <v>8</v>
      </c>
      <c r="BB42" s="65" t="str">
        <f aca="false">B42</f>
        <v>   Deferred Contract Reformation Costs </v>
      </c>
      <c r="BC42" s="67" t="n">
        <f aca="false">C42-AC42</f>
        <v>0</v>
      </c>
      <c r="BD42" s="67" t="n">
        <f aca="false">D42-AD42</f>
        <v>0</v>
      </c>
      <c r="BE42" s="67" t="n">
        <f aca="false">E42-AE42</f>
        <v>0</v>
      </c>
      <c r="BF42" s="67" t="n">
        <f aca="false">F42-AF42</f>
        <v>0</v>
      </c>
      <c r="BG42" s="67" t="n">
        <f aca="false">G42-AG42</f>
        <v>0</v>
      </c>
      <c r="BH42" s="67" t="n">
        <f aca="false">H42-AH42</f>
        <v>0</v>
      </c>
      <c r="BI42" s="67" t="n">
        <f aca="false">I42-AI42</f>
        <v>0</v>
      </c>
      <c r="BJ42" s="67" t="n">
        <f aca="false">J42-AJ42</f>
        <v>0</v>
      </c>
      <c r="BK42" s="67" t="n">
        <f aca="false">K42-AK42</f>
        <v>0</v>
      </c>
      <c r="BL42" s="67" t="n">
        <f aca="false">L42-AL42</f>
        <v>0</v>
      </c>
      <c r="BM42" s="67" t="n">
        <f aca="false">M42-AM42</f>
        <v>0</v>
      </c>
      <c r="BN42" s="67" t="n">
        <f aca="false">N42-AN42</f>
        <v>0</v>
      </c>
      <c r="BO42" s="67" t="n">
        <f aca="false">O42-AO42</f>
        <v>0</v>
      </c>
    </row>
    <row r="43" customFormat="false" ht="14.65" hidden="false" customHeight="false" outlineLevel="0" collapsed="false">
      <c r="A43" s="64" t="s">
        <v>299</v>
      </c>
      <c r="B43" s="65" t="s">
        <v>300</v>
      </c>
      <c r="C43" s="63" t="n">
        <f aca="false">BACKUP!C226</f>
        <v>74053</v>
      </c>
      <c r="D43" s="63" t="n">
        <f aca="false">BACKUP!D226</f>
        <v>73623</v>
      </c>
      <c r="E43" s="63" t="n">
        <f aca="false">BACKUP!E226</f>
        <v>73219</v>
      </c>
      <c r="F43" s="63" t="n">
        <f aca="false">BACKUP!F226</f>
        <v>72804</v>
      </c>
      <c r="G43" s="63" t="n">
        <f aca="false">BACKUP!G226</f>
        <v>72436</v>
      </c>
      <c r="H43" s="63" t="n">
        <f aca="false">BACKUP!H226</f>
        <v>72122</v>
      </c>
      <c r="I43" s="63" t="n">
        <f aca="false">BACKUP!I226</f>
        <v>71835</v>
      </c>
      <c r="J43" s="63" t="n">
        <f aca="false">BACKUP!J226</f>
        <v>71556</v>
      </c>
      <c r="K43" s="63" t="n">
        <f aca="false">BACKUP!K226</f>
        <v>71273</v>
      </c>
      <c r="L43" s="63" t="n">
        <f aca="false">BACKUP!L226</f>
        <v>70984</v>
      </c>
      <c r="M43" s="63" t="n">
        <f aca="false">BACKUP!M226</f>
        <v>70682</v>
      </c>
      <c r="N43" s="63" t="n">
        <f aca="false">BACKUP!N226</f>
        <v>70402</v>
      </c>
      <c r="O43" s="63" t="n">
        <f aca="false">BACKUP!O226</f>
        <v>70120</v>
      </c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64" t="str">
        <f aca="false">A43</f>
        <v>7</v>
      </c>
      <c r="AB43" s="65" t="str">
        <f aca="false">B43</f>
        <v>   Other Regulatory Assets</v>
      </c>
      <c r="AC43" s="66" t="n">
        <v>0</v>
      </c>
      <c r="AD43" s="66" t="n">
        <v>0</v>
      </c>
      <c r="AE43" s="66" t="n">
        <v>0</v>
      </c>
      <c r="AF43" s="66" t="n">
        <v>0</v>
      </c>
      <c r="AG43" s="66" t="n">
        <v>0</v>
      </c>
      <c r="AH43" s="66" t="n">
        <v>0</v>
      </c>
      <c r="AI43" s="66" t="n">
        <v>0</v>
      </c>
      <c r="AJ43" s="66" t="n">
        <v>0</v>
      </c>
      <c r="AK43" s="66" t="n">
        <v>0</v>
      </c>
      <c r="AL43" s="66" t="n">
        <v>0</v>
      </c>
      <c r="AM43" s="66" t="n">
        <v>0</v>
      </c>
      <c r="AN43" s="66" t="n">
        <v>0</v>
      </c>
      <c r="AO43" s="66" t="n">
        <v>0</v>
      </c>
      <c r="AP43" s="46"/>
      <c r="AQ43" s="46"/>
      <c r="AR43" s="46"/>
      <c r="BA43" s="64" t="str">
        <f aca="false">A43</f>
        <v>7</v>
      </c>
      <c r="BB43" s="65" t="str">
        <f aca="false">B43</f>
        <v>   Other Regulatory Assets</v>
      </c>
      <c r="BC43" s="67" t="n">
        <f aca="false">C43-AC43</f>
        <v>74053</v>
      </c>
      <c r="BD43" s="67" t="n">
        <f aca="false">D43-AD43</f>
        <v>73623</v>
      </c>
      <c r="BE43" s="67" t="n">
        <f aca="false">E43-AE43</f>
        <v>73219</v>
      </c>
      <c r="BF43" s="67" t="n">
        <f aca="false">F43-AF43</f>
        <v>72804</v>
      </c>
      <c r="BG43" s="67" t="n">
        <f aca="false">G43-AG43</f>
        <v>72436</v>
      </c>
      <c r="BH43" s="67" t="n">
        <f aca="false">H43-AH43</f>
        <v>72122</v>
      </c>
      <c r="BI43" s="67" t="n">
        <f aca="false">I43-AI43</f>
        <v>71835</v>
      </c>
      <c r="BJ43" s="67" t="n">
        <f aca="false">J43-AJ43</f>
        <v>71556</v>
      </c>
      <c r="BK43" s="67" t="n">
        <f aca="false">K43-AK43</f>
        <v>71273</v>
      </c>
      <c r="BL43" s="67" t="n">
        <f aca="false">L43-AL43</f>
        <v>70984</v>
      </c>
      <c r="BM43" s="67" t="n">
        <f aca="false">M43-AM43</f>
        <v>70682</v>
      </c>
      <c r="BN43" s="67" t="n">
        <f aca="false">N43-AN43</f>
        <v>70402</v>
      </c>
      <c r="BO43" s="67" t="n">
        <f aca="false">O43-AO43</f>
        <v>70120</v>
      </c>
    </row>
    <row r="44" customFormat="false" ht="14.65" hidden="false" customHeight="false" outlineLevel="0" collapsed="false">
      <c r="A44" s="64" t="s">
        <v>291</v>
      </c>
      <c r="B44" s="65" t="s">
        <v>38</v>
      </c>
      <c r="C44" s="69" t="n">
        <f aca="false">BACKUP!C245</f>
        <v>3963</v>
      </c>
      <c r="D44" s="69" t="n">
        <f aca="false">BACKUP!D245</f>
        <v>4150</v>
      </c>
      <c r="E44" s="69" t="n">
        <f aca="false">BACKUP!E245</f>
        <v>4337</v>
      </c>
      <c r="F44" s="69" t="n">
        <f aca="false">BACKUP!F245</f>
        <v>4524</v>
      </c>
      <c r="G44" s="69" t="n">
        <f aca="false">BACKUP!G245</f>
        <v>4711</v>
      </c>
      <c r="H44" s="69" t="n">
        <f aca="false">BACKUP!H245</f>
        <v>4898</v>
      </c>
      <c r="I44" s="69" t="n">
        <f aca="false">BACKUP!I245</f>
        <v>5085</v>
      </c>
      <c r="J44" s="69" t="n">
        <f aca="false">BACKUP!J245</f>
        <v>5273</v>
      </c>
      <c r="K44" s="69" t="n">
        <f aca="false">BACKUP!K245</f>
        <v>5460</v>
      </c>
      <c r="L44" s="69" t="n">
        <f aca="false">BACKUP!L245</f>
        <v>5648</v>
      </c>
      <c r="M44" s="69" t="n">
        <f aca="false">BACKUP!M245</f>
        <v>5835</v>
      </c>
      <c r="N44" s="69" t="n">
        <f aca="false">BACKUP!N245</f>
        <v>6023</v>
      </c>
      <c r="O44" s="69" t="n">
        <f aca="false">BACKUP!O245</f>
        <v>6210</v>
      </c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64" t="str">
        <f aca="false">A44</f>
        <v>9</v>
      </c>
      <c r="AB44" s="65" t="str">
        <f aca="false">B44</f>
        <v>   Other</v>
      </c>
      <c r="AC44" s="70" t="n">
        <v>0</v>
      </c>
      <c r="AD44" s="70" t="n">
        <v>0</v>
      </c>
      <c r="AE44" s="70" t="n">
        <v>0</v>
      </c>
      <c r="AF44" s="70" t="n">
        <v>0</v>
      </c>
      <c r="AG44" s="70" t="n">
        <v>0</v>
      </c>
      <c r="AH44" s="70" t="n">
        <v>0</v>
      </c>
      <c r="AI44" s="70" t="n">
        <v>0</v>
      </c>
      <c r="AJ44" s="70" t="n">
        <v>0</v>
      </c>
      <c r="AK44" s="70" t="n">
        <v>0</v>
      </c>
      <c r="AL44" s="70" t="n">
        <v>0</v>
      </c>
      <c r="AM44" s="70" t="n">
        <v>0</v>
      </c>
      <c r="AN44" s="70" t="n">
        <v>0</v>
      </c>
      <c r="AO44" s="70" t="n">
        <v>0</v>
      </c>
      <c r="AP44" s="46"/>
      <c r="AQ44" s="63"/>
      <c r="AR44" s="46"/>
      <c r="BA44" s="64" t="str">
        <f aca="false">A44</f>
        <v>9</v>
      </c>
      <c r="BB44" s="65" t="str">
        <f aca="false">B44</f>
        <v>   Other</v>
      </c>
      <c r="BC44" s="71" t="n">
        <f aca="false">C44-AC44</f>
        <v>3963</v>
      </c>
      <c r="BD44" s="71" t="n">
        <f aca="false">D44-AD44</f>
        <v>4150</v>
      </c>
      <c r="BE44" s="71" t="n">
        <f aca="false">E44-AE44</f>
        <v>4337</v>
      </c>
      <c r="BF44" s="71" t="n">
        <f aca="false">F44-AF44</f>
        <v>4524</v>
      </c>
      <c r="BG44" s="71" t="n">
        <f aca="false">G44-AG44</f>
        <v>4711</v>
      </c>
      <c r="BH44" s="71" t="n">
        <f aca="false">H44-AH44</f>
        <v>4898</v>
      </c>
      <c r="BI44" s="71" t="n">
        <f aca="false">I44-AI44</f>
        <v>5085</v>
      </c>
      <c r="BJ44" s="71" t="n">
        <f aca="false">J44-AJ44</f>
        <v>5273</v>
      </c>
      <c r="BK44" s="71" t="n">
        <f aca="false">K44-AK44</f>
        <v>5460</v>
      </c>
      <c r="BL44" s="71" t="n">
        <f aca="false">L44-AL44</f>
        <v>5648</v>
      </c>
      <c r="BM44" s="71" t="n">
        <f aca="false">M44-AM44</f>
        <v>5835</v>
      </c>
      <c r="BN44" s="71" t="n">
        <f aca="false">N44-AN44</f>
        <v>6023</v>
      </c>
      <c r="BO44" s="71" t="n">
        <f aca="false">O44-AO44</f>
        <v>6210</v>
      </c>
    </row>
    <row r="45" customFormat="false" ht="3.95" hidden="false" customHeight="true" outlineLevel="0" collapsed="false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customFormat="false" ht="14.65" hidden="false" customHeight="false" outlineLevel="0" collapsed="false">
      <c r="A46" s="43"/>
      <c r="B46" s="62" t="s">
        <v>301</v>
      </c>
      <c r="C46" s="69" t="n">
        <f aca="false">SUM(C42:C45)</f>
        <v>78016</v>
      </c>
      <c r="D46" s="69" t="n">
        <f aca="false">SUM(D42:D45)</f>
        <v>77773</v>
      </c>
      <c r="E46" s="69" t="n">
        <f aca="false">SUM(E42:E45)</f>
        <v>77556</v>
      </c>
      <c r="F46" s="69" t="n">
        <f aca="false">SUM(F42:F45)</f>
        <v>77328</v>
      </c>
      <c r="G46" s="69" t="n">
        <f aca="false">SUM(G42:G45)</f>
        <v>77147</v>
      </c>
      <c r="H46" s="69" t="n">
        <f aca="false">SUM(H42:H45)</f>
        <v>77020</v>
      </c>
      <c r="I46" s="69" t="n">
        <f aca="false">SUM(I42:I45)</f>
        <v>76920</v>
      </c>
      <c r="J46" s="69" t="n">
        <f aca="false">SUM(J42:J45)</f>
        <v>76829</v>
      </c>
      <c r="K46" s="69" t="n">
        <f aca="false">SUM(K42:K45)</f>
        <v>76733</v>
      </c>
      <c r="L46" s="69" t="n">
        <f aca="false">SUM(L42:L45)</f>
        <v>76632</v>
      </c>
      <c r="M46" s="69" t="n">
        <f aca="false">SUM(M42:M45)</f>
        <v>76517</v>
      </c>
      <c r="N46" s="69" t="n">
        <f aca="false">SUM(N42:N45)</f>
        <v>76425</v>
      </c>
      <c r="O46" s="69" t="n">
        <f aca="false">SUM(O42:O45)</f>
        <v>76330</v>
      </c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3"/>
      <c r="AB46" s="62" t="str">
        <f aca="false">B46</f>
        <v>      Total Deferred Charges</v>
      </c>
      <c r="AC46" s="69" t="n">
        <f aca="false">SUM(AC42:AC45)</f>
        <v>0</v>
      </c>
      <c r="AD46" s="69" t="n">
        <f aca="false">SUM(AD42:AD45)</f>
        <v>0</v>
      </c>
      <c r="AE46" s="69" t="n">
        <f aca="false">SUM(AE42:AE45)</f>
        <v>0</v>
      </c>
      <c r="AF46" s="69" t="n">
        <f aca="false">SUM(AF42:AF45)</f>
        <v>0</v>
      </c>
      <c r="AG46" s="69" t="n">
        <f aca="false">SUM(AG42:AG45)</f>
        <v>0</v>
      </c>
      <c r="AH46" s="69" t="n">
        <f aca="false">SUM(AH42:AH45)</f>
        <v>0</v>
      </c>
      <c r="AI46" s="69" t="n">
        <f aca="false">SUM(AI42:AI45)</f>
        <v>0</v>
      </c>
      <c r="AJ46" s="69" t="n">
        <f aca="false">SUM(AJ42:AJ45)</f>
        <v>0</v>
      </c>
      <c r="AK46" s="69" t="n">
        <f aca="false">SUM(AK42:AK45)</f>
        <v>0</v>
      </c>
      <c r="AL46" s="69" t="n">
        <f aca="false">SUM(AL42:AL45)</f>
        <v>0</v>
      </c>
      <c r="AM46" s="69" t="n">
        <f aca="false">SUM(AM42:AM45)</f>
        <v>0</v>
      </c>
      <c r="AN46" s="69" t="n">
        <f aca="false">SUM(AN42:AN45)</f>
        <v>0</v>
      </c>
      <c r="AO46" s="69" t="n">
        <f aca="false">SUM(AO42:AO45)</f>
        <v>0</v>
      </c>
      <c r="AP46" s="46"/>
      <c r="AQ46" s="63"/>
      <c r="AR46" s="46"/>
      <c r="BA46" s="43"/>
      <c r="BB46" s="62" t="str">
        <f aca="false">B46</f>
        <v>      Total Deferred Charges</v>
      </c>
      <c r="BC46" s="69" t="n">
        <f aca="false">SUM(BC42:BC45)</f>
        <v>78016</v>
      </c>
      <c r="BD46" s="69" t="n">
        <f aca="false">SUM(BD42:BD45)</f>
        <v>77773</v>
      </c>
      <c r="BE46" s="69" t="n">
        <f aca="false">SUM(BE42:BE45)</f>
        <v>77556</v>
      </c>
      <c r="BF46" s="69" t="n">
        <f aca="false">SUM(BF42:BF45)</f>
        <v>77328</v>
      </c>
      <c r="BG46" s="69" t="n">
        <f aca="false">SUM(BG42:BG45)</f>
        <v>77147</v>
      </c>
      <c r="BH46" s="69" t="n">
        <f aca="false">SUM(BH42:BH45)</f>
        <v>77020</v>
      </c>
      <c r="BI46" s="69" t="n">
        <f aca="false">SUM(BI42:BI45)</f>
        <v>76920</v>
      </c>
      <c r="BJ46" s="69" t="n">
        <f aca="false">SUM(BJ42:BJ45)</f>
        <v>76829</v>
      </c>
      <c r="BK46" s="69" t="n">
        <f aca="false">SUM(BK42:BK45)</f>
        <v>76733</v>
      </c>
      <c r="BL46" s="69" t="n">
        <f aca="false">SUM(BL42:BL45)</f>
        <v>76632</v>
      </c>
      <c r="BM46" s="69" t="n">
        <f aca="false">SUM(BM42:BM45)</f>
        <v>76517</v>
      </c>
      <c r="BN46" s="69" t="n">
        <f aca="false">SUM(BN42:BN45)</f>
        <v>76425</v>
      </c>
      <c r="BO46" s="69" t="n">
        <f aca="false">SUM(BO42:BO45)</f>
        <v>76330</v>
      </c>
    </row>
    <row r="47" customFormat="false" ht="14.65" hidden="false" customHeight="false" outlineLevel="0" collapsed="false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customFormat="false" ht="14.65" hidden="false" customHeight="false" outlineLevel="0" collapsed="false">
      <c r="A48" s="46"/>
      <c r="B48" s="46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46"/>
      <c r="AQ48" s="63"/>
      <c r="AR48" s="46"/>
      <c r="BA48" s="46"/>
      <c r="BB48" s="46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</row>
    <row r="49" customFormat="false" ht="14.65" hidden="false" customHeight="false" outlineLevel="0" collapsed="false">
      <c r="A49" s="43"/>
      <c r="B49" s="62" t="s">
        <v>302</v>
      </c>
      <c r="C49" s="74" t="n">
        <f aca="false">C24+C32+C38+C46</f>
        <v>1338216</v>
      </c>
      <c r="D49" s="74" t="n">
        <f aca="false">D24+D32+D38+D46</f>
        <v>1344797</v>
      </c>
      <c r="E49" s="74" t="n">
        <f aca="false">E24+E32+E38+E46</f>
        <v>1349629</v>
      </c>
      <c r="F49" s="74" t="n">
        <f aca="false">F24+F32+F38+F46</f>
        <v>1356658</v>
      </c>
      <c r="G49" s="74" t="n">
        <f aca="false">G24+G32+G38+G46</f>
        <v>1360214</v>
      </c>
      <c r="H49" s="74" t="n">
        <f aca="false">H24+H32+H38+H46</f>
        <v>1365958</v>
      </c>
      <c r="I49" s="74" t="n">
        <f aca="false">I24+I32+I38+I46</f>
        <v>1373349</v>
      </c>
      <c r="J49" s="74" t="n">
        <f aca="false">J24+J32+J38+J46</f>
        <v>1381862</v>
      </c>
      <c r="K49" s="74" t="n">
        <f aca="false">K24+K32+K38+K46</f>
        <v>1389636</v>
      </c>
      <c r="L49" s="74" t="n">
        <f aca="false">L24+L32+L38+L46</f>
        <v>1398095</v>
      </c>
      <c r="M49" s="74" t="n">
        <f aca="false">M24+M32+M38+M46</f>
        <v>1402651</v>
      </c>
      <c r="N49" s="74" t="n">
        <f aca="false">N24+N32+N38+N46</f>
        <v>1405015</v>
      </c>
      <c r="O49" s="74" t="n">
        <f aca="false">O24+O32+O38+O46</f>
        <v>1412614</v>
      </c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3"/>
      <c r="AB49" s="62" t="str">
        <f aca="false">B49</f>
        <v>            TOTAL ASSETS</v>
      </c>
      <c r="AC49" s="74" t="n">
        <f aca="false">AC24+AC32+AC38+AC46</f>
        <v>294164</v>
      </c>
      <c r="AD49" s="74" t="n">
        <f aca="false">AD24+AD32+AD38+AD46</f>
        <v>293664</v>
      </c>
      <c r="AE49" s="74" t="n">
        <f aca="false">AE24+AE32+AE38+AE46</f>
        <v>293164</v>
      </c>
      <c r="AF49" s="74" t="n">
        <f aca="false">AF24+AF32+AF38+AF46</f>
        <v>292664</v>
      </c>
      <c r="AG49" s="74" t="n">
        <f aca="false">AG24+AG32+AG38+AG46</f>
        <v>292164</v>
      </c>
      <c r="AH49" s="74" t="n">
        <f aca="false">AH24+AH32+AH38+AH46</f>
        <v>291664</v>
      </c>
      <c r="AI49" s="74" t="n">
        <f aca="false">AI24+AI32+AI38+AI46</f>
        <v>291164</v>
      </c>
      <c r="AJ49" s="74" t="n">
        <f aca="false">AJ24+AJ32+AJ38+AJ46</f>
        <v>290664</v>
      </c>
      <c r="AK49" s="74" t="n">
        <f aca="false">AK24+AK32+AK38+AK46</f>
        <v>290164</v>
      </c>
      <c r="AL49" s="74" t="n">
        <f aca="false">AL24+AL32+AL38+AL46</f>
        <v>289664</v>
      </c>
      <c r="AM49" s="74" t="n">
        <f aca="false">AM24+AM32+AM38+AM46</f>
        <v>289164</v>
      </c>
      <c r="AN49" s="74" t="n">
        <f aca="false">AN24+AN32+AN38+AN46</f>
        <v>288664</v>
      </c>
      <c r="AO49" s="74" t="n">
        <f aca="false">AO24+AO32+AO38+AO46</f>
        <v>288164</v>
      </c>
      <c r="AP49" s="46"/>
      <c r="AQ49" s="63"/>
      <c r="AR49" s="46"/>
      <c r="BA49" s="43"/>
      <c r="BB49" s="62" t="str">
        <f aca="false">B49</f>
        <v>            TOTAL ASSETS</v>
      </c>
      <c r="BC49" s="74" t="n">
        <f aca="false">BC24+BC32+BC38+BC46</f>
        <v>1044052</v>
      </c>
      <c r="BD49" s="74" t="n">
        <f aca="false">BD24+BD32+BD38+BD46</f>
        <v>1051133</v>
      </c>
      <c r="BE49" s="74" t="n">
        <f aca="false">BE24+BE32+BE38+BE46</f>
        <v>1056465</v>
      </c>
      <c r="BF49" s="74" t="n">
        <f aca="false">BF24+BF32+BF38+BF46</f>
        <v>1063994</v>
      </c>
      <c r="BG49" s="74" t="n">
        <f aca="false">BG24+BG32+BG38+BG46</f>
        <v>1068050</v>
      </c>
      <c r="BH49" s="74" t="n">
        <f aca="false">BH24+BH32+BH38+BH46</f>
        <v>1074294</v>
      </c>
      <c r="BI49" s="74" t="n">
        <f aca="false">BI24+BI32+BI38+BI46</f>
        <v>1082185</v>
      </c>
      <c r="BJ49" s="74" t="n">
        <f aca="false">BJ24+BJ32+BJ38+BJ46</f>
        <v>1091198</v>
      </c>
      <c r="BK49" s="74" t="n">
        <f aca="false">BK24+BK32+BK38+BK46</f>
        <v>1099472</v>
      </c>
      <c r="BL49" s="74" t="n">
        <f aca="false">BL24+BL32+BL38+BL46</f>
        <v>1108431</v>
      </c>
      <c r="BM49" s="74" t="n">
        <f aca="false">BM24+BM32+BM38+BM46</f>
        <v>1113487</v>
      </c>
      <c r="BN49" s="74" t="n">
        <f aca="false">BN24+BN32+BN38+BN46</f>
        <v>1116351</v>
      </c>
      <c r="BO49" s="74" t="n">
        <f aca="false">BO24+BO32+BO38+BO46</f>
        <v>1124450</v>
      </c>
    </row>
    <row r="50" customFormat="false" ht="14.65" hidden="false" customHeight="false" outlineLevel="0" collapsed="false">
      <c r="A50" s="46"/>
      <c r="B50" s="46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46"/>
      <c r="AQ50" s="63"/>
      <c r="AR50" s="46"/>
      <c r="BA50" s="46"/>
      <c r="BB50" s="46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</row>
    <row r="51" customFormat="false" ht="14.65" hidden="false" customHeight="false" outlineLevel="0" collapsed="false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customFormat="false" ht="14.65" hidden="false" customHeight="false" outlineLevel="0" collapsed="false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75"/>
      <c r="AG52" s="64"/>
      <c r="AH52" s="64"/>
      <c r="AI52" s="64"/>
      <c r="AJ52" s="46"/>
      <c r="AK52" s="46"/>
      <c r="AL52" s="46"/>
      <c r="AM52" s="46"/>
      <c r="AN52" s="46"/>
      <c r="AO52" s="46"/>
      <c r="AP52" s="46"/>
      <c r="AQ52" s="46"/>
      <c r="AR52" s="46"/>
      <c r="BA52" s="46"/>
      <c r="BB52" s="46"/>
    </row>
    <row r="53" customFormat="false" ht="8.1" hidden="false" customHeight="true" outlineLevel="0" collapsed="false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BA53" s="46"/>
      <c r="BB53" s="46"/>
    </row>
    <row r="54" customFormat="false" ht="14.65" hidden="false" customHeight="false" outlineLevel="0" collapsed="false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76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46"/>
      <c r="AQ54" s="63"/>
      <c r="AR54" s="46"/>
      <c r="BA54" s="46"/>
      <c r="BB54" s="46"/>
    </row>
    <row r="55" customFormat="false" ht="14.65" hidden="false" customHeight="false" outlineLevel="0" collapsed="false">
      <c r="A55" s="43"/>
      <c r="B55" s="62" t="s">
        <v>303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3"/>
      <c r="AB55" s="62" t="str">
        <f aca="false">B55</f>
        <v>CURRENT LIABILITIES</v>
      </c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46"/>
      <c r="AQ55" s="63"/>
      <c r="AR55" s="46"/>
      <c r="BA55" s="43"/>
      <c r="BB55" s="62" t="str">
        <f aca="false">B55</f>
        <v>CURRENT LIABILITIES</v>
      </c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</row>
    <row r="56" customFormat="false" ht="14.65" hidden="false" customHeight="false" outlineLevel="0" collapsed="false">
      <c r="A56" s="64" t="s">
        <v>304</v>
      </c>
      <c r="B56" s="65" t="s">
        <v>305</v>
      </c>
      <c r="C56" s="63" t="n">
        <f aca="false">BACKUP!C275</f>
        <v>7327</v>
      </c>
      <c r="D56" s="63" t="n">
        <f aca="false">BACKUP!D275</f>
        <v>7327</v>
      </c>
      <c r="E56" s="63" t="n">
        <f aca="false">BACKUP!E275</f>
        <v>7327</v>
      </c>
      <c r="F56" s="63" t="n">
        <f aca="false">BACKUP!F275</f>
        <v>7327</v>
      </c>
      <c r="G56" s="63" t="n">
        <f aca="false">BACKUP!G275</f>
        <v>7327</v>
      </c>
      <c r="H56" s="63" t="n">
        <f aca="false">BACKUP!H275</f>
        <v>7327</v>
      </c>
      <c r="I56" s="63" t="n">
        <f aca="false">BACKUP!I275</f>
        <v>7327</v>
      </c>
      <c r="J56" s="63" t="n">
        <f aca="false">BACKUP!J275</f>
        <v>7327</v>
      </c>
      <c r="K56" s="63" t="n">
        <f aca="false">BACKUP!K275</f>
        <v>7327</v>
      </c>
      <c r="L56" s="63" t="n">
        <f aca="false">BACKUP!L275</f>
        <v>7327</v>
      </c>
      <c r="M56" s="63" t="n">
        <f aca="false">BACKUP!M275</f>
        <v>7327</v>
      </c>
      <c r="N56" s="63" t="n">
        <f aca="false">BACKUP!N275</f>
        <v>7327</v>
      </c>
      <c r="O56" s="63" t="n">
        <f aca="false">BACKUP!O275</f>
        <v>7327</v>
      </c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64" t="str">
        <f aca="false">A56</f>
        <v>A</v>
      </c>
      <c r="AB56" s="65" t="str">
        <f aca="false">B56</f>
        <v>   Accounts Payable - Assoc. Companies / Trade</v>
      </c>
      <c r="AC56" s="66" t="n">
        <v>0</v>
      </c>
      <c r="AD56" s="66" t="n">
        <v>0</v>
      </c>
      <c r="AE56" s="66" t="n">
        <v>0</v>
      </c>
      <c r="AF56" s="66" t="n">
        <v>0</v>
      </c>
      <c r="AG56" s="66" t="n">
        <v>0</v>
      </c>
      <c r="AH56" s="66" t="n">
        <v>0</v>
      </c>
      <c r="AI56" s="66" t="n">
        <v>0</v>
      </c>
      <c r="AJ56" s="66" t="n">
        <v>0</v>
      </c>
      <c r="AK56" s="66" t="n">
        <v>0</v>
      </c>
      <c r="AL56" s="66" t="n">
        <v>0</v>
      </c>
      <c r="AM56" s="66" t="n">
        <v>0</v>
      </c>
      <c r="AN56" s="66" t="n">
        <v>0</v>
      </c>
      <c r="AO56" s="66" t="n">
        <v>0</v>
      </c>
      <c r="AP56" s="46"/>
      <c r="AQ56" s="63"/>
      <c r="AR56" s="46"/>
      <c r="BA56" s="64" t="str">
        <f aca="false">A56</f>
        <v>A</v>
      </c>
      <c r="BB56" s="65" t="str">
        <f aca="false">B56</f>
        <v>   Accounts Payable - Assoc. Companies / Trade</v>
      </c>
      <c r="BC56" s="67" t="n">
        <f aca="false">C56-AC56</f>
        <v>7327</v>
      </c>
      <c r="BD56" s="67" t="n">
        <f aca="false">D56-AD56</f>
        <v>7327</v>
      </c>
      <c r="BE56" s="67" t="n">
        <f aca="false">E56-AE56</f>
        <v>7327</v>
      </c>
      <c r="BF56" s="67" t="n">
        <f aca="false">F56-AF56</f>
        <v>7327</v>
      </c>
      <c r="BG56" s="67" t="n">
        <f aca="false">G56-AG56</f>
        <v>7327</v>
      </c>
      <c r="BH56" s="67" t="n">
        <f aca="false">H56-AH56</f>
        <v>7327</v>
      </c>
      <c r="BI56" s="67" t="n">
        <f aca="false">I56-AI56</f>
        <v>7327</v>
      </c>
      <c r="BJ56" s="67" t="n">
        <f aca="false">J56-AJ56</f>
        <v>7327</v>
      </c>
      <c r="BK56" s="67" t="n">
        <f aca="false">K56-AK56</f>
        <v>7327</v>
      </c>
      <c r="BL56" s="67" t="n">
        <f aca="false">L56-AL56</f>
        <v>7327</v>
      </c>
      <c r="BM56" s="67" t="n">
        <f aca="false">M56-AM56</f>
        <v>7327</v>
      </c>
      <c r="BN56" s="67" t="n">
        <f aca="false">N56-AN56</f>
        <v>7327</v>
      </c>
      <c r="BO56" s="67" t="n">
        <f aca="false">O56-AO56</f>
        <v>7327</v>
      </c>
    </row>
    <row r="57" customFormat="false" ht="14.65" hidden="false" customHeight="false" outlineLevel="0" collapsed="false">
      <c r="A57" s="64" t="s">
        <v>304</v>
      </c>
      <c r="B57" s="65" t="s">
        <v>306</v>
      </c>
      <c r="C57" s="63" t="n">
        <f aca="false">BACKUP!C293</f>
        <v>7734</v>
      </c>
      <c r="D57" s="63" t="n">
        <f aca="false">BACKUP!D293</f>
        <v>7735</v>
      </c>
      <c r="E57" s="63" t="n">
        <f aca="false">BACKUP!E293</f>
        <v>6831</v>
      </c>
      <c r="F57" s="63" t="n">
        <f aca="false">BACKUP!F293</f>
        <v>7069</v>
      </c>
      <c r="G57" s="63" t="n">
        <f aca="false">BACKUP!G293</f>
        <v>6978</v>
      </c>
      <c r="H57" s="63" t="n">
        <f aca="false">BACKUP!H293</f>
        <v>7057</v>
      </c>
      <c r="I57" s="63" t="n">
        <f aca="false">BACKUP!I293</f>
        <v>7050</v>
      </c>
      <c r="J57" s="63" t="n">
        <f aca="false">BACKUP!J293</f>
        <v>7562</v>
      </c>
      <c r="K57" s="63" t="n">
        <f aca="false">BACKUP!K293</f>
        <v>7593</v>
      </c>
      <c r="L57" s="63" t="n">
        <f aca="false">BACKUP!L293</f>
        <v>7968</v>
      </c>
      <c r="M57" s="63" t="n">
        <f aca="false">BACKUP!M293</f>
        <v>8097</v>
      </c>
      <c r="N57" s="63" t="n">
        <f aca="false">BACKUP!N293</f>
        <v>7768</v>
      </c>
      <c r="O57" s="63" t="n">
        <f aca="false">BACKUP!O293</f>
        <v>8502</v>
      </c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64" t="str">
        <f aca="false">A57</f>
        <v>A</v>
      </c>
      <c r="AB57" s="65" t="str">
        <f aca="false">B57</f>
        <v>                               - Other</v>
      </c>
      <c r="AC57" s="66" t="n">
        <v>0</v>
      </c>
      <c r="AD57" s="66" t="n">
        <v>0</v>
      </c>
      <c r="AE57" s="66" t="n">
        <v>0</v>
      </c>
      <c r="AF57" s="66" t="n">
        <v>0</v>
      </c>
      <c r="AG57" s="66" t="n">
        <v>0</v>
      </c>
      <c r="AH57" s="66" t="n">
        <v>0</v>
      </c>
      <c r="AI57" s="66" t="n">
        <v>0</v>
      </c>
      <c r="AJ57" s="66" t="n">
        <v>0</v>
      </c>
      <c r="AK57" s="66" t="n">
        <v>0</v>
      </c>
      <c r="AL57" s="66" t="n">
        <v>0</v>
      </c>
      <c r="AM57" s="66" t="n">
        <v>0</v>
      </c>
      <c r="AN57" s="66" t="n">
        <v>0</v>
      </c>
      <c r="AO57" s="66" t="n">
        <v>0</v>
      </c>
      <c r="AP57" s="46"/>
      <c r="AQ57" s="46"/>
      <c r="AR57" s="46"/>
      <c r="BA57" s="64" t="str">
        <f aca="false">A57</f>
        <v>A</v>
      </c>
      <c r="BB57" s="65" t="str">
        <f aca="false">B57</f>
        <v>                               - Other</v>
      </c>
      <c r="BC57" s="67" t="n">
        <f aca="false">C57-AC57</f>
        <v>7734</v>
      </c>
      <c r="BD57" s="67" t="n">
        <f aca="false">D57-AD57</f>
        <v>7735</v>
      </c>
      <c r="BE57" s="67" t="n">
        <f aca="false">E57-AE57</f>
        <v>6831</v>
      </c>
      <c r="BF57" s="67" t="n">
        <f aca="false">F57-AF57</f>
        <v>7069</v>
      </c>
      <c r="BG57" s="67" t="n">
        <f aca="false">G57-AG57</f>
        <v>6978</v>
      </c>
      <c r="BH57" s="67" t="n">
        <f aca="false">H57-AH57</f>
        <v>7057</v>
      </c>
      <c r="BI57" s="67" t="n">
        <f aca="false">I57-AI57</f>
        <v>7050</v>
      </c>
      <c r="BJ57" s="67" t="n">
        <f aca="false">J57-AJ57</f>
        <v>7562</v>
      </c>
      <c r="BK57" s="67" t="n">
        <f aca="false">K57-AK57</f>
        <v>7593</v>
      </c>
      <c r="BL57" s="67" t="n">
        <f aca="false">L57-AL57</f>
        <v>7968</v>
      </c>
      <c r="BM57" s="67" t="n">
        <f aca="false">M57-AM57</f>
        <v>8097</v>
      </c>
      <c r="BN57" s="67" t="n">
        <f aca="false">N57-AN57</f>
        <v>7768</v>
      </c>
      <c r="BO57" s="67" t="n">
        <f aca="false">O57-AO57</f>
        <v>8502</v>
      </c>
    </row>
    <row r="58" customFormat="false" ht="14.65" hidden="false" customHeight="false" outlineLevel="0" collapsed="false">
      <c r="A58" s="64" t="s">
        <v>307</v>
      </c>
      <c r="B58" s="65" t="s">
        <v>308</v>
      </c>
      <c r="C58" s="78" t="n">
        <f aca="false">BACKUP!C309</f>
        <v>-10</v>
      </c>
      <c r="D58" s="78" t="n">
        <f aca="false">BACKUP!D309</f>
        <v>-10</v>
      </c>
      <c r="E58" s="78" t="n">
        <f aca="false">BACKUP!E309</f>
        <v>-10</v>
      </c>
      <c r="F58" s="78" t="n">
        <f aca="false">BACKUP!F309</f>
        <v>-10</v>
      </c>
      <c r="G58" s="78" t="n">
        <f aca="false">BACKUP!G309</f>
        <v>-10</v>
      </c>
      <c r="H58" s="78" t="n">
        <f aca="false">BACKUP!H309</f>
        <v>-10</v>
      </c>
      <c r="I58" s="78" t="n">
        <f aca="false">BACKUP!I309</f>
        <v>-10</v>
      </c>
      <c r="J58" s="78" t="n">
        <f aca="false">BACKUP!J309</f>
        <v>-10</v>
      </c>
      <c r="K58" s="78" t="n">
        <f aca="false">BACKUP!K309</f>
        <v>-10</v>
      </c>
      <c r="L58" s="78" t="n">
        <f aca="false">BACKUP!L309</f>
        <v>-10</v>
      </c>
      <c r="M58" s="78" t="n">
        <f aca="false">BACKUP!M309</f>
        <v>-10</v>
      </c>
      <c r="N58" s="78" t="n">
        <f aca="false">BACKUP!N309</f>
        <v>-10</v>
      </c>
      <c r="O58" s="78" t="n">
        <f aca="false">BACKUP!O309</f>
        <v>-10</v>
      </c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64" t="str">
        <f aca="false">A58</f>
        <v>B</v>
      </c>
      <c r="AB58" s="65" t="str">
        <f aca="false">B58</f>
        <v>   Liability Price Risk Management</v>
      </c>
      <c r="AC58" s="66" t="n">
        <v>0</v>
      </c>
      <c r="AD58" s="66" t="n">
        <v>0</v>
      </c>
      <c r="AE58" s="66" t="n">
        <v>0</v>
      </c>
      <c r="AF58" s="66" t="n">
        <v>0</v>
      </c>
      <c r="AG58" s="66" t="n">
        <v>0</v>
      </c>
      <c r="AH58" s="66" t="n">
        <v>0</v>
      </c>
      <c r="AI58" s="66" t="n">
        <v>0</v>
      </c>
      <c r="AJ58" s="66" t="n">
        <v>0</v>
      </c>
      <c r="AK58" s="66" t="n">
        <v>0</v>
      </c>
      <c r="AL58" s="66" t="n">
        <v>0</v>
      </c>
      <c r="AM58" s="66" t="n">
        <v>0</v>
      </c>
      <c r="AN58" s="66" t="n">
        <v>0</v>
      </c>
      <c r="AO58" s="66" t="n">
        <v>0</v>
      </c>
      <c r="AP58" s="46"/>
      <c r="AQ58" s="63"/>
      <c r="AR58" s="46"/>
      <c r="BA58" s="64" t="str">
        <f aca="false">A58</f>
        <v>B</v>
      </c>
      <c r="BB58" s="65" t="str">
        <f aca="false">B58</f>
        <v>   Liability Price Risk Management</v>
      </c>
      <c r="BC58" s="67" t="n">
        <f aca="false">C58-AC58</f>
        <v>-10</v>
      </c>
      <c r="BD58" s="67" t="n">
        <f aca="false">D58-AD58</f>
        <v>-10</v>
      </c>
      <c r="BE58" s="67" t="n">
        <f aca="false">E58-AE58</f>
        <v>-10</v>
      </c>
      <c r="BF58" s="67" t="n">
        <f aca="false">F58-AF58</f>
        <v>-10</v>
      </c>
      <c r="BG58" s="67" t="n">
        <f aca="false">G58-AG58</f>
        <v>-10</v>
      </c>
      <c r="BH58" s="67" t="n">
        <f aca="false">H58-AH58</f>
        <v>-10</v>
      </c>
      <c r="BI58" s="67" t="n">
        <f aca="false">I58-AI58</f>
        <v>-10</v>
      </c>
      <c r="BJ58" s="67" t="n">
        <f aca="false">J58-AJ58</f>
        <v>-10</v>
      </c>
      <c r="BK58" s="67" t="n">
        <f aca="false">K58-AK58</f>
        <v>-10</v>
      </c>
      <c r="BL58" s="67" t="n">
        <f aca="false">L58-AL58</f>
        <v>-10</v>
      </c>
      <c r="BM58" s="67" t="n">
        <f aca="false">M58-AM58</f>
        <v>-10</v>
      </c>
      <c r="BN58" s="67" t="n">
        <f aca="false">N58-AN58</f>
        <v>-10</v>
      </c>
      <c r="BO58" s="67" t="n">
        <f aca="false">O58-AO58</f>
        <v>-10</v>
      </c>
    </row>
    <row r="59" customFormat="false" ht="14.65" hidden="false" customHeight="false" outlineLevel="0" collapsed="false">
      <c r="A59" s="64" t="s">
        <v>307</v>
      </c>
      <c r="B59" s="65" t="s">
        <v>309</v>
      </c>
      <c r="C59" s="63" t="n">
        <f aca="false">BACKUP!C317</f>
        <v>13191</v>
      </c>
      <c r="D59" s="63" t="n">
        <f aca="false">BACKUP!D317</f>
        <v>13191</v>
      </c>
      <c r="E59" s="63" t="n">
        <f aca="false">BACKUP!E317</f>
        <v>13191</v>
      </c>
      <c r="F59" s="63" t="n">
        <f aca="false">BACKUP!F317</f>
        <v>13191</v>
      </c>
      <c r="G59" s="63" t="n">
        <f aca="false">BACKUP!G317</f>
        <v>13191</v>
      </c>
      <c r="H59" s="63" t="n">
        <f aca="false">BACKUP!H317</f>
        <v>13191</v>
      </c>
      <c r="I59" s="63" t="n">
        <f aca="false">BACKUP!I317</f>
        <v>13191</v>
      </c>
      <c r="J59" s="63" t="n">
        <f aca="false">BACKUP!J317</f>
        <v>13191</v>
      </c>
      <c r="K59" s="63" t="n">
        <f aca="false">BACKUP!K317</f>
        <v>13191</v>
      </c>
      <c r="L59" s="63" t="n">
        <f aca="false">BACKUP!L317</f>
        <v>13191</v>
      </c>
      <c r="M59" s="63" t="n">
        <f aca="false">BACKUP!M317</f>
        <v>13191</v>
      </c>
      <c r="N59" s="63" t="n">
        <f aca="false">BACKUP!N317</f>
        <v>13191</v>
      </c>
      <c r="O59" s="63" t="n">
        <f aca="false">BACKUP!O317</f>
        <v>13191</v>
      </c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64" t="str">
        <f aca="false">A59</f>
        <v>B</v>
      </c>
      <c r="AB59" s="65" t="str">
        <f aca="false">B59</f>
        <v>   Exchange Gas Payable</v>
      </c>
      <c r="AC59" s="66" t="n">
        <v>0</v>
      </c>
      <c r="AD59" s="66" t="n">
        <v>0</v>
      </c>
      <c r="AE59" s="66" t="n">
        <v>0</v>
      </c>
      <c r="AF59" s="66" t="n">
        <v>0</v>
      </c>
      <c r="AG59" s="66" t="n">
        <v>0</v>
      </c>
      <c r="AH59" s="66" t="n">
        <v>0</v>
      </c>
      <c r="AI59" s="66" t="n">
        <v>0</v>
      </c>
      <c r="AJ59" s="66" t="n">
        <v>0</v>
      </c>
      <c r="AK59" s="66" t="n">
        <v>0</v>
      </c>
      <c r="AL59" s="66" t="n">
        <v>0</v>
      </c>
      <c r="AM59" s="66" t="n">
        <v>0</v>
      </c>
      <c r="AN59" s="66" t="n">
        <v>0</v>
      </c>
      <c r="AO59" s="66" t="n">
        <v>0</v>
      </c>
      <c r="AP59" s="46"/>
      <c r="AQ59" s="63"/>
      <c r="AR59" s="46"/>
      <c r="BA59" s="64" t="str">
        <f aca="false">A59</f>
        <v>B</v>
      </c>
      <c r="BB59" s="65" t="str">
        <f aca="false">B59</f>
        <v>   Exchange Gas Payable</v>
      </c>
      <c r="BC59" s="67" t="n">
        <f aca="false">C59-AC59</f>
        <v>13191</v>
      </c>
      <c r="BD59" s="67" t="n">
        <f aca="false">D59-AD59</f>
        <v>13191</v>
      </c>
      <c r="BE59" s="67" t="n">
        <f aca="false">E59-AE59</f>
        <v>13191</v>
      </c>
      <c r="BF59" s="67" t="n">
        <f aca="false">F59-AF59</f>
        <v>13191</v>
      </c>
      <c r="BG59" s="67" t="n">
        <f aca="false">G59-AG59</f>
        <v>13191</v>
      </c>
      <c r="BH59" s="67" t="n">
        <f aca="false">H59-AH59</f>
        <v>13191</v>
      </c>
      <c r="BI59" s="67" t="n">
        <f aca="false">I59-AI59</f>
        <v>13191</v>
      </c>
      <c r="BJ59" s="67" t="n">
        <f aca="false">J59-AJ59</f>
        <v>13191</v>
      </c>
      <c r="BK59" s="67" t="n">
        <f aca="false">K59-AK59</f>
        <v>13191</v>
      </c>
      <c r="BL59" s="67" t="n">
        <f aca="false">L59-AL59</f>
        <v>13191</v>
      </c>
      <c r="BM59" s="67" t="n">
        <f aca="false">M59-AM59</f>
        <v>13191</v>
      </c>
      <c r="BN59" s="67" t="n">
        <f aca="false">N59-AN59</f>
        <v>13191</v>
      </c>
      <c r="BO59" s="67" t="n">
        <f aca="false">O59-AO59</f>
        <v>13191</v>
      </c>
    </row>
    <row r="60" customFormat="false" ht="14.65" hidden="false" customHeight="false" outlineLevel="0" collapsed="false">
      <c r="A60" s="64" t="s">
        <v>307</v>
      </c>
      <c r="B60" s="65" t="s">
        <v>310</v>
      </c>
      <c r="C60" s="63" t="n">
        <f aca="false">BACKUP!C342</f>
        <v>5607</v>
      </c>
      <c r="D60" s="63" t="n">
        <f aca="false">BACKUP!D342</f>
        <v>5929</v>
      </c>
      <c r="E60" s="63" t="n">
        <f aca="false">BACKUP!E342</f>
        <v>6483</v>
      </c>
      <c r="F60" s="63" t="n">
        <f aca="false">BACKUP!F342</f>
        <v>7247</v>
      </c>
      <c r="G60" s="63" t="n">
        <f aca="false">BACKUP!G342</f>
        <v>5034</v>
      </c>
      <c r="H60" s="63" t="n">
        <f aca="false">BACKUP!H342</f>
        <v>4927</v>
      </c>
      <c r="I60" s="63" t="n">
        <f aca="false">BACKUP!I342</f>
        <v>5645</v>
      </c>
      <c r="J60" s="63" t="n">
        <f aca="false">BACKUP!J342</f>
        <v>6470</v>
      </c>
      <c r="K60" s="63" t="n">
        <f aca="false">BACKUP!K342</f>
        <v>7095</v>
      </c>
      <c r="L60" s="63" t="n">
        <f aca="false">BACKUP!L342</f>
        <v>7920</v>
      </c>
      <c r="M60" s="63" t="n">
        <f aca="false">BACKUP!M342</f>
        <v>5287</v>
      </c>
      <c r="N60" s="63" t="n">
        <f aca="false">BACKUP!N342</f>
        <v>5912</v>
      </c>
      <c r="O60" s="63" t="n">
        <f aca="false">BACKUP!O342</f>
        <v>5623</v>
      </c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64" t="str">
        <f aca="false">A60</f>
        <v>B</v>
      </c>
      <c r="AB60" s="65" t="str">
        <f aca="false">B60</f>
        <v>   Accrued Taxes</v>
      </c>
      <c r="AC60" s="66" t="n">
        <v>0</v>
      </c>
      <c r="AD60" s="66" t="n">
        <v>0</v>
      </c>
      <c r="AE60" s="66" t="n">
        <v>0</v>
      </c>
      <c r="AF60" s="66" t="n">
        <v>0</v>
      </c>
      <c r="AG60" s="66" t="n">
        <v>0</v>
      </c>
      <c r="AH60" s="66" t="n">
        <v>0</v>
      </c>
      <c r="AI60" s="66" t="n">
        <v>0</v>
      </c>
      <c r="AJ60" s="66" t="n">
        <v>0</v>
      </c>
      <c r="AK60" s="66" t="n">
        <v>0</v>
      </c>
      <c r="AL60" s="66" t="n">
        <v>0</v>
      </c>
      <c r="AM60" s="66" t="n">
        <v>0</v>
      </c>
      <c r="AN60" s="66" t="n">
        <v>0</v>
      </c>
      <c r="AO60" s="66" t="n">
        <v>0</v>
      </c>
      <c r="AP60" s="46"/>
      <c r="AQ60" s="63"/>
      <c r="AR60" s="46"/>
      <c r="BA60" s="64" t="str">
        <f aca="false">A60</f>
        <v>B</v>
      </c>
      <c r="BB60" s="65" t="str">
        <f aca="false">B60</f>
        <v>   Accrued Taxes</v>
      </c>
      <c r="BC60" s="67" t="n">
        <f aca="false">C60-AC60</f>
        <v>5607</v>
      </c>
      <c r="BD60" s="67" t="n">
        <f aca="false">D60-AD60</f>
        <v>5929</v>
      </c>
      <c r="BE60" s="67" t="n">
        <f aca="false">E60-AE60</f>
        <v>6483</v>
      </c>
      <c r="BF60" s="67" t="n">
        <f aca="false">F60-AF60</f>
        <v>7247</v>
      </c>
      <c r="BG60" s="67" t="n">
        <f aca="false">G60-AG60</f>
        <v>5034</v>
      </c>
      <c r="BH60" s="67" t="n">
        <f aca="false">H60-AH60</f>
        <v>4927</v>
      </c>
      <c r="BI60" s="67" t="n">
        <f aca="false">I60-AI60</f>
        <v>5645</v>
      </c>
      <c r="BJ60" s="67" t="n">
        <f aca="false">J60-AJ60</f>
        <v>6470</v>
      </c>
      <c r="BK60" s="67" t="n">
        <f aca="false">K60-AK60</f>
        <v>7095</v>
      </c>
      <c r="BL60" s="67" t="n">
        <f aca="false">L60-AL60</f>
        <v>7920</v>
      </c>
      <c r="BM60" s="67" t="n">
        <f aca="false">M60-AM60</f>
        <v>5287</v>
      </c>
      <c r="BN60" s="67" t="n">
        <f aca="false">N60-AN60</f>
        <v>5912</v>
      </c>
      <c r="BO60" s="67" t="n">
        <f aca="false">O60-AO60</f>
        <v>5623</v>
      </c>
    </row>
    <row r="61" customFormat="false" ht="14.65" hidden="false" customHeight="false" outlineLevel="0" collapsed="false">
      <c r="A61" s="64" t="s">
        <v>311</v>
      </c>
      <c r="B61" s="65" t="s">
        <v>312</v>
      </c>
      <c r="C61" s="63" t="n">
        <f aca="false">BACKUP!C352</f>
        <v>2119</v>
      </c>
      <c r="D61" s="63" t="n">
        <f aca="false">BACKUP!D352</f>
        <v>2119</v>
      </c>
      <c r="E61" s="63" t="n">
        <f aca="false">BACKUP!E352</f>
        <v>2119</v>
      </c>
      <c r="F61" s="63" t="n">
        <f aca="false">BACKUP!F352</f>
        <v>2119</v>
      </c>
      <c r="G61" s="63" t="n">
        <f aca="false">BACKUP!G352</f>
        <v>2119</v>
      </c>
      <c r="H61" s="63" t="n">
        <f aca="false">BACKUP!H352</f>
        <v>2119</v>
      </c>
      <c r="I61" s="63" t="n">
        <f aca="false">BACKUP!I352</f>
        <v>2119</v>
      </c>
      <c r="J61" s="63" t="n">
        <f aca="false">BACKUP!J352</f>
        <v>2119</v>
      </c>
      <c r="K61" s="63" t="n">
        <f aca="false">BACKUP!K352</f>
        <v>2119</v>
      </c>
      <c r="L61" s="63" t="n">
        <f aca="false">BACKUP!L352</f>
        <v>2119</v>
      </c>
      <c r="M61" s="63" t="n">
        <f aca="false">BACKUP!M352</f>
        <v>2119</v>
      </c>
      <c r="N61" s="63" t="n">
        <f aca="false">BACKUP!N352</f>
        <v>2119</v>
      </c>
      <c r="O61" s="63" t="n">
        <f aca="false">BACKUP!O352</f>
        <v>2119</v>
      </c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64" t="str">
        <f aca="false">A61</f>
        <v>C</v>
      </c>
      <c r="AB61" s="65" t="str">
        <f aca="false">B61</f>
        <v>   Deferred Income Taxes - Current</v>
      </c>
      <c r="AC61" s="66" t="n">
        <v>0</v>
      </c>
      <c r="AD61" s="66" t="n">
        <v>0</v>
      </c>
      <c r="AE61" s="66" t="n">
        <v>0</v>
      </c>
      <c r="AF61" s="66" t="n">
        <v>0</v>
      </c>
      <c r="AG61" s="66" t="n">
        <v>0</v>
      </c>
      <c r="AH61" s="66" t="n">
        <v>0</v>
      </c>
      <c r="AI61" s="66" t="n">
        <v>0</v>
      </c>
      <c r="AJ61" s="66" t="n">
        <v>0</v>
      </c>
      <c r="AK61" s="66" t="n">
        <v>0</v>
      </c>
      <c r="AL61" s="66" t="n">
        <v>0</v>
      </c>
      <c r="AM61" s="66" t="n">
        <v>0</v>
      </c>
      <c r="AN61" s="66" t="n">
        <v>0</v>
      </c>
      <c r="AO61" s="66" t="n">
        <v>0</v>
      </c>
      <c r="AP61" s="46"/>
      <c r="AQ61" s="63"/>
      <c r="AR61" s="46"/>
      <c r="BA61" s="64" t="str">
        <f aca="false">A61</f>
        <v>C</v>
      </c>
      <c r="BB61" s="65" t="str">
        <f aca="false">B61</f>
        <v>   Deferred Income Taxes - Current</v>
      </c>
      <c r="BC61" s="67" t="n">
        <f aca="false">C61-AC61</f>
        <v>2119</v>
      </c>
      <c r="BD61" s="67" t="n">
        <f aca="false">D61-AD61</f>
        <v>2119</v>
      </c>
      <c r="BE61" s="67" t="n">
        <f aca="false">E61-AE61</f>
        <v>2119</v>
      </c>
      <c r="BF61" s="67" t="n">
        <f aca="false">F61-AF61</f>
        <v>2119</v>
      </c>
      <c r="BG61" s="67" t="n">
        <f aca="false">G61-AG61</f>
        <v>2119</v>
      </c>
      <c r="BH61" s="67" t="n">
        <f aca="false">H61-AH61</f>
        <v>2119</v>
      </c>
      <c r="BI61" s="67" t="n">
        <f aca="false">I61-AI61</f>
        <v>2119</v>
      </c>
      <c r="BJ61" s="67" t="n">
        <f aca="false">J61-AJ61</f>
        <v>2119</v>
      </c>
      <c r="BK61" s="67" t="n">
        <f aca="false">K61-AK61</f>
        <v>2119</v>
      </c>
      <c r="BL61" s="67" t="n">
        <f aca="false">L61-AL61</f>
        <v>2119</v>
      </c>
      <c r="BM61" s="67" t="n">
        <f aca="false">M61-AM61</f>
        <v>2119</v>
      </c>
      <c r="BN61" s="67" t="n">
        <f aca="false">N61-AN61</f>
        <v>2119</v>
      </c>
      <c r="BO61" s="67" t="n">
        <f aca="false">O61-AO61</f>
        <v>2119</v>
      </c>
    </row>
    <row r="62" customFormat="false" ht="14.65" hidden="false" customHeight="false" outlineLevel="0" collapsed="false">
      <c r="A62" s="64" t="s">
        <v>307</v>
      </c>
      <c r="B62" s="65" t="s">
        <v>313</v>
      </c>
      <c r="C62" s="63" t="n">
        <f aca="false">BACKUP!C372</f>
        <v>208</v>
      </c>
      <c r="D62" s="63" t="n">
        <f aca="false">BACKUP!D372</f>
        <v>297</v>
      </c>
      <c r="E62" s="63" t="n">
        <f aca="false">BACKUP!E372</f>
        <v>386</v>
      </c>
      <c r="F62" s="63" t="n">
        <f aca="false">BACKUP!F372</f>
        <v>475</v>
      </c>
      <c r="G62" s="63" t="n">
        <f aca="false">BACKUP!G372</f>
        <v>563</v>
      </c>
      <c r="H62" s="63" t="n">
        <f aca="false">BACKUP!H372</f>
        <v>119</v>
      </c>
      <c r="I62" s="63" t="n">
        <f aca="false">BACKUP!I372</f>
        <v>208</v>
      </c>
      <c r="J62" s="63" t="n">
        <f aca="false">BACKUP!J372</f>
        <v>297</v>
      </c>
      <c r="K62" s="63" t="n">
        <f aca="false">BACKUP!K372</f>
        <v>386</v>
      </c>
      <c r="L62" s="63" t="n">
        <f aca="false">BACKUP!L372</f>
        <v>475</v>
      </c>
      <c r="M62" s="63" t="n">
        <f aca="false">BACKUP!M372</f>
        <v>563</v>
      </c>
      <c r="N62" s="63" t="n">
        <f aca="false">BACKUP!N372</f>
        <v>89</v>
      </c>
      <c r="O62" s="63" t="n">
        <f aca="false">BACKUP!O372</f>
        <v>148</v>
      </c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64" t="str">
        <f aca="false">A62</f>
        <v>B</v>
      </c>
      <c r="AB62" s="65" t="str">
        <f aca="false">B62</f>
        <v>   Accrued Interest</v>
      </c>
      <c r="AC62" s="66" t="n">
        <v>0</v>
      </c>
      <c r="AD62" s="66" t="n">
        <v>0</v>
      </c>
      <c r="AE62" s="66" t="n">
        <v>0</v>
      </c>
      <c r="AF62" s="66" t="n">
        <v>0</v>
      </c>
      <c r="AG62" s="66" t="n">
        <v>0</v>
      </c>
      <c r="AH62" s="66" t="n">
        <v>0</v>
      </c>
      <c r="AI62" s="66" t="n">
        <v>0</v>
      </c>
      <c r="AJ62" s="66" t="n">
        <v>0</v>
      </c>
      <c r="AK62" s="66" t="n">
        <v>0</v>
      </c>
      <c r="AL62" s="66" t="n">
        <v>0</v>
      </c>
      <c r="AM62" s="66" t="n">
        <v>0</v>
      </c>
      <c r="AN62" s="66" t="n">
        <v>0</v>
      </c>
      <c r="AO62" s="66" t="n">
        <v>0</v>
      </c>
      <c r="AP62" s="46"/>
      <c r="AQ62" s="63"/>
      <c r="AR62" s="46"/>
      <c r="BA62" s="64" t="str">
        <f aca="false">A62</f>
        <v>B</v>
      </c>
      <c r="BB62" s="65" t="str">
        <f aca="false">B62</f>
        <v>   Accrued Interest</v>
      </c>
      <c r="BC62" s="67" t="n">
        <f aca="false">C62-AC62</f>
        <v>208</v>
      </c>
      <c r="BD62" s="67" t="n">
        <f aca="false">D62-AD62</f>
        <v>297</v>
      </c>
      <c r="BE62" s="67" t="n">
        <f aca="false">E62-AE62</f>
        <v>386</v>
      </c>
      <c r="BF62" s="67" t="n">
        <f aca="false">F62-AF62</f>
        <v>475</v>
      </c>
      <c r="BG62" s="67" t="n">
        <f aca="false">G62-AG62</f>
        <v>563</v>
      </c>
      <c r="BH62" s="67" t="n">
        <f aca="false">H62-AH62</f>
        <v>119</v>
      </c>
      <c r="BI62" s="67" t="n">
        <f aca="false">I62-AI62</f>
        <v>208</v>
      </c>
      <c r="BJ62" s="67" t="n">
        <f aca="false">J62-AJ62</f>
        <v>297</v>
      </c>
      <c r="BK62" s="67" t="n">
        <f aca="false">K62-AK62</f>
        <v>386</v>
      </c>
      <c r="BL62" s="67" t="n">
        <f aca="false">L62-AL62</f>
        <v>475</v>
      </c>
      <c r="BM62" s="67" t="n">
        <f aca="false">M62-AM62</f>
        <v>563</v>
      </c>
      <c r="BN62" s="67" t="n">
        <f aca="false">N62-AN62</f>
        <v>89</v>
      </c>
      <c r="BO62" s="67" t="n">
        <f aca="false">O62-AO62</f>
        <v>148</v>
      </c>
    </row>
    <row r="63" customFormat="false" ht="14.65" hidden="false" customHeight="false" outlineLevel="0" collapsed="false">
      <c r="A63" s="64" t="s">
        <v>314</v>
      </c>
      <c r="B63" s="65" t="s">
        <v>315</v>
      </c>
      <c r="C63" s="63" t="n">
        <f aca="false">BACKUP!C402</f>
        <v>0</v>
      </c>
      <c r="D63" s="63" t="n">
        <f aca="false">BACKUP!D402</f>
        <v>0</v>
      </c>
      <c r="E63" s="63" t="n">
        <f aca="false">BACKUP!E402</f>
        <v>0</v>
      </c>
      <c r="F63" s="63" t="n">
        <f aca="false">BACKUP!F402</f>
        <v>0</v>
      </c>
      <c r="G63" s="63" t="n">
        <f aca="false">BACKUP!G402</f>
        <v>0</v>
      </c>
      <c r="H63" s="63" t="n">
        <f aca="false">BACKUP!H402</f>
        <v>0</v>
      </c>
      <c r="I63" s="63" t="n">
        <f aca="false">BACKUP!I402</f>
        <v>0</v>
      </c>
      <c r="J63" s="63" t="n">
        <f aca="false">BACKUP!J402</f>
        <v>0</v>
      </c>
      <c r="K63" s="63" t="n">
        <f aca="false">BACKUP!K402</f>
        <v>0</v>
      </c>
      <c r="L63" s="63" t="n">
        <f aca="false">BACKUP!L402</f>
        <v>0</v>
      </c>
      <c r="M63" s="63" t="n">
        <f aca="false">BACKUP!M402</f>
        <v>0</v>
      </c>
      <c r="N63" s="63" t="n">
        <f aca="false">BACKUP!N402</f>
        <v>0</v>
      </c>
      <c r="O63" s="63" t="n">
        <f aca="false">BACKUP!O402</f>
        <v>0</v>
      </c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64" t="str">
        <f aca="false">A63</f>
        <v>F</v>
      </c>
      <c r="AB63" s="65" t="str">
        <f aca="false">B63</f>
        <v>   Regulatory Liabilities</v>
      </c>
      <c r="AC63" s="66" t="n">
        <v>0</v>
      </c>
      <c r="AD63" s="66" t="n">
        <v>0</v>
      </c>
      <c r="AE63" s="66" t="n">
        <v>0</v>
      </c>
      <c r="AF63" s="66" t="n">
        <v>0</v>
      </c>
      <c r="AG63" s="66" t="n">
        <v>0</v>
      </c>
      <c r="AH63" s="66" t="n">
        <v>0</v>
      </c>
      <c r="AI63" s="66" t="n">
        <v>0</v>
      </c>
      <c r="AJ63" s="66" t="n">
        <v>0</v>
      </c>
      <c r="AK63" s="66" t="n">
        <v>0</v>
      </c>
      <c r="AL63" s="66" t="n">
        <v>0</v>
      </c>
      <c r="AM63" s="66" t="n">
        <v>0</v>
      </c>
      <c r="AN63" s="66" t="n">
        <v>0</v>
      </c>
      <c r="AO63" s="66" t="n">
        <v>0</v>
      </c>
      <c r="AP63" s="46"/>
      <c r="AQ63" s="46"/>
      <c r="AR63" s="46"/>
      <c r="BA63" s="64" t="str">
        <f aca="false">A63</f>
        <v>F</v>
      </c>
      <c r="BB63" s="65" t="str">
        <f aca="false">B63</f>
        <v>   Regulatory Liabilities</v>
      </c>
      <c r="BC63" s="67" t="n">
        <f aca="false">C63-AC63</f>
        <v>0</v>
      </c>
      <c r="BD63" s="67" t="n">
        <f aca="false">D63-AD63</f>
        <v>0</v>
      </c>
      <c r="BE63" s="67" t="n">
        <f aca="false">E63-AE63</f>
        <v>0</v>
      </c>
      <c r="BF63" s="67" t="n">
        <f aca="false">F63-AF63</f>
        <v>0</v>
      </c>
      <c r="BG63" s="67" t="n">
        <f aca="false">G63-AG63</f>
        <v>0</v>
      </c>
      <c r="BH63" s="67" t="n">
        <f aca="false">H63-AH63</f>
        <v>0</v>
      </c>
      <c r="BI63" s="67" t="n">
        <f aca="false">I63-AI63</f>
        <v>0</v>
      </c>
      <c r="BJ63" s="67" t="n">
        <f aca="false">J63-AJ63</f>
        <v>0</v>
      </c>
      <c r="BK63" s="67" t="n">
        <f aca="false">K63-AK63</f>
        <v>0</v>
      </c>
      <c r="BL63" s="67" t="n">
        <f aca="false">L63-AL63</f>
        <v>0</v>
      </c>
      <c r="BM63" s="67" t="n">
        <f aca="false">M63-AM63</f>
        <v>0</v>
      </c>
      <c r="BN63" s="67" t="n">
        <f aca="false">N63-AN63</f>
        <v>0</v>
      </c>
      <c r="BO63" s="67" t="n">
        <f aca="false">O63-AO63</f>
        <v>0</v>
      </c>
    </row>
    <row r="64" customFormat="false" ht="14.65" hidden="false" customHeight="false" outlineLevel="0" collapsed="false">
      <c r="A64" s="64" t="s">
        <v>316</v>
      </c>
      <c r="B64" s="65" t="s">
        <v>38</v>
      </c>
      <c r="C64" s="69" t="n">
        <f aca="false">BACKUP!C393</f>
        <v>12806</v>
      </c>
      <c r="D64" s="69" t="n">
        <f aca="false">BACKUP!D393</f>
        <v>12806</v>
      </c>
      <c r="E64" s="69" t="n">
        <f aca="false">BACKUP!E393</f>
        <v>12806</v>
      </c>
      <c r="F64" s="69" t="n">
        <f aca="false">BACKUP!F393</f>
        <v>12806</v>
      </c>
      <c r="G64" s="69" t="n">
        <f aca="false">BACKUP!G393</f>
        <v>12806</v>
      </c>
      <c r="H64" s="69" t="n">
        <f aca="false">BACKUP!H393</f>
        <v>12806</v>
      </c>
      <c r="I64" s="69" t="n">
        <f aca="false">BACKUP!I393</f>
        <v>12806</v>
      </c>
      <c r="J64" s="69" t="n">
        <f aca="false">BACKUP!J393</f>
        <v>12806</v>
      </c>
      <c r="K64" s="69" t="n">
        <f aca="false">BACKUP!K393</f>
        <v>12806</v>
      </c>
      <c r="L64" s="69" t="n">
        <f aca="false">BACKUP!L393</f>
        <v>12806</v>
      </c>
      <c r="M64" s="69" t="n">
        <f aca="false">BACKUP!M393</f>
        <v>12806</v>
      </c>
      <c r="N64" s="69" t="n">
        <f aca="false">BACKUP!N393</f>
        <v>12806</v>
      </c>
      <c r="O64" s="69" t="n">
        <f aca="false">BACKUP!O393</f>
        <v>12806</v>
      </c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64" t="str">
        <f aca="false">A64</f>
        <v>H</v>
      </c>
      <c r="AB64" s="65" t="str">
        <f aca="false">B64</f>
        <v>   Other</v>
      </c>
      <c r="AC64" s="70" t="n">
        <v>0</v>
      </c>
      <c r="AD64" s="70" t="n">
        <v>0</v>
      </c>
      <c r="AE64" s="70" t="n">
        <v>0</v>
      </c>
      <c r="AF64" s="70" t="n">
        <v>0</v>
      </c>
      <c r="AG64" s="70" t="n">
        <v>0</v>
      </c>
      <c r="AH64" s="70" t="n">
        <v>0</v>
      </c>
      <c r="AI64" s="70" t="n">
        <v>0</v>
      </c>
      <c r="AJ64" s="70" t="n">
        <v>0</v>
      </c>
      <c r="AK64" s="70" t="n">
        <v>0</v>
      </c>
      <c r="AL64" s="70" t="n">
        <v>0</v>
      </c>
      <c r="AM64" s="70" t="n">
        <v>0</v>
      </c>
      <c r="AN64" s="70" t="n">
        <v>0</v>
      </c>
      <c r="AO64" s="70" t="n">
        <v>0</v>
      </c>
      <c r="AP64" s="46"/>
      <c r="AQ64" s="63"/>
      <c r="AR64" s="46"/>
      <c r="BA64" s="64" t="str">
        <f aca="false">A64</f>
        <v>H</v>
      </c>
      <c r="BB64" s="65" t="str">
        <f aca="false">B64</f>
        <v>   Other</v>
      </c>
      <c r="BC64" s="71" t="n">
        <f aca="false">C64-AC64</f>
        <v>12806</v>
      </c>
      <c r="BD64" s="71" t="n">
        <f aca="false">D64-AD64</f>
        <v>12806</v>
      </c>
      <c r="BE64" s="71" t="n">
        <f aca="false">E64-AE64</f>
        <v>12806</v>
      </c>
      <c r="BF64" s="71" t="n">
        <f aca="false">F64-AF64</f>
        <v>12806</v>
      </c>
      <c r="BG64" s="71" t="n">
        <f aca="false">G64-AG64</f>
        <v>12806</v>
      </c>
      <c r="BH64" s="71" t="n">
        <f aca="false">H64-AH64</f>
        <v>12806</v>
      </c>
      <c r="BI64" s="71" t="n">
        <f aca="false">I64-AI64</f>
        <v>12806</v>
      </c>
      <c r="BJ64" s="71" t="n">
        <f aca="false">J64-AJ64</f>
        <v>12806</v>
      </c>
      <c r="BK64" s="71" t="n">
        <f aca="false">K64-AK64</f>
        <v>12806</v>
      </c>
      <c r="BL64" s="71" t="n">
        <f aca="false">L64-AL64</f>
        <v>12806</v>
      </c>
      <c r="BM64" s="71" t="n">
        <f aca="false">M64-AM64</f>
        <v>12806</v>
      </c>
      <c r="BN64" s="71" t="n">
        <f aca="false">N64-AN64</f>
        <v>12806</v>
      </c>
      <c r="BO64" s="71" t="n">
        <f aca="false">O64-AO64</f>
        <v>12806</v>
      </c>
    </row>
    <row r="65" customFormat="false" ht="3.95" hidden="false" customHeight="true" outlineLevel="0" collapsed="false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customFormat="false" ht="14.65" hidden="false" customHeight="false" outlineLevel="0" collapsed="false">
      <c r="A66" s="43"/>
      <c r="B66" s="62" t="s">
        <v>317</v>
      </c>
      <c r="C66" s="69" t="n">
        <f aca="false">SUM(C56:C65)</f>
        <v>48982</v>
      </c>
      <c r="D66" s="69" t="n">
        <f aca="false">SUM(D56:D65)</f>
        <v>49394</v>
      </c>
      <c r="E66" s="69" t="n">
        <f aca="false">SUM(E56:E65)</f>
        <v>49133</v>
      </c>
      <c r="F66" s="69" t="n">
        <f aca="false">SUM(F56:F65)</f>
        <v>50224</v>
      </c>
      <c r="G66" s="69" t="n">
        <f aca="false">SUM(G56:G65)</f>
        <v>48008</v>
      </c>
      <c r="H66" s="69" t="n">
        <f aca="false">SUM(H56:H65)</f>
        <v>47536</v>
      </c>
      <c r="I66" s="69" t="n">
        <f aca="false">SUM(I56:I65)</f>
        <v>48336</v>
      </c>
      <c r="J66" s="69" t="n">
        <f aca="false">SUM(J56:J65)</f>
        <v>49762</v>
      </c>
      <c r="K66" s="69" t="n">
        <f aca="false">SUM(K56:K65)</f>
        <v>50507</v>
      </c>
      <c r="L66" s="69" t="n">
        <f aca="false">SUM(L56:L65)</f>
        <v>51796</v>
      </c>
      <c r="M66" s="69" t="n">
        <f aca="false">SUM(M56:M65)</f>
        <v>49380</v>
      </c>
      <c r="N66" s="69" t="n">
        <f aca="false">SUM(N56:N65)</f>
        <v>49202</v>
      </c>
      <c r="O66" s="69" t="n">
        <f aca="false">SUM(O56:O65)</f>
        <v>49706</v>
      </c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3"/>
      <c r="AB66" s="62" t="str">
        <f aca="false">B66</f>
        <v>      Total Current Liabilities</v>
      </c>
      <c r="AC66" s="69" t="n">
        <f aca="false">SUM(AC56:AC65)</f>
        <v>0</v>
      </c>
      <c r="AD66" s="69" t="n">
        <f aca="false">SUM(AD56:AD65)</f>
        <v>0</v>
      </c>
      <c r="AE66" s="69" t="n">
        <f aca="false">SUM(AE56:AE65)</f>
        <v>0</v>
      </c>
      <c r="AF66" s="69" t="n">
        <f aca="false">SUM(AF56:AF65)</f>
        <v>0</v>
      </c>
      <c r="AG66" s="69" t="n">
        <f aca="false">SUM(AG56:AG65)</f>
        <v>0</v>
      </c>
      <c r="AH66" s="69" t="n">
        <f aca="false">SUM(AH56:AH65)</f>
        <v>0</v>
      </c>
      <c r="AI66" s="69" t="n">
        <f aca="false">SUM(AI56:AI65)</f>
        <v>0</v>
      </c>
      <c r="AJ66" s="69" t="n">
        <f aca="false">SUM(AJ56:AJ65)</f>
        <v>0</v>
      </c>
      <c r="AK66" s="69" t="n">
        <f aca="false">SUM(AK56:AK65)</f>
        <v>0</v>
      </c>
      <c r="AL66" s="69" t="n">
        <f aca="false">SUM(AL56:AL65)</f>
        <v>0</v>
      </c>
      <c r="AM66" s="69" t="n">
        <f aca="false">SUM(AM56:AM65)</f>
        <v>0</v>
      </c>
      <c r="AN66" s="69" t="n">
        <f aca="false">SUM(AN56:AN65)</f>
        <v>0</v>
      </c>
      <c r="AO66" s="69" t="n">
        <f aca="false">SUM(AO56:AO65)</f>
        <v>0</v>
      </c>
      <c r="AP66" s="46"/>
      <c r="AQ66" s="63"/>
      <c r="AR66" s="46"/>
      <c r="BA66" s="43"/>
      <c r="BB66" s="62" t="str">
        <f aca="false">B66</f>
        <v>      Total Current Liabilities</v>
      </c>
      <c r="BC66" s="69" t="n">
        <f aca="false">SUM(BC56:BC65)</f>
        <v>48982</v>
      </c>
      <c r="BD66" s="69" t="n">
        <f aca="false">SUM(BD56:BD65)</f>
        <v>49394</v>
      </c>
      <c r="BE66" s="69" t="n">
        <f aca="false">SUM(BE56:BE65)</f>
        <v>49133</v>
      </c>
      <c r="BF66" s="69" t="n">
        <f aca="false">SUM(BF56:BF65)</f>
        <v>50224</v>
      </c>
      <c r="BG66" s="69" t="n">
        <f aca="false">SUM(BG56:BG65)</f>
        <v>48008</v>
      </c>
      <c r="BH66" s="69" t="n">
        <f aca="false">SUM(BH56:BH65)</f>
        <v>47536</v>
      </c>
      <c r="BI66" s="69" t="n">
        <f aca="false">SUM(BI56:BI65)</f>
        <v>48336</v>
      </c>
      <c r="BJ66" s="69" t="n">
        <f aca="false">SUM(BJ56:BJ65)</f>
        <v>49762</v>
      </c>
      <c r="BK66" s="69" t="n">
        <f aca="false">SUM(BK56:BK65)</f>
        <v>50507</v>
      </c>
      <c r="BL66" s="69" t="n">
        <f aca="false">SUM(BL56:BL65)</f>
        <v>51796</v>
      </c>
      <c r="BM66" s="69" t="n">
        <f aca="false">SUM(BM56:BM65)</f>
        <v>49380</v>
      </c>
      <c r="BN66" s="69" t="n">
        <f aca="false">SUM(BN56:BN65)</f>
        <v>49202</v>
      </c>
      <c r="BO66" s="69" t="n">
        <f aca="false">SUM(BO56:BO65)</f>
        <v>49706</v>
      </c>
    </row>
    <row r="67" customFormat="false" ht="14.65" hidden="false" customHeight="false" outlineLevel="0" collapsed="false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customFormat="false" ht="14.65" hidden="false" customHeight="false" outlineLevel="0" collapsed="false">
      <c r="A68" s="43"/>
      <c r="B68" s="62" t="s">
        <v>318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3"/>
      <c r="AB68" s="62" t="str">
        <f aca="false">B68</f>
        <v>DEFERRED CREDITS AND OTHER LIABILITIES</v>
      </c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63"/>
      <c r="AR68" s="46"/>
      <c r="BA68" s="43"/>
      <c r="BB68" s="62" t="str">
        <f aca="false">B68</f>
        <v>DEFERRED CREDITS AND OTHER LIABILITIES</v>
      </c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customFormat="false" ht="14.65" hidden="false" customHeight="false" outlineLevel="0" collapsed="false">
      <c r="A69" s="64" t="s">
        <v>319</v>
      </c>
      <c r="B69" s="65" t="s">
        <v>320</v>
      </c>
      <c r="C69" s="63" t="n">
        <f aca="false">BACKUP!C362</f>
        <v>238875</v>
      </c>
      <c r="D69" s="63" t="n">
        <f aca="false">BACKUP!D362</f>
        <v>239179</v>
      </c>
      <c r="E69" s="63" t="n">
        <f aca="false">BACKUP!E362</f>
        <v>239508</v>
      </c>
      <c r="F69" s="63" t="n">
        <f aca="false">BACKUP!F362</f>
        <v>239826</v>
      </c>
      <c r="G69" s="63" t="n">
        <f aca="false">BACKUP!G362</f>
        <v>240192</v>
      </c>
      <c r="H69" s="63" t="n">
        <f aca="false">BACKUP!H362</f>
        <v>240612</v>
      </c>
      <c r="I69" s="63" t="n">
        <f aca="false">BACKUP!I362</f>
        <v>241060</v>
      </c>
      <c r="J69" s="63" t="n">
        <f aca="false">BACKUP!J362</f>
        <v>241513</v>
      </c>
      <c r="K69" s="63" t="n">
        <f aca="false">BACKUP!K362</f>
        <v>241965</v>
      </c>
      <c r="L69" s="63" t="n">
        <f aca="false">BACKUP!L362</f>
        <v>242945</v>
      </c>
      <c r="M69" s="63" t="n">
        <f aca="false">BACKUP!M362</f>
        <v>243368</v>
      </c>
      <c r="N69" s="63" t="n">
        <f aca="false">BACKUP!N362</f>
        <v>243226</v>
      </c>
      <c r="O69" s="63" t="n">
        <f aca="false">BACKUP!O362</f>
        <v>243665</v>
      </c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64" t="str">
        <f aca="false">A69</f>
        <v>D</v>
      </c>
      <c r="AB69" s="65" t="str">
        <f aca="false">B69</f>
        <v>   Deferred Income Taxes</v>
      </c>
      <c r="AC69" s="66" t="n">
        <v>102954</v>
      </c>
      <c r="AD69" s="79" t="n">
        <f aca="false">AC69-175</f>
        <v>102779</v>
      </c>
      <c r="AE69" s="79" t="n">
        <f aca="false">AD69-175</f>
        <v>102604</v>
      </c>
      <c r="AF69" s="79" t="n">
        <f aca="false">AE69-175</f>
        <v>102429</v>
      </c>
      <c r="AG69" s="79" t="n">
        <f aca="false">AF69-175</f>
        <v>102254</v>
      </c>
      <c r="AH69" s="79" t="n">
        <f aca="false">AG69-175</f>
        <v>102079</v>
      </c>
      <c r="AI69" s="79" t="n">
        <f aca="false">AH69-175</f>
        <v>101904</v>
      </c>
      <c r="AJ69" s="79" t="n">
        <f aca="false">AI69-175</f>
        <v>101729</v>
      </c>
      <c r="AK69" s="79" t="n">
        <f aca="false">AJ69-175</f>
        <v>101554</v>
      </c>
      <c r="AL69" s="79" t="n">
        <f aca="false">AK69-175</f>
        <v>101379</v>
      </c>
      <c r="AM69" s="79" t="n">
        <f aca="false">AL69-175</f>
        <v>101204</v>
      </c>
      <c r="AN69" s="79" t="n">
        <f aca="false">AM69-175</f>
        <v>101029</v>
      </c>
      <c r="AO69" s="79" t="n">
        <f aca="false">AN69-175</f>
        <v>100854</v>
      </c>
      <c r="AP69" s="46"/>
      <c r="AQ69" s="63"/>
      <c r="AR69" s="46"/>
      <c r="BA69" s="64" t="str">
        <f aca="false">A69</f>
        <v>D</v>
      </c>
      <c r="BB69" s="65" t="str">
        <f aca="false">B69</f>
        <v>   Deferred Income Taxes</v>
      </c>
      <c r="BC69" s="67" t="n">
        <f aca="false">C69-AC69</f>
        <v>135921</v>
      </c>
      <c r="BD69" s="67" t="n">
        <f aca="false">D69-AD69</f>
        <v>136400</v>
      </c>
      <c r="BE69" s="67" t="n">
        <f aca="false">E69-AE69</f>
        <v>136904</v>
      </c>
      <c r="BF69" s="67" t="n">
        <f aca="false">F69-AF69</f>
        <v>137397</v>
      </c>
      <c r="BG69" s="67" t="n">
        <f aca="false">G69-AG69</f>
        <v>137938</v>
      </c>
      <c r="BH69" s="67" t="n">
        <f aca="false">H69-AH69</f>
        <v>138533</v>
      </c>
      <c r="BI69" s="67" t="n">
        <f aca="false">I69-AI69</f>
        <v>139156</v>
      </c>
      <c r="BJ69" s="67" t="n">
        <f aca="false">J69-AJ69</f>
        <v>139784</v>
      </c>
      <c r="BK69" s="67" t="n">
        <f aca="false">K69-AK69</f>
        <v>140411</v>
      </c>
      <c r="BL69" s="67" t="n">
        <f aca="false">L69-AL69</f>
        <v>141566</v>
      </c>
      <c r="BM69" s="67" t="n">
        <f aca="false">M69-AM69</f>
        <v>142164</v>
      </c>
      <c r="BN69" s="67" t="n">
        <f aca="false">N69-AN69</f>
        <v>142197</v>
      </c>
      <c r="BO69" s="67" t="n">
        <f aca="false">O69-AO69</f>
        <v>142811</v>
      </c>
    </row>
    <row r="70" customFormat="false" ht="14.65" hidden="false" customHeight="false" outlineLevel="0" collapsed="false">
      <c r="A70" s="64" t="s">
        <v>321</v>
      </c>
      <c r="B70" s="65" t="s">
        <v>322</v>
      </c>
      <c r="C70" s="63" t="n">
        <f aca="false">BACKUP!C411</f>
        <v>0</v>
      </c>
      <c r="D70" s="63" t="n">
        <f aca="false">BACKUP!D411</f>
        <v>0</v>
      </c>
      <c r="E70" s="63" t="n">
        <f aca="false">BACKUP!E411</f>
        <v>0</v>
      </c>
      <c r="F70" s="63" t="n">
        <f aca="false">BACKUP!F411</f>
        <v>0</v>
      </c>
      <c r="G70" s="63" t="n">
        <f aca="false">BACKUP!G411</f>
        <v>0</v>
      </c>
      <c r="H70" s="63" t="n">
        <f aca="false">BACKUP!H411</f>
        <v>0</v>
      </c>
      <c r="I70" s="63" t="n">
        <f aca="false">BACKUP!I411</f>
        <v>0</v>
      </c>
      <c r="J70" s="63" t="n">
        <f aca="false">BACKUP!J411</f>
        <v>0</v>
      </c>
      <c r="K70" s="63" t="n">
        <f aca="false">BACKUP!K411</f>
        <v>0</v>
      </c>
      <c r="L70" s="63" t="n">
        <f aca="false">BACKUP!L411</f>
        <v>0</v>
      </c>
      <c r="M70" s="63" t="n">
        <f aca="false">BACKUP!M411</f>
        <v>0</v>
      </c>
      <c r="N70" s="63" t="n">
        <f aca="false">BACKUP!N411</f>
        <v>0</v>
      </c>
      <c r="O70" s="63" t="n">
        <f aca="false">BACKUP!O411</f>
        <v>0</v>
      </c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64" t="str">
        <f aca="false">A70</f>
        <v>G</v>
      </c>
      <c r="AB70" s="65" t="str">
        <f aca="false">B70</f>
        <v>   Other Regulatory Liabilities</v>
      </c>
      <c r="AC70" s="66" t="n">
        <v>0</v>
      </c>
      <c r="AD70" s="66" t="n">
        <v>0</v>
      </c>
      <c r="AE70" s="66" t="n">
        <v>0</v>
      </c>
      <c r="AF70" s="66" t="n">
        <v>0</v>
      </c>
      <c r="AG70" s="66" t="n">
        <v>0</v>
      </c>
      <c r="AH70" s="66" t="n">
        <v>0</v>
      </c>
      <c r="AI70" s="66" t="n">
        <v>0</v>
      </c>
      <c r="AJ70" s="66" t="n">
        <v>0</v>
      </c>
      <c r="AK70" s="66" t="n">
        <v>0</v>
      </c>
      <c r="AL70" s="66" t="n">
        <v>0</v>
      </c>
      <c r="AM70" s="66" t="n">
        <v>0</v>
      </c>
      <c r="AN70" s="66" t="n">
        <v>0</v>
      </c>
      <c r="AO70" s="66" t="n">
        <v>0</v>
      </c>
      <c r="AP70" s="46"/>
      <c r="AQ70" s="46"/>
      <c r="AR70" s="46"/>
      <c r="BA70" s="64" t="str">
        <f aca="false">A70</f>
        <v>G</v>
      </c>
      <c r="BB70" s="65" t="str">
        <f aca="false">B70</f>
        <v>   Other Regulatory Liabilities</v>
      </c>
      <c r="BC70" s="67" t="n">
        <f aca="false">C70-AC70</f>
        <v>0</v>
      </c>
      <c r="BD70" s="67" t="n">
        <f aca="false">D70-AD70</f>
        <v>0</v>
      </c>
      <c r="BE70" s="67" t="n">
        <f aca="false">E70-AE70</f>
        <v>0</v>
      </c>
      <c r="BF70" s="67" t="n">
        <f aca="false">F70-AF70</f>
        <v>0</v>
      </c>
      <c r="BG70" s="67" t="n">
        <f aca="false">G70-AG70</f>
        <v>0</v>
      </c>
      <c r="BH70" s="67" t="n">
        <f aca="false">H70-AH70</f>
        <v>0</v>
      </c>
      <c r="BI70" s="67" t="n">
        <f aca="false">I70-AI70</f>
        <v>0</v>
      </c>
      <c r="BJ70" s="67" t="n">
        <f aca="false">J70-AJ70</f>
        <v>0</v>
      </c>
      <c r="BK70" s="67" t="n">
        <f aca="false">K70-AK70</f>
        <v>0</v>
      </c>
      <c r="BL70" s="67" t="n">
        <f aca="false">L70-AL70</f>
        <v>0</v>
      </c>
      <c r="BM70" s="67" t="n">
        <f aca="false">M70-AM70</f>
        <v>0</v>
      </c>
      <c r="BN70" s="67" t="n">
        <f aca="false">N70-AN70</f>
        <v>0</v>
      </c>
      <c r="BO70" s="67" t="n">
        <f aca="false">O70-AO70</f>
        <v>0</v>
      </c>
    </row>
    <row r="71" customFormat="false" ht="14.65" hidden="false" customHeight="false" outlineLevel="0" collapsed="false">
      <c r="A71" s="64" t="s">
        <v>314</v>
      </c>
      <c r="B71" s="65" t="s">
        <v>308</v>
      </c>
      <c r="C71" s="63" t="n">
        <f aca="false">BACKUP!C434</f>
        <v>0</v>
      </c>
      <c r="D71" s="63" t="n">
        <f aca="false">BACKUP!D434</f>
        <v>0</v>
      </c>
      <c r="E71" s="63" t="n">
        <f aca="false">BACKUP!E434</f>
        <v>0</v>
      </c>
      <c r="F71" s="63" t="n">
        <f aca="false">BACKUP!F434</f>
        <v>0</v>
      </c>
      <c r="G71" s="63" t="n">
        <f aca="false">BACKUP!G434</f>
        <v>0</v>
      </c>
      <c r="H71" s="63" t="n">
        <f aca="false">BACKUP!H434</f>
        <v>0</v>
      </c>
      <c r="I71" s="63" t="n">
        <f aca="false">BACKUP!I434</f>
        <v>0</v>
      </c>
      <c r="J71" s="63" t="n">
        <f aca="false">BACKUP!J434</f>
        <v>0</v>
      </c>
      <c r="K71" s="63" t="n">
        <f aca="false">BACKUP!K434</f>
        <v>0</v>
      </c>
      <c r="L71" s="63" t="n">
        <f aca="false">BACKUP!L434</f>
        <v>0</v>
      </c>
      <c r="M71" s="63" t="n">
        <f aca="false">BACKUP!M434</f>
        <v>0</v>
      </c>
      <c r="N71" s="63" t="n">
        <f aca="false">BACKUP!N434</f>
        <v>0</v>
      </c>
      <c r="O71" s="63" t="n">
        <f aca="false">BACKUP!O434</f>
        <v>0</v>
      </c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64" t="str">
        <f aca="false">A71</f>
        <v>F</v>
      </c>
      <c r="AB71" s="65" t="str">
        <f aca="false">B71</f>
        <v>   Liability Price Risk Management</v>
      </c>
      <c r="AC71" s="66" t="n">
        <v>0</v>
      </c>
      <c r="AD71" s="66" t="n">
        <v>0</v>
      </c>
      <c r="AE71" s="66" t="n">
        <v>0</v>
      </c>
      <c r="AF71" s="66" t="n">
        <v>0</v>
      </c>
      <c r="AG71" s="66" t="n">
        <v>0</v>
      </c>
      <c r="AH71" s="66" t="n">
        <v>0</v>
      </c>
      <c r="AI71" s="66" t="n">
        <v>0</v>
      </c>
      <c r="AJ71" s="66" t="n">
        <v>0</v>
      </c>
      <c r="AK71" s="66" t="n">
        <v>0</v>
      </c>
      <c r="AL71" s="66" t="n">
        <v>0</v>
      </c>
      <c r="AM71" s="66" t="n">
        <v>0</v>
      </c>
      <c r="AN71" s="66" t="n">
        <v>0</v>
      </c>
      <c r="AO71" s="66" t="n">
        <v>0</v>
      </c>
      <c r="AP71" s="46"/>
      <c r="AQ71" s="63"/>
      <c r="AR71" s="46"/>
      <c r="BA71" s="64" t="str">
        <f aca="false">A71</f>
        <v>F</v>
      </c>
      <c r="BB71" s="65" t="str">
        <f aca="false">B71</f>
        <v>   Liability Price Risk Management</v>
      </c>
      <c r="BC71" s="67" t="n">
        <f aca="false">C71-AC71</f>
        <v>0</v>
      </c>
      <c r="BD71" s="67" t="n">
        <f aca="false">D71-AD71</f>
        <v>0</v>
      </c>
      <c r="BE71" s="67" t="n">
        <f aca="false">E71-AE71</f>
        <v>0</v>
      </c>
      <c r="BF71" s="67" t="n">
        <f aca="false">F71-AF71</f>
        <v>0</v>
      </c>
      <c r="BG71" s="67" t="n">
        <f aca="false">G71-AG71</f>
        <v>0</v>
      </c>
      <c r="BH71" s="67" t="n">
        <f aca="false">H71-AH71</f>
        <v>0</v>
      </c>
      <c r="BI71" s="67" t="n">
        <f aca="false">I71-AI71</f>
        <v>0</v>
      </c>
      <c r="BJ71" s="67" t="n">
        <f aca="false">J71-AJ71</f>
        <v>0</v>
      </c>
      <c r="BK71" s="67" t="n">
        <f aca="false">K71-AK71</f>
        <v>0</v>
      </c>
      <c r="BL71" s="67" t="n">
        <f aca="false">L71-AL71</f>
        <v>0</v>
      </c>
      <c r="BM71" s="67" t="n">
        <f aca="false">M71-AM71</f>
        <v>0</v>
      </c>
      <c r="BN71" s="67" t="n">
        <f aca="false">N71-AN71</f>
        <v>0</v>
      </c>
      <c r="BO71" s="67" t="n">
        <f aca="false">O71-AO71</f>
        <v>0</v>
      </c>
    </row>
    <row r="72" customFormat="false" ht="14.65" hidden="false" customHeight="false" outlineLevel="0" collapsed="false">
      <c r="A72" s="64" t="s">
        <v>316</v>
      </c>
      <c r="B72" s="65" t="s">
        <v>38</v>
      </c>
      <c r="C72" s="69" t="n">
        <f aca="false">BACKUP!C424</f>
        <v>2377</v>
      </c>
      <c r="D72" s="69" t="n">
        <f aca="false">BACKUP!D424</f>
        <v>2353</v>
      </c>
      <c r="E72" s="69" t="n">
        <f aca="false">BACKUP!E424</f>
        <v>2329</v>
      </c>
      <c r="F72" s="69" t="n">
        <f aca="false">BACKUP!F424</f>
        <v>2305</v>
      </c>
      <c r="G72" s="69" t="n">
        <f aca="false">BACKUP!G424</f>
        <v>2282</v>
      </c>
      <c r="H72" s="69" t="n">
        <f aca="false">BACKUP!H424</f>
        <v>2258</v>
      </c>
      <c r="I72" s="69" t="n">
        <f aca="false">BACKUP!I424</f>
        <v>2234</v>
      </c>
      <c r="J72" s="69" t="n">
        <f aca="false">BACKUP!J424</f>
        <v>2210</v>
      </c>
      <c r="K72" s="69" t="n">
        <f aca="false">BACKUP!K424</f>
        <v>2187</v>
      </c>
      <c r="L72" s="69" t="n">
        <f aca="false">BACKUP!L424</f>
        <v>2163</v>
      </c>
      <c r="M72" s="69" t="n">
        <f aca="false">BACKUP!M424</f>
        <v>2139</v>
      </c>
      <c r="N72" s="69" t="n">
        <f aca="false">BACKUP!N424</f>
        <v>2115</v>
      </c>
      <c r="O72" s="69" t="n">
        <f aca="false">BACKUP!O424</f>
        <v>2092</v>
      </c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64" t="str">
        <f aca="false">A72</f>
        <v>H</v>
      </c>
      <c r="AB72" s="65" t="str">
        <f aca="false">B72</f>
        <v>   Other</v>
      </c>
      <c r="AC72" s="70" t="n">
        <v>0</v>
      </c>
      <c r="AD72" s="70" t="n">
        <v>0</v>
      </c>
      <c r="AE72" s="70" t="n">
        <v>0</v>
      </c>
      <c r="AF72" s="70" t="n">
        <v>0</v>
      </c>
      <c r="AG72" s="70" t="n">
        <v>0</v>
      </c>
      <c r="AH72" s="70" t="n">
        <v>0</v>
      </c>
      <c r="AI72" s="70" t="n">
        <v>0</v>
      </c>
      <c r="AJ72" s="70" t="n">
        <v>0</v>
      </c>
      <c r="AK72" s="70" t="n">
        <v>0</v>
      </c>
      <c r="AL72" s="70" t="n">
        <v>0</v>
      </c>
      <c r="AM72" s="70" t="n">
        <v>0</v>
      </c>
      <c r="AN72" s="70" t="n">
        <v>0</v>
      </c>
      <c r="AO72" s="70" t="n">
        <v>0</v>
      </c>
      <c r="AP72" s="46"/>
      <c r="AQ72" s="63"/>
      <c r="AR72" s="46"/>
      <c r="BA72" s="64" t="str">
        <f aca="false">A72</f>
        <v>H</v>
      </c>
      <c r="BB72" s="65" t="str">
        <f aca="false">B72</f>
        <v>   Other</v>
      </c>
      <c r="BC72" s="71" t="n">
        <f aca="false">C72-AC72</f>
        <v>2377</v>
      </c>
      <c r="BD72" s="71" t="n">
        <f aca="false">D72-AD72</f>
        <v>2353</v>
      </c>
      <c r="BE72" s="71" t="n">
        <f aca="false">E72-AE72</f>
        <v>2329</v>
      </c>
      <c r="BF72" s="71" t="n">
        <f aca="false">F72-AF72</f>
        <v>2305</v>
      </c>
      <c r="BG72" s="71" t="n">
        <f aca="false">G72-AG72</f>
        <v>2282</v>
      </c>
      <c r="BH72" s="71" t="n">
        <f aca="false">H72-AH72</f>
        <v>2258</v>
      </c>
      <c r="BI72" s="71" t="n">
        <f aca="false">I72-AI72</f>
        <v>2234</v>
      </c>
      <c r="BJ72" s="71" t="n">
        <f aca="false">J72-AJ72</f>
        <v>2210</v>
      </c>
      <c r="BK72" s="71" t="n">
        <f aca="false">K72-AK72</f>
        <v>2187</v>
      </c>
      <c r="BL72" s="71" t="n">
        <f aca="false">L72-AL72</f>
        <v>2163</v>
      </c>
      <c r="BM72" s="71" t="n">
        <f aca="false">M72-AM72</f>
        <v>2139</v>
      </c>
      <c r="BN72" s="71" t="n">
        <f aca="false">N72-AN72</f>
        <v>2115</v>
      </c>
      <c r="BO72" s="71" t="n">
        <f aca="false">O72-AO72</f>
        <v>2092</v>
      </c>
    </row>
    <row r="73" customFormat="false" ht="3.95" hidden="false" customHeight="true" outlineLevel="0" collapsed="false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customFormat="false" ht="14.65" hidden="false" customHeight="false" outlineLevel="0" collapsed="false">
      <c r="A74" s="43"/>
      <c r="B74" s="62" t="s">
        <v>323</v>
      </c>
      <c r="C74" s="69" t="n">
        <f aca="false">SUM(C69:C73)</f>
        <v>241252</v>
      </c>
      <c r="D74" s="69" t="n">
        <f aca="false">SUM(D69:D73)</f>
        <v>241532</v>
      </c>
      <c r="E74" s="69" t="n">
        <f aca="false">SUM(E69:E73)</f>
        <v>241837</v>
      </c>
      <c r="F74" s="69" t="n">
        <f aca="false">SUM(F69:F73)</f>
        <v>242131</v>
      </c>
      <c r="G74" s="69" t="n">
        <f aca="false">SUM(G69:G73)</f>
        <v>242474</v>
      </c>
      <c r="H74" s="69" t="n">
        <f aca="false">SUM(H69:H73)</f>
        <v>242870</v>
      </c>
      <c r="I74" s="69" t="n">
        <f aca="false">SUM(I69:I73)</f>
        <v>243294</v>
      </c>
      <c r="J74" s="69" t="n">
        <f aca="false">SUM(J69:J73)</f>
        <v>243723</v>
      </c>
      <c r="K74" s="69" t="n">
        <f aca="false">SUM(K69:K73)</f>
        <v>244152</v>
      </c>
      <c r="L74" s="69" t="n">
        <f aca="false">SUM(L69:L73)</f>
        <v>245108</v>
      </c>
      <c r="M74" s="69" t="n">
        <f aca="false">SUM(M69:M73)</f>
        <v>245507</v>
      </c>
      <c r="N74" s="69" t="n">
        <f aca="false">SUM(N69:N73)</f>
        <v>245341</v>
      </c>
      <c r="O74" s="69" t="n">
        <f aca="false">SUM(O69:O73)</f>
        <v>245757</v>
      </c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3"/>
      <c r="AB74" s="62" t="str">
        <f aca="false">B74</f>
        <v>      Total Deferred Credits &amp; Other Liabilities</v>
      </c>
      <c r="AC74" s="69" t="n">
        <f aca="false">SUM(AC69:AC73)</f>
        <v>102954</v>
      </c>
      <c r="AD74" s="69" t="n">
        <f aca="false">SUM(AD69:AD73)</f>
        <v>102779</v>
      </c>
      <c r="AE74" s="69" t="n">
        <f aca="false">SUM(AE69:AE73)</f>
        <v>102604</v>
      </c>
      <c r="AF74" s="69" t="n">
        <f aca="false">SUM(AF69:AF73)</f>
        <v>102429</v>
      </c>
      <c r="AG74" s="69" t="n">
        <f aca="false">SUM(AG69:AG73)</f>
        <v>102254</v>
      </c>
      <c r="AH74" s="69" t="n">
        <f aca="false">SUM(AH69:AH73)</f>
        <v>102079</v>
      </c>
      <c r="AI74" s="69" t="n">
        <f aca="false">SUM(AI69:AI73)</f>
        <v>101904</v>
      </c>
      <c r="AJ74" s="69" t="n">
        <f aca="false">SUM(AJ69:AJ73)</f>
        <v>101729</v>
      </c>
      <c r="AK74" s="69" t="n">
        <f aca="false">SUM(AK69:AK73)</f>
        <v>101554</v>
      </c>
      <c r="AL74" s="69" t="n">
        <f aca="false">SUM(AL69:AL73)</f>
        <v>101379</v>
      </c>
      <c r="AM74" s="69" t="n">
        <f aca="false">SUM(AM69:AM73)</f>
        <v>101204</v>
      </c>
      <c r="AN74" s="69" t="n">
        <f aca="false">SUM(AN69:AN73)</f>
        <v>101029</v>
      </c>
      <c r="AO74" s="69" t="n">
        <f aca="false">SUM(AO69:AO73)</f>
        <v>100854</v>
      </c>
      <c r="AP74" s="46"/>
      <c r="AQ74" s="63"/>
      <c r="AR74" s="46"/>
      <c r="BA74" s="43"/>
      <c r="BB74" s="62" t="str">
        <f aca="false">B74</f>
        <v>      Total Deferred Credits &amp; Other Liabilities</v>
      </c>
      <c r="BC74" s="69" t="n">
        <f aca="false">SUM(BC69:BC73)</f>
        <v>138298</v>
      </c>
      <c r="BD74" s="69" t="n">
        <f aca="false">SUM(BD69:BD73)</f>
        <v>138753</v>
      </c>
      <c r="BE74" s="69" t="n">
        <f aca="false">SUM(BE69:BE73)</f>
        <v>139233</v>
      </c>
      <c r="BF74" s="69" t="n">
        <f aca="false">SUM(BF69:BF73)</f>
        <v>139702</v>
      </c>
      <c r="BG74" s="69" t="n">
        <f aca="false">SUM(BG69:BG73)</f>
        <v>140220</v>
      </c>
      <c r="BH74" s="69" t="n">
        <f aca="false">SUM(BH69:BH73)</f>
        <v>140791</v>
      </c>
      <c r="BI74" s="69" t="n">
        <f aca="false">SUM(BI69:BI73)</f>
        <v>141390</v>
      </c>
      <c r="BJ74" s="69" t="n">
        <f aca="false">SUM(BJ69:BJ73)</f>
        <v>141994</v>
      </c>
      <c r="BK74" s="69" t="n">
        <f aca="false">SUM(BK69:BK73)</f>
        <v>142598</v>
      </c>
      <c r="BL74" s="69" t="n">
        <f aca="false">SUM(BL69:BL73)</f>
        <v>143729</v>
      </c>
      <c r="BM74" s="69" t="n">
        <f aca="false">SUM(BM69:BM73)</f>
        <v>144303</v>
      </c>
      <c r="BN74" s="69" t="n">
        <f aca="false">SUM(BN69:BN73)</f>
        <v>144312</v>
      </c>
      <c r="BO74" s="69" t="n">
        <f aca="false">SUM(BO69:BO73)</f>
        <v>144903</v>
      </c>
    </row>
    <row r="75" customFormat="false" ht="14.65" hidden="false" customHeight="false" outlineLevel="0" collapsed="false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customFormat="false" ht="14.65" hidden="false" customHeight="false" outlineLevel="0" collapsed="false">
      <c r="A76" s="43"/>
      <c r="B76" s="62" t="s">
        <v>324</v>
      </c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3"/>
      <c r="AB76" s="62" t="str">
        <f aca="false">B76</f>
        <v>DEBT </v>
      </c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46"/>
      <c r="AQ76" s="63"/>
      <c r="AR76" s="46"/>
      <c r="BA76" s="43"/>
      <c r="BB76" s="62" t="str">
        <f aca="false">B76</f>
        <v>DEBT </v>
      </c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</row>
    <row r="77" customFormat="false" ht="14.65" hidden="false" customHeight="false" outlineLevel="0" collapsed="false">
      <c r="A77" s="64" t="s">
        <v>275</v>
      </c>
      <c r="B77" s="65" t="s">
        <v>325</v>
      </c>
      <c r="C77" s="66" t="n">
        <v>0</v>
      </c>
      <c r="D77" s="66" t="n">
        <v>0</v>
      </c>
      <c r="E77" s="66" t="n">
        <v>0</v>
      </c>
      <c r="F77" s="66" t="n">
        <v>0</v>
      </c>
      <c r="G77" s="66" t="n">
        <v>0</v>
      </c>
      <c r="H77" s="66" t="n">
        <v>0</v>
      </c>
      <c r="I77" s="66" t="n">
        <v>0</v>
      </c>
      <c r="J77" s="66" t="n">
        <v>0</v>
      </c>
      <c r="K77" s="66" t="n">
        <v>0</v>
      </c>
      <c r="L77" s="66" t="n">
        <v>0</v>
      </c>
      <c r="M77" s="66" t="n">
        <v>0</v>
      </c>
      <c r="N77" s="66" t="n">
        <v>0</v>
      </c>
      <c r="O77" s="66" t="n">
        <v>0</v>
      </c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64" t="str">
        <f aca="false">A77</f>
        <v>I</v>
      </c>
      <c r="AB77" s="65" t="str">
        <f aca="false">B77</f>
        <v>   Payable from Corporate</v>
      </c>
      <c r="AC77" s="66" t="n">
        <v>0</v>
      </c>
      <c r="AD77" s="66" t="n">
        <v>0</v>
      </c>
      <c r="AE77" s="66" t="n">
        <v>0</v>
      </c>
      <c r="AF77" s="66" t="n">
        <v>0</v>
      </c>
      <c r="AG77" s="66" t="n">
        <v>0</v>
      </c>
      <c r="AH77" s="66" t="n">
        <v>0</v>
      </c>
      <c r="AI77" s="66" t="n">
        <v>0</v>
      </c>
      <c r="AJ77" s="66" t="n">
        <v>0</v>
      </c>
      <c r="AK77" s="66" t="n">
        <v>0</v>
      </c>
      <c r="AL77" s="66" t="n">
        <v>0</v>
      </c>
      <c r="AM77" s="66" t="n">
        <v>0</v>
      </c>
      <c r="AN77" s="66" t="n">
        <v>0</v>
      </c>
      <c r="AO77" s="66" t="n">
        <v>0</v>
      </c>
      <c r="AP77" s="46"/>
      <c r="AQ77" s="63"/>
      <c r="AR77" s="46"/>
      <c r="BA77" s="64" t="str">
        <f aca="false">A77</f>
        <v>I</v>
      </c>
      <c r="BB77" s="65" t="str">
        <f aca="false">B77</f>
        <v>   Payable from Corporate</v>
      </c>
      <c r="BC77" s="67" t="n">
        <f aca="false">C77-AC77</f>
        <v>0</v>
      </c>
      <c r="BD77" s="67" t="n">
        <f aca="false">D77-AD77</f>
        <v>0</v>
      </c>
      <c r="BE77" s="67" t="n">
        <f aca="false">E77-AE77</f>
        <v>0</v>
      </c>
      <c r="BF77" s="67" t="n">
        <f aca="false">F77-AF77</f>
        <v>0</v>
      </c>
      <c r="BG77" s="67" t="n">
        <f aca="false">G77-AG77</f>
        <v>0</v>
      </c>
      <c r="BH77" s="67" t="n">
        <f aca="false">H77-AH77</f>
        <v>0</v>
      </c>
      <c r="BI77" s="67" t="n">
        <f aca="false">I77-AI77</f>
        <v>0</v>
      </c>
      <c r="BJ77" s="67" t="n">
        <f aca="false">J77-AJ77</f>
        <v>0</v>
      </c>
      <c r="BK77" s="67" t="n">
        <f aca="false">K77-AK77</f>
        <v>0</v>
      </c>
      <c r="BL77" s="67" t="n">
        <f aca="false">L77-AL77</f>
        <v>0</v>
      </c>
      <c r="BM77" s="67" t="n">
        <f aca="false">M77-AM77</f>
        <v>0</v>
      </c>
      <c r="BN77" s="67" t="n">
        <f aca="false">N77-AN77</f>
        <v>0</v>
      </c>
      <c r="BO77" s="67" t="n">
        <f aca="false">O77-AO77</f>
        <v>0</v>
      </c>
    </row>
    <row r="78" customFormat="false" ht="14.65" hidden="false" customHeight="false" outlineLevel="0" collapsed="false">
      <c r="A78" s="64" t="s">
        <v>326</v>
      </c>
      <c r="B78" s="65" t="s">
        <v>327</v>
      </c>
      <c r="C78" s="63" t="n">
        <f aca="false">BACKUP!C462-C79</f>
        <v>7750</v>
      </c>
      <c r="D78" s="63" t="n">
        <f aca="false">BACKUP!D462-D79</f>
        <v>7750</v>
      </c>
      <c r="E78" s="63" t="n">
        <f aca="false">BACKUP!E462-E79</f>
        <v>7750</v>
      </c>
      <c r="F78" s="63" t="n">
        <f aca="false">BACKUP!F462-F79</f>
        <v>7750</v>
      </c>
      <c r="G78" s="63" t="n">
        <f aca="false">BACKUP!G462-G79</f>
        <v>7750</v>
      </c>
      <c r="H78" s="63" t="n">
        <f aca="false">BACKUP!H462-H79</f>
        <v>7750</v>
      </c>
      <c r="I78" s="63" t="n">
        <f aca="false">BACKUP!I462-I79</f>
        <v>7750</v>
      </c>
      <c r="J78" s="63" t="n">
        <f aca="false">BACKUP!J462-J79</f>
        <v>7750</v>
      </c>
      <c r="K78" s="63" t="n">
        <f aca="false">BACKUP!K462-K79</f>
        <v>7750</v>
      </c>
      <c r="L78" s="63" t="n">
        <f aca="false">BACKUP!L462-L79</f>
        <v>7750</v>
      </c>
      <c r="M78" s="63" t="n">
        <f aca="false">BACKUP!M462-M79</f>
        <v>7750</v>
      </c>
      <c r="N78" s="63" t="n">
        <f aca="false">BACKUP!N462-N79</f>
        <v>3900</v>
      </c>
      <c r="O78" s="63" t="n">
        <f aca="false">BACKUP!O462-O79</f>
        <v>3900</v>
      </c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64" t="str">
        <f aca="false">A78</f>
        <v>J</v>
      </c>
      <c r="AB78" s="65" t="str">
        <f aca="false">B78</f>
        <v>   Long-term Debt - External</v>
      </c>
      <c r="AC78" s="66" t="n">
        <v>0</v>
      </c>
      <c r="AD78" s="66" t="n">
        <v>0</v>
      </c>
      <c r="AE78" s="66" t="n">
        <v>0</v>
      </c>
      <c r="AF78" s="66" t="n">
        <v>0</v>
      </c>
      <c r="AG78" s="66" t="n">
        <v>0</v>
      </c>
      <c r="AH78" s="66" t="n">
        <v>0</v>
      </c>
      <c r="AI78" s="66" t="n">
        <v>0</v>
      </c>
      <c r="AJ78" s="66" t="n">
        <v>0</v>
      </c>
      <c r="AK78" s="66" t="n">
        <v>0</v>
      </c>
      <c r="AL78" s="66" t="n">
        <v>0</v>
      </c>
      <c r="AM78" s="66" t="n">
        <v>0</v>
      </c>
      <c r="AN78" s="66" t="n">
        <v>0</v>
      </c>
      <c r="AO78" s="66" t="n">
        <v>0</v>
      </c>
      <c r="AP78" s="46"/>
      <c r="AQ78" s="63"/>
      <c r="AR78" s="46"/>
      <c r="BA78" s="64" t="str">
        <f aca="false">A78</f>
        <v>J</v>
      </c>
      <c r="BB78" s="65" t="str">
        <f aca="false">B78</f>
        <v>   Long-term Debt - External</v>
      </c>
      <c r="BC78" s="67" t="n">
        <f aca="false">C78-AC78</f>
        <v>7750</v>
      </c>
      <c r="BD78" s="67" t="n">
        <f aca="false">D78-AD78</f>
        <v>7750</v>
      </c>
      <c r="BE78" s="67" t="n">
        <f aca="false">E78-AE78</f>
        <v>7750</v>
      </c>
      <c r="BF78" s="67" t="n">
        <f aca="false">F78-AF78</f>
        <v>7750</v>
      </c>
      <c r="BG78" s="67" t="n">
        <f aca="false">G78-AG78</f>
        <v>7750</v>
      </c>
      <c r="BH78" s="67" t="n">
        <f aca="false">H78-AH78</f>
        <v>7750</v>
      </c>
      <c r="BI78" s="67" t="n">
        <f aca="false">I78-AI78</f>
        <v>7750</v>
      </c>
      <c r="BJ78" s="67" t="n">
        <f aca="false">J78-AJ78</f>
        <v>7750</v>
      </c>
      <c r="BK78" s="67" t="n">
        <f aca="false">K78-AK78</f>
        <v>7750</v>
      </c>
      <c r="BL78" s="67" t="n">
        <f aca="false">L78-AL78</f>
        <v>7750</v>
      </c>
      <c r="BM78" s="67" t="n">
        <f aca="false">M78-AM78</f>
        <v>7750</v>
      </c>
      <c r="BN78" s="67" t="n">
        <f aca="false">N78-AN78</f>
        <v>3900</v>
      </c>
      <c r="BO78" s="67" t="n">
        <f aca="false">O78-AO78</f>
        <v>3900</v>
      </c>
    </row>
    <row r="79" customFormat="false" ht="14.65" hidden="false" customHeight="false" outlineLevel="0" collapsed="false">
      <c r="A79" s="64" t="s">
        <v>326</v>
      </c>
      <c r="B79" s="65" t="s">
        <v>328</v>
      </c>
      <c r="C79" s="71" t="n">
        <v>0</v>
      </c>
      <c r="D79" s="71" t="n">
        <v>0</v>
      </c>
      <c r="E79" s="71" t="n">
        <v>0</v>
      </c>
      <c r="F79" s="71" t="n">
        <v>0</v>
      </c>
      <c r="G79" s="71" t="n">
        <v>0</v>
      </c>
      <c r="H79" s="71" t="n">
        <v>0</v>
      </c>
      <c r="I79" s="71" t="n">
        <v>0</v>
      </c>
      <c r="J79" s="71" t="n">
        <v>0</v>
      </c>
      <c r="K79" s="71" t="n">
        <v>0</v>
      </c>
      <c r="L79" s="71" t="n">
        <v>0</v>
      </c>
      <c r="M79" s="71" t="n">
        <v>0</v>
      </c>
      <c r="N79" s="71" t="n">
        <v>0</v>
      </c>
      <c r="O79" s="71" t="n">
        <v>0</v>
      </c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64" t="str">
        <f aca="false">A79</f>
        <v>J</v>
      </c>
      <c r="AB79" s="65" t="str">
        <f aca="false">B79</f>
        <v>                          - Assoc. Companies</v>
      </c>
      <c r="AC79" s="70" t="n">
        <v>0</v>
      </c>
      <c r="AD79" s="70" t="n">
        <v>0</v>
      </c>
      <c r="AE79" s="70" t="n">
        <v>0</v>
      </c>
      <c r="AF79" s="70" t="n">
        <v>0</v>
      </c>
      <c r="AG79" s="70" t="n">
        <v>0</v>
      </c>
      <c r="AH79" s="70" t="n">
        <v>0</v>
      </c>
      <c r="AI79" s="70" t="n">
        <v>0</v>
      </c>
      <c r="AJ79" s="70" t="n">
        <v>0</v>
      </c>
      <c r="AK79" s="70" t="n">
        <v>0</v>
      </c>
      <c r="AL79" s="70" t="n">
        <v>0</v>
      </c>
      <c r="AM79" s="70" t="n">
        <v>0</v>
      </c>
      <c r="AN79" s="70" t="n">
        <v>0</v>
      </c>
      <c r="AO79" s="70" t="n">
        <v>0</v>
      </c>
      <c r="AP79" s="46"/>
      <c r="AQ79" s="46"/>
      <c r="AR79" s="46"/>
      <c r="BA79" s="64" t="str">
        <f aca="false">A79</f>
        <v>J</v>
      </c>
      <c r="BB79" s="65" t="str">
        <f aca="false">B79</f>
        <v>                          - Assoc. Companies</v>
      </c>
      <c r="BC79" s="71" t="n">
        <f aca="false">C79-AC79</f>
        <v>0</v>
      </c>
      <c r="BD79" s="71" t="n">
        <f aca="false">D79-AD79</f>
        <v>0</v>
      </c>
      <c r="BE79" s="71" t="n">
        <f aca="false">E79-AE79</f>
        <v>0</v>
      </c>
      <c r="BF79" s="71" t="n">
        <f aca="false">F79-AF79</f>
        <v>0</v>
      </c>
      <c r="BG79" s="71" t="n">
        <f aca="false">G79-AG79</f>
        <v>0</v>
      </c>
      <c r="BH79" s="71" t="n">
        <f aca="false">H79-AH79</f>
        <v>0</v>
      </c>
      <c r="BI79" s="71" t="n">
        <f aca="false">I79-AI79</f>
        <v>0</v>
      </c>
      <c r="BJ79" s="71" t="n">
        <f aca="false">J79-AJ79</f>
        <v>0</v>
      </c>
      <c r="BK79" s="71" t="n">
        <f aca="false">K79-AK79</f>
        <v>0</v>
      </c>
      <c r="BL79" s="71" t="n">
        <f aca="false">L79-AL79</f>
        <v>0</v>
      </c>
      <c r="BM79" s="71" t="n">
        <f aca="false">M79-AM79</f>
        <v>0</v>
      </c>
      <c r="BN79" s="71" t="n">
        <f aca="false">N79-AN79</f>
        <v>0</v>
      </c>
      <c r="BO79" s="71" t="n">
        <f aca="false">O79-AO79</f>
        <v>0</v>
      </c>
    </row>
    <row r="80" customFormat="false" ht="3.95" hidden="false" customHeight="true" outlineLevel="0" collapsed="false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customFormat="false" ht="14.65" hidden="false" customHeight="false" outlineLevel="0" collapsed="false">
      <c r="A81" s="43"/>
      <c r="B81" s="62" t="s">
        <v>329</v>
      </c>
      <c r="C81" s="69" t="n">
        <f aca="false">SUM(C77:C80)</f>
        <v>7750</v>
      </c>
      <c r="D81" s="69" t="n">
        <f aca="false">SUM(D77:D80)</f>
        <v>7750</v>
      </c>
      <c r="E81" s="69" t="n">
        <f aca="false">SUM(E77:E80)</f>
        <v>7750</v>
      </c>
      <c r="F81" s="69" t="n">
        <f aca="false">SUM(F77:F80)</f>
        <v>7750</v>
      </c>
      <c r="G81" s="69" t="n">
        <f aca="false">SUM(G77:G80)</f>
        <v>7750</v>
      </c>
      <c r="H81" s="69" t="n">
        <f aca="false">SUM(H77:H80)</f>
        <v>7750</v>
      </c>
      <c r="I81" s="69" t="n">
        <f aca="false">SUM(I77:I80)</f>
        <v>7750</v>
      </c>
      <c r="J81" s="69" t="n">
        <f aca="false">SUM(J77:J80)</f>
        <v>7750</v>
      </c>
      <c r="K81" s="69" t="n">
        <f aca="false">SUM(K77:K80)</f>
        <v>7750</v>
      </c>
      <c r="L81" s="69" t="n">
        <f aca="false">SUM(L77:L80)</f>
        <v>7750</v>
      </c>
      <c r="M81" s="69" t="n">
        <f aca="false">SUM(M77:M80)</f>
        <v>7750</v>
      </c>
      <c r="N81" s="69" t="n">
        <f aca="false">SUM(N77:N80)</f>
        <v>3900</v>
      </c>
      <c r="O81" s="69" t="n">
        <f aca="false">SUM(O77:O80)</f>
        <v>3900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3"/>
      <c r="AB81" s="62" t="str">
        <f aca="false">B81</f>
        <v>      Total Debt</v>
      </c>
      <c r="AC81" s="69" t="n">
        <f aca="false">SUM(AC77:AC80)</f>
        <v>0</v>
      </c>
      <c r="AD81" s="69" t="n">
        <f aca="false">SUM(AD77:AD80)</f>
        <v>0</v>
      </c>
      <c r="AE81" s="69" t="n">
        <f aca="false">SUM(AE77:AE80)</f>
        <v>0</v>
      </c>
      <c r="AF81" s="69" t="n">
        <f aca="false">SUM(AF77:AF80)</f>
        <v>0</v>
      </c>
      <c r="AG81" s="69" t="n">
        <f aca="false">SUM(AG77:AG80)</f>
        <v>0</v>
      </c>
      <c r="AH81" s="69" t="n">
        <f aca="false">SUM(AH77:AH80)</f>
        <v>0</v>
      </c>
      <c r="AI81" s="69" t="n">
        <f aca="false">SUM(AI77:AI80)</f>
        <v>0</v>
      </c>
      <c r="AJ81" s="69" t="n">
        <f aca="false">SUM(AJ77:AJ80)</f>
        <v>0</v>
      </c>
      <c r="AK81" s="69" t="n">
        <f aca="false">SUM(AK77:AK80)</f>
        <v>0</v>
      </c>
      <c r="AL81" s="69" t="n">
        <f aca="false">SUM(AL77:AL80)</f>
        <v>0</v>
      </c>
      <c r="AM81" s="69" t="n">
        <f aca="false">SUM(AM77:AM80)</f>
        <v>0</v>
      </c>
      <c r="AN81" s="69" t="n">
        <f aca="false">SUM(AN77:AN80)</f>
        <v>0</v>
      </c>
      <c r="AO81" s="69" t="n">
        <f aca="false">SUM(AO77:AO80)</f>
        <v>0</v>
      </c>
      <c r="AP81" s="46"/>
      <c r="AQ81" s="46"/>
      <c r="AR81" s="46"/>
      <c r="BA81" s="43"/>
      <c r="BB81" s="62" t="str">
        <f aca="false">B81</f>
        <v>      Total Debt</v>
      </c>
      <c r="BC81" s="69" t="n">
        <f aca="false">SUM(BC77:BC80)</f>
        <v>7750</v>
      </c>
      <c r="BD81" s="69" t="n">
        <f aca="false">SUM(BD77:BD80)</f>
        <v>7750</v>
      </c>
      <c r="BE81" s="69" t="n">
        <f aca="false">SUM(BE77:BE80)</f>
        <v>7750</v>
      </c>
      <c r="BF81" s="69" t="n">
        <f aca="false">SUM(BF77:BF80)</f>
        <v>7750</v>
      </c>
      <c r="BG81" s="69" t="n">
        <f aca="false">SUM(BG77:BG80)</f>
        <v>7750</v>
      </c>
      <c r="BH81" s="69" t="n">
        <f aca="false">SUM(BH77:BH80)</f>
        <v>7750</v>
      </c>
      <c r="BI81" s="69" t="n">
        <f aca="false">SUM(BI77:BI80)</f>
        <v>7750</v>
      </c>
      <c r="BJ81" s="69" t="n">
        <f aca="false">SUM(BJ77:BJ80)</f>
        <v>7750</v>
      </c>
      <c r="BK81" s="69" t="n">
        <f aca="false">SUM(BK77:BK80)</f>
        <v>7750</v>
      </c>
      <c r="BL81" s="69" t="n">
        <f aca="false">SUM(BL77:BL80)</f>
        <v>7750</v>
      </c>
      <c r="BM81" s="69" t="n">
        <f aca="false">SUM(BM77:BM80)</f>
        <v>7750</v>
      </c>
      <c r="BN81" s="69" t="n">
        <f aca="false">SUM(BN77:BN80)</f>
        <v>3900</v>
      </c>
      <c r="BO81" s="69" t="n">
        <f aca="false">SUM(BO77:BO80)</f>
        <v>3900</v>
      </c>
    </row>
    <row r="82" customFormat="false" ht="14.65" hidden="false" customHeight="false" outlineLevel="0" collapsed="false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customFormat="false" ht="14.65" hidden="false" customHeight="false" outlineLevel="0" collapsed="false">
      <c r="A83" s="43"/>
      <c r="B83" s="62" t="s">
        <v>330</v>
      </c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3"/>
      <c r="AB83" s="62" t="str">
        <f aca="false">B83</f>
        <v>EQUITY</v>
      </c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BA83" s="43"/>
      <c r="BB83" s="62" t="str">
        <f aca="false">B83</f>
        <v>EQUITY</v>
      </c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customFormat="false" ht="14.65" hidden="false" customHeight="false" outlineLevel="0" collapsed="false">
      <c r="A84" s="46"/>
      <c r="B84" s="65" t="s">
        <v>331</v>
      </c>
      <c r="C84" s="66" t="n">
        <v>1</v>
      </c>
      <c r="D84" s="78" t="n">
        <f aca="false">C84</f>
        <v>1</v>
      </c>
      <c r="E84" s="78" t="n">
        <f aca="false">D84</f>
        <v>1</v>
      </c>
      <c r="F84" s="78" t="n">
        <f aca="false">E84</f>
        <v>1</v>
      </c>
      <c r="G84" s="78" t="n">
        <f aca="false">F84</f>
        <v>1</v>
      </c>
      <c r="H84" s="78" t="n">
        <f aca="false">G84</f>
        <v>1</v>
      </c>
      <c r="I84" s="78" t="n">
        <f aca="false">H84</f>
        <v>1</v>
      </c>
      <c r="J84" s="78" t="n">
        <f aca="false">I84</f>
        <v>1</v>
      </c>
      <c r="K84" s="78" t="n">
        <f aca="false">J84</f>
        <v>1</v>
      </c>
      <c r="L84" s="78" t="n">
        <f aca="false">K84</f>
        <v>1</v>
      </c>
      <c r="M84" s="78" t="n">
        <f aca="false">L84</f>
        <v>1</v>
      </c>
      <c r="N84" s="78" t="n">
        <f aca="false">M84</f>
        <v>1</v>
      </c>
      <c r="O84" s="78" t="n">
        <f aca="false">N84</f>
        <v>1</v>
      </c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65" t="str">
        <f aca="false">B84</f>
        <v>   Common Stock</v>
      </c>
      <c r="AC84" s="66" t="n">
        <v>0</v>
      </c>
      <c r="AD84" s="67" t="n">
        <f aca="false">AC84</f>
        <v>0</v>
      </c>
      <c r="AE84" s="67" t="n">
        <f aca="false">AD84</f>
        <v>0</v>
      </c>
      <c r="AF84" s="67" t="n">
        <f aca="false">AE84</f>
        <v>0</v>
      </c>
      <c r="AG84" s="67" t="n">
        <f aca="false">AF84</f>
        <v>0</v>
      </c>
      <c r="AH84" s="67" t="n">
        <f aca="false">AG84</f>
        <v>0</v>
      </c>
      <c r="AI84" s="67" t="n">
        <f aca="false">AH84</f>
        <v>0</v>
      </c>
      <c r="AJ84" s="67" t="n">
        <f aca="false">AI84</f>
        <v>0</v>
      </c>
      <c r="AK84" s="67" t="n">
        <f aca="false">AJ84</f>
        <v>0</v>
      </c>
      <c r="AL84" s="67" t="n">
        <f aca="false">AK84</f>
        <v>0</v>
      </c>
      <c r="AM84" s="67" t="n">
        <f aca="false">AL84</f>
        <v>0</v>
      </c>
      <c r="AN84" s="67" t="n">
        <f aca="false">AM84</f>
        <v>0</v>
      </c>
      <c r="AO84" s="67" t="n">
        <f aca="false">AN84</f>
        <v>0</v>
      </c>
      <c r="AP84" s="46"/>
      <c r="AQ84" s="63"/>
      <c r="AR84" s="46"/>
      <c r="BA84" s="46"/>
      <c r="BB84" s="65" t="str">
        <f aca="false">B84</f>
        <v>   Common Stock</v>
      </c>
      <c r="BC84" s="67" t="n">
        <f aca="false">C84-AC84</f>
        <v>1</v>
      </c>
      <c r="BD84" s="67" t="n">
        <f aca="false">D84-AD84</f>
        <v>1</v>
      </c>
      <c r="BE84" s="67" t="n">
        <f aca="false">E84-AE84</f>
        <v>1</v>
      </c>
      <c r="BF84" s="67" t="n">
        <f aca="false">F84-AF84</f>
        <v>1</v>
      </c>
      <c r="BG84" s="67" t="n">
        <f aca="false">G84-AG84</f>
        <v>1</v>
      </c>
      <c r="BH84" s="67" t="n">
        <f aca="false">H84-AH84</f>
        <v>1</v>
      </c>
      <c r="BI84" s="67" t="n">
        <f aca="false">I84-AI84</f>
        <v>1</v>
      </c>
      <c r="BJ84" s="67" t="n">
        <f aca="false">J84-AJ84</f>
        <v>1</v>
      </c>
      <c r="BK84" s="67" t="n">
        <f aca="false">K84-AK84</f>
        <v>1</v>
      </c>
      <c r="BL84" s="67" t="n">
        <f aca="false">L84-AL84</f>
        <v>1</v>
      </c>
      <c r="BM84" s="67" t="n">
        <f aca="false">M84-AM84</f>
        <v>1</v>
      </c>
      <c r="BN84" s="67" t="n">
        <f aca="false">N84-AN84</f>
        <v>1</v>
      </c>
      <c r="BO84" s="67" t="n">
        <f aca="false">O84-AO84</f>
        <v>1</v>
      </c>
    </row>
    <row r="85" customFormat="false" ht="14.65" hidden="false" customHeight="false" outlineLevel="0" collapsed="false">
      <c r="A85" s="46"/>
      <c r="B85" s="65" t="s">
        <v>332</v>
      </c>
      <c r="C85" s="66" t="n">
        <v>409191</v>
      </c>
      <c r="D85" s="78" t="n">
        <f aca="false">C85</f>
        <v>409191</v>
      </c>
      <c r="E85" s="78" t="n">
        <f aca="false">D85</f>
        <v>409191</v>
      </c>
      <c r="F85" s="78" t="n">
        <f aca="false">E85</f>
        <v>409191</v>
      </c>
      <c r="G85" s="78" t="n">
        <f aca="false">F85</f>
        <v>409191</v>
      </c>
      <c r="H85" s="78" t="n">
        <f aca="false">G85</f>
        <v>409191</v>
      </c>
      <c r="I85" s="78" t="n">
        <f aca="false">H85</f>
        <v>409191</v>
      </c>
      <c r="J85" s="78" t="n">
        <f aca="false">I85</f>
        <v>409191</v>
      </c>
      <c r="K85" s="78" t="n">
        <f aca="false">J85</f>
        <v>409191</v>
      </c>
      <c r="L85" s="78" t="n">
        <f aca="false">K85</f>
        <v>409191</v>
      </c>
      <c r="M85" s="78" t="n">
        <f aca="false">L85</f>
        <v>409191</v>
      </c>
      <c r="N85" s="78" t="n">
        <f aca="false">M85</f>
        <v>409191</v>
      </c>
      <c r="O85" s="78" t="n">
        <f aca="false">N85</f>
        <v>409191</v>
      </c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65" t="str">
        <f aca="false">B85</f>
        <v>   Paid-in Capital</v>
      </c>
      <c r="AC85" s="66" t="n">
        <v>207835</v>
      </c>
      <c r="AD85" s="67" t="n">
        <f aca="false">AC85</f>
        <v>207835</v>
      </c>
      <c r="AE85" s="67" t="n">
        <f aca="false">AD85</f>
        <v>207835</v>
      </c>
      <c r="AF85" s="67" t="n">
        <f aca="false">AE85</f>
        <v>207835</v>
      </c>
      <c r="AG85" s="67" t="n">
        <f aca="false">AF85</f>
        <v>207835</v>
      </c>
      <c r="AH85" s="67" t="n">
        <f aca="false">AG85</f>
        <v>207835</v>
      </c>
      <c r="AI85" s="67" t="n">
        <f aca="false">AH85</f>
        <v>207835</v>
      </c>
      <c r="AJ85" s="67" t="n">
        <f aca="false">AI85</f>
        <v>207835</v>
      </c>
      <c r="AK85" s="67" t="n">
        <f aca="false">AJ85</f>
        <v>207835</v>
      </c>
      <c r="AL85" s="67" t="n">
        <f aca="false">AK85</f>
        <v>207835</v>
      </c>
      <c r="AM85" s="67" t="n">
        <f aca="false">AL85</f>
        <v>207835</v>
      </c>
      <c r="AN85" s="67" t="n">
        <f aca="false">AM85</f>
        <v>207835</v>
      </c>
      <c r="AO85" s="67" t="n">
        <f aca="false">AN85</f>
        <v>207835</v>
      </c>
      <c r="AP85" s="46"/>
      <c r="AQ85" s="63"/>
      <c r="AR85" s="46"/>
      <c r="BA85" s="46"/>
      <c r="BB85" s="65" t="str">
        <f aca="false">B85</f>
        <v>   Paid-in Capital</v>
      </c>
      <c r="BC85" s="67" t="n">
        <f aca="false">C85-AC85</f>
        <v>201356</v>
      </c>
      <c r="BD85" s="67" t="n">
        <f aca="false">D85-AD85</f>
        <v>201356</v>
      </c>
      <c r="BE85" s="67" t="n">
        <f aca="false">E85-AE85</f>
        <v>201356</v>
      </c>
      <c r="BF85" s="67" t="n">
        <f aca="false">F85-AF85</f>
        <v>201356</v>
      </c>
      <c r="BG85" s="67" t="n">
        <f aca="false">G85-AG85</f>
        <v>201356</v>
      </c>
      <c r="BH85" s="67" t="n">
        <f aca="false">H85-AH85</f>
        <v>201356</v>
      </c>
      <c r="BI85" s="67" t="n">
        <f aca="false">I85-AI85</f>
        <v>201356</v>
      </c>
      <c r="BJ85" s="67" t="n">
        <f aca="false">J85-AJ85</f>
        <v>201356</v>
      </c>
      <c r="BK85" s="67" t="n">
        <f aca="false">K85-AK85</f>
        <v>201356</v>
      </c>
      <c r="BL85" s="67" t="n">
        <f aca="false">L85-AL85</f>
        <v>201356</v>
      </c>
      <c r="BM85" s="67" t="n">
        <f aca="false">M85-AM85</f>
        <v>201356</v>
      </c>
      <c r="BN85" s="67" t="n">
        <f aca="false">N85-AN85</f>
        <v>201356</v>
      </c>
      <c r="BO85" s="67" t="n">
        <f aca="false">O85-AO85</f>
        <v>201356</v>
      </c>
    </row>
    <row r="86" customFormat="false" ht="14.65" hidden="false" customHeight="false" outlineLevel="0" collapsed="false">
      <c r="A86" s="46"/>
      <c r="B86" s="65" t="s">
        <v>333</v>
      </c>
      <c r="C86" s="78" t="n">
        <f aca="false">BACKUP!C472+BACKUP!C473</f>
        <v>19452</v>
      </c>
      <c r="D86" s="78" t="n">
        <f aca="false">+C86+BACKUP!D472+BACKUP!D473</f>
        <v>19452</v>
      </c>
      <c r="E86" s="78" t="n">
        <f aca="false">+D86+BACKUP!E472+BACKUP!E473</f>
        <v>19452</v>
      </c>
      <c r="F86" s="78" t="n">
        <f aca="false">+E86+BACKUP!F472+BACKUP!F473</f>
        <v>19452</v>
      </c>
      <c r="G86" s="78" t="n">
        <f aca="false">+F86+BACKUP!G472+BACKUP!G473</f>
        <v>19452</v>
      </c>
      <c r="H86" s="78" t="n">
        <f aca="false">+G86+BACKUP!H472+BACKUP!H473</f>
        <v>19452</v>
      </c>
      <c r="I86" s="78" t="n">
        <f aca="false">+H86+BACKUP!I472+BACKUP!I473</f>
        <v>19452</v>
      </c>
      <c r="J86" s="78" t="n">
        <f aca="false">+I86+BACKUP!J472+BACKUP!J473</f>
        <v>19452</v>
      </c>
      <c r="K86" s="78" t="n">
        <f aca="false">+J86+BACKUP!K472+BACKUP!K473</f>
        <v>19452</v>
      </c>
      <c r="L86" s="78" t="n">
        <f aca="false">+K86+BACKUP!L472+BACKUP!L473</f>
        <v>19452</v>
      </c>
      <c r="M86" s="78" t="n">
        <f aca="false">+L86+BACKUP!M472+BACKUP!M473</f>
        <v>19452</v>
      </c>
      <c r="N86" s="78" t="n">
        <f aca="false">+M86+BACKUP!N472+BACKUP!N473</f>
        <v>19452</v>
      </c>
      <c r="O86" s="78" t="n">
        <f aca="false">+N86+BACKUP!O472+BACKUP!O473</f>
        <v>19452</v>
      </c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65" t="str">
        <f aca="false">B86</f>
        <v>   Accum. Other Comprehensive Income / (Loss)</v>
      </c>
      <c r="AC86" s="66" t="n">
        <v>0</v>
      </c>
      <c r="AD86" s="67" t="n">
        <f aca="false">AC86</f>
        <v>0</v>
      </c>
      <c r="AE86" s="67" t="n">
        <f aca="false">AD86</f>
        <v>0</v>
      </c>
      <c r="AF86" s="67" t="n">
        <f aca="false">AE86</f>
        <v>0</v>
      </c>
      <c r="AG86" s="67" t="n">
        <f aca="false">AF86</f>
        <v>0</v>
      </c>
      <c r="AH86" s="67" t="n">
        <f aca="false">AG86</f>
        <v>0</v>
      </c>
      <c r="AI86" s="67" t="n">
        <f aca="false">AH86</f>
        <v>0</v>
      </c>
      <c r="AJ86" s="67" t="n">
        <f aca="false">AI86</f>
        <v>0</v>
      </c>
      <c r="AK86" s="67" t="n">
        <f aca="false">AJ86</f>
        <v>0</v>
      </c>
      <c r="AL86" s="67" t="n">
        <f aca="false">AK86</f>
        <v>0</v>
      </c>
      <c r="AM86" s="67" t="n">
        <f aca="false">AL86</f>
        <v>0</v>
      </c>
      <c r="AN86" s="67" t="n">
        <f aca="false">AM86</f>
        <v>0</v>
      </c>
      <c r="AO86" s="67" t="n">
        <f aca="false">AN86</f>
        <v>0</v>
      </c>
      <c r="AP86" s="46"/>
      <c r="AQ86" s="63"/>
      <c r="AR86" s="46"/>
      <c r="BA86" s="46"/>
      <c r="BB86" s="65" t="str">
        <f aca="false">B86</f>
        <v>   Accum. Other Comprehensive Income / (Loss)</v>
      </c>
      <c r="BC86" s="67" t="n">
        <f aca="false">C86-AC86</f>
        <v>19452</v>
      </c>
      <c r="BD86" s="67" t="n">
        <f aca="false">D86-AD86</f>
        <v>19452</v>
      </c>
      <c r="BE86" s="67" t="n">
        <f aca="false">E86-AE86</f>
        <v>19452</v>
      </c>
      <c r="BF86" s="67" t="n">
        <f aca="false">F86-AF86</f>
        <v>19452</v>
      </c>
      <c r="BG86" s="67" t="n">
        <f aca="false">G86-AG86</f>
        <v>19452</v>
      </c>
      <c r="BH86" s="67" t="n">
        <f aca="false">H86-AH86</f>
        <v>19452</v>
      </c>
      <c r="BI86" s="67" t="n">
        <f aca="false">I86-AI86</f>
        <v>19452</v>
      </c>
      <c r="BJ86" s="67" t="n">
        <f aca="false">J86-AJ86</f>
        <v>19452</v>
      </c>
      <c r="BK86" s="67" t="n">
        <f aca="false">K86-AK86</f>
        <v>19452</v>
      </c>
      <c r="BL86" s="67" t="n">
        <f aca="false">L86-AL86</f>
        <v>19452</v>
      </c>
      <c r="BM86" s="67" t="n">
        <f aca="false">M86-AM86</f>
        <v>19452</v>
      </c>
      <c r="BN86" s="67" t="n">
        <f aca="false">N86-AN86</f>
        <v>19452</v>
      </c>
      <c r="BO86" s="67" t="n">
        <f aca="false">O86-AO86</f>
        <v>19452</v>
      </c>
    </row>
    <row r="87" customFormat="false" ht="14.65" hidden="false" customHeight="false" outlineLevel="0" collapsed="false">
      <c r="A87" s="46"/>
      <c r="B87" s="65" t="s">
        <v>334</v>
      </c>
      <c r="C87" s="69" t="n">
        <f aca="false">BACKUP!C476-C84-C85-C86</f>
        <v>611588</v>
      </c>
      <c r="D87" s="69" t="n">
        <f aca="false">BACKUP!D476-D84-D85-D86</f>
        <v>617477</v>
      </c>
      <c r="E87" s="69" t="n">
        <f aca="false">BACKUP!E476-E84-E85-E86</f>
        <v>622265</v>
      </c>
      <c r="F87" s="69" t="n">
        <f aca="false">BACKUP!F476-F84-F85-F86</f>
        <v>627909</v>
      </c>
      <c r="G87" s="69" t="n">
        <f aca="false">BACKUP!G476-G84-G85-G86</f>
        <v>633338</v>
      </c>
      <c r="H87" s="69" t="n">
        <f aca="false">BACKUP!H476-H84-H85-H86</f>
        <v>639158</v>
      </c>
      <c r="I87" s="69" t="n">
        <f aca="false">BACKUP!I476-I84-I85-I86</f>
        <v>645325</v>
      </c>
      <c r="J87" s="69" t="n">
        <f aca="false">BACKUP!J476-J84-J85-J86</f>
        <v>651983</v>
      </c>
      <c r="K87" s="69" t="n">
        <f aca="false">BACKUP!K476-K84-K85-K86</f>
        <v>658583</v>
      </c>
      <c r="L87" s="69" t="n">
        <f aca="false">BACKUP!L476-L84-L85-L86</f>
        <v>664797</v>
      </c>
      <c r="M87" s="69" t="n">
        <f aca="false">BACKUP!M476-M84-M85-M86</f>
        <v>671370</v>
      </c>
      <c r="N87" s="69" t="n">
        <f aca="false">BACKUP!N476-N84-N85-N86</f>
        <v>677928</v>
      </c>
      <c r="O87" s="69" t="n">
        <f aca="false">BACKUP!O476-O84-O85-O86</f>
        <v>684607</v>
      </c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65" t="str">
        <f aca="false">B87</f>
        <v>   Retained Earnings</v>
      </c>
      <c r="AC87" s="70" t="n">
        <v>-16625</v>
      </c>
      <c r="AD87" s="72" t="n">
        <f aca="false">AC87-325</f>
        <v>-16950</v>
      </c>
      <c r="AE87" s="72" t="n">
        <f aca="false">AD87-325</f>
        <v>-17275</v>
      </c>
      <c r="AF87" s="72" t="n">
        <f aca="false">AE87-325</f>
        <v>-17600</v>
      </c>
      <c r="AG87" s="72" t="n">
        <f aca="false">AF87-325</f>
        <v>-17925</v>
      </c>
      <c r="AH87" s="72" t="n">
        <f aca="false">AG87-325</f>
        <v>-18250</v>
      </c>
      <c r="AI87" s="72" t="n">
        <f aca="false">AH87-325</f>
        <v>-18575</v>
      </c>
      <c r="AJ87" s="72" t="n">
        <f aca="false">AI87-325</f>
        <v>-18900</v>
      </c>
      <c r="AK87" s="72" t="n">
        <f aca="false">AJ87-325</f>
        <v>-19225</v>
      </c>
      <c r="AL87" s="72" t="n">
        <f aca="false">AK87-325</f>
        <v>-19550</v>
      </c>
      <c r="AM87" s="72" t="n">
        <f aca="false">AL87-325</f>
        <v>-19875</v>
      </c>
      <c r="AN87" s="72" t="n">
        <f aca="false">AM87-325</f>
        <v>-20200</v>
      </c>
      <c r="AO87" s="72" t="n">
        <f aca="false">AN87-325</f>
        <v>-20525</v>
      </c>
      <c r="AP87" s="46"/>
      <c r="AQ87" s="63"/>
      <c r="AR87" s="46"/>
      <c r="BA87" s="46"/>
      <c r="BB87" s="65" t="str">
        <f aca="false">B87</f>
        <v>   Retained Earnings</v>
      </c>
      <c r="BC87" s="71" t="n">
        <f aca="false">C87-AC87</f>
        <v>628213</v>
      </c>
      <c r="BD87" s="71" t="n">
        <f aca="false">D87-AD87</f>
        <v>634427</v>
      </c>
      <c r="BE87" s="71" t="n">
        <f aca="false">E87-AE87</f>
        <v>639540</v>
      </c>
      <c r="BF87" s="71" t="n">
        <f aca="false">F87-AF87</f>
        <v>645509</v>
      </c>
      <c r="BG87" s="71" t="n">
        <f aca="false">G87-AG87</f>
        <v>651263</v>
      </c>
      <c r="BH87" s="71" t="n">
        <f aca="false">H87-AH87</f>
        <v>657408</v>
      </c>
      <c r="BI87" s="71" t="n">
        <f aca="false">I87-AI87</f>
        <v>663900</v>
      </c>
      <c r="BJ87" s="71" t="n">
        <f aca="false">J87-AJ87</f>
        <v>670883</v>
      </c>
      <c r="BK87" s="71" t="n">
        <f aca="false">K87-AK87</f>
        <v>677808</v>
      </c>
      <c r="BL87" s="71" t="n">
        <f aca="false">L87-AL87</f>
        <v>684347</v>
      </c>
      <c r="BM87" s="71" t="n">
        <f aca="false">M87-AM87</f>
        <v>691245</v>
      </c>
      <c r="BN87" s="71" t="n">
        <f aca="false">N87-AN87</f>
        <v>698128</v>
      </c>
      <c r="BO87" s="71" t="n">
        <f aca="false">O87-AO87</f>
        <v>705132</v>
      </c>
    </row>
    <row r="88" customFormat="false" ht="3.95" hidden="false" customHeight="true" outlineLevel="0" collapsed="false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customFormat="false" ht="14.65" hidden="false" customHeight="false" outlineLevel="0" collapsed="false">
      <c r="A89" s="64" t="s">
        <v>335</v>
      </c>
      <c r="B89" s="62" t="s">
        <v>336</v>
      </c>
      <c r="C89" s="69" t="n">
        <f aca="false">SUM(C84:C88)</f>
        <v>1040232</v>
      </c>
      <c r="D89" s="69" t="n">
        <f aca="false">SUM(D84:D88)</f>
        <v>1046121</v>
      </c>
      <c r="E89" s="69" t="n">
        <f aca="false">SUM(E84:E88)</f>
        <v>1050909</v>
      </c>
      <c r="F89" s="69" t="n">
        <f aca="false">SUM(F84:F88)</f>
        <v>1056553</v>
      </c>
      <c r="G89" s="69" t="n">
        <f aca="false">SUM(G84:G88)</f>
        <v>1061982</v>
      </c>
      <c r="H89" s="69" t="n">
        <f aca="false">SUM(H84:H88)</f>
        <v>1067802</v>
      </c>
      <c r="I89" s="69" t="n">
        <f aca="false">SUM(I84:I88)</f>
        <v>1073969</v>
      </c>
      <c r="J89" s="69" t="n">
        <f aca="false">SUM(J84:J88)</f>
        <v>1080627</v>
      </c>
      <c r="K89" s="69" t="n">
        <f aca="false">SUM(K84:K88)</f>
        <v>1087227</v>
      </c>
      <c r="L89" s="69" t="n">
        <f aca="false">SUM(L84:L88)</f>
        <v>1093441</v>
      </c>
      <c r="M89" s="69" t="n">
        <f aca="false">SUM(M84:M88)</f>
        <v>1100014</v>
      </c>
      <c r="N89" s="69" t="n">
        <f aca="false">SUM(N84:N88)</f>
        <v>1106572</v>
      </c>
      <c r="O89" s="69" t="n">
        <f aca="false">SUM(O84:O88)</f>
        <v>1113251</v>
      </c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64" t="str">
        <f aca="false">A89</f>
        <v>K</v>
      </c>
      <c r="AB89" s="62" t="str">
        <f aca="false">B89</f>
        <v>      Total Equity</v>
      </c>
      <c r="AC89" s="69" t="n">
        <f aca="false">SUM(AC84:AC88)</f>
        <v>191210</v>
      </c>
      <c r="AD89" s="69" t="n">
        <f aca="false">SUM(AD84:AD88)</f>
        <v>190885</v>
      </c>
      <c r="AE89" s="69" t="n">
        <f aca="false">SUM(AE84:AE88)</f>
        <v>190560</v>
      </c>
      <c r="AF89" s="69" t="n">
        <f aca="false">SUM(AF84:AF88)</f>
        <v>190235</v>
      </c>
      <c r="AG89" s="69" t="n">
        <f aca="false">SUM(AG84:AG88)</f>
        <v>189910</v>
      </c>
      <c r="AH89" s="69" t="n">
        <f aca="false">SUM(AH84:AH88)</f>
        <v>189585</v>
      </c>
      <c r="AI89" s="69" t="n">
        <f aca="false">SUM(AI84:AI88)</f>
        <v>189260</v>
      </c>
      <c r="AJ89" s="69" t="n">
        <f aca="false">SUM(AJ84:AJ88)</f>
        <v>188935</v>
      </c>
      <c r="AK89" s="69" t="n">
        <f aca="false">SUM(AK84:AK88)</f>
        <v>188610</v>
      </c>
      <c r="AL89" s="69" t="n">
        <f aca="false">SUM(AL84:AL88)</f>
        <v>188285</v>
      </c>
      <c r="AM89" s="69" t="n">
        <f aca="false">SUM(AM84:AM88)</f>
        <v>187960</v>
      </c>
      <c r="AN89" s="69" t="n">
        <f aca="false">SUM(AN84:AN88)</f>
        <v>187635</v>
      </c>
      <c r="AO89" s="69" t="n">
        <f aca="false">SUM(AO84:AO88)</f>
        <v>187310</v>
      </c>
      <c r="AP89" s="46"/>
      <c r="AQ89" s="63"/>
      <c r="AR89" s="46"/>
      <c r="BA89" s="64" t="str">
        <f aca="false">A89</f>
        <v>K</v>
      </c>
      <c r="BB89" s="62" t="str">
        <f aca="false">B89</f>
        <v>      Total Equity</v>
      </c>
      <c r="BC89" s="69" t="n">
        <f aca="false">SUM(BC84:BC88)</f>
        <v>849022</v>
      </c>
      <c r="BD89" s="69" t="n">
        <f aca="false">SUM(BD84:BD88)</f>
        <v>855236</v>
      </c>
      <c r="BE89" s="69" t="n">
        <f aca="false">SUM(BE84:BE88)</f>
        <v>860349</v>
      </c>
      <c r="BF89" s="69" t="n">
        <f aca="false">SUM(BF84:BF88)</f>
        <v>866318</v>
      </c>
      <c r="BG89" s="69" t="n">
        <f aca="false">SUM(BG84:BG88)</f>
        <v>872072</v>
      </c>
      <c r="BH89" s="69" t="n">
        <f aca="false">SUM(BH84:BH88)</f>
        <v>878217</v>
      </c>
      <c r="BI89" s="69" t="n">
        <f aca="false">SUM(BI84:BI88)</f>
        <v>884709</v>
      </c>
      <c r="BJ89" s="69" t="n">
        <f aca="false">SUM(BJ84:BJ88)</f>
        <v>891692</v>
      </c>
      <c r="BK89" s="69" t="n">
        <f aca="false">SUM(BK84:BK88)</f>
        <v>898617</v>
      </c>
      <c r="BL89" s="69" t="n">
        <f aca="false">SUM(BL84:BL88)</f>
        <v>905156</v>
      </c>
      <c r="BM89" s="69" t="n">
        <f aca="false">SUM(BM84:BM88)</f>
        <v>912054</v>
      </c>
      <c r="BN89" s="69" t="n">
        <f aca="false">SUM(BN84:BN88)</f>
        <v>918937</v>
      </c>
      <c r="BO89" s="69" t="n">
        <f aca="false">SUM(BO84:BO88)</f>
        <v>925941</v>
      </c>
    </row>
    <row r="90" customFormat="false" ht="14.65" hidden="false" customHeight="false" outlineLevel="0" collapsed="false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customFormat="false" ht="14.65" hidden="false" customHeight="false" outlineLevel="0" collapsed="false">
      <c r="A91" s="46"/>
      <c r="B91" s="46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46"/>
      <c r="AQ91" s="63"/>
      <c r="AR91" s="46"/>
      <c r="BA91" s="46"/>
      <c r="BB91" s="46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</row>
    <row r="92" customFormat="false" ht="14.65" hidden="false" customHeight="false" outlineLevel="0" collapsed="false">
      <c r="A92" s="43"/>
      <c r="B92" s="62" t="s">
        <v>337</v>
      </c>
      <c r="C92" s="74" t="n">
        <f aca="false">C66+C74+C81+C89</f>
        <v>1338216</v>
      </c>
      <c r="D92" s="74" t="n">
        <f aca="false">D66+D74+D81+D89</f>
        <v>1344797</v>
      </c>
      <c r="E92" s="74" t="n">
        <f aca="false">E66+E74+E81+E89</f>
        <v>1349629</v>
      </c>
      <c r="F92" s="74" t="n">
        <f aca="false">F66+F74+F81+F89</f>
        <v>1356658</v>
      </c>
      <c r="G92" s="74" t="n">
        <f aca="false">G66+G74+G81+G89</f>
        <v>1360214</v>
      </c>
      <c r="H92" s="74" t="n">
        <f aca="false">H66+H74+H81+H89</f>
        <v>1365958</v>
      </c>
      <c r="I92" s="74" t="n">
        <f aca="false">I66+I74+I81+I89</f>
        <v>1373349</v>
      </c>
      <c r="J92" s="74" t="n">
        <f aca="false">J66+J74+J81+J89</f>
        <v>1381862</v>
      </c>
      <c r="K92" s="74" t="n">
        <f aca="false">K66+K74+K81+K89</f>
        <v>1389636</v>
      </c>
      <c r="L92" s="74" t="n">
        <f aca="false">L66+L74+L81+L89</f>
        <v>1398095</v>
      </c>
      <c r="M92" s="74" t="n">
        <f aca="false">M66+M74+M81+M89</f>
        <v>1402651</v>
      </c>
      <c r="N92" s="74" t="n">
        <f aca="false">N66+N74+N81+N89</f>
        <v>1405015</v>
      </c>
      <c r="O92" s="74" t="n">
        <f aca="false">O66+O74+O81+O89</f>
        <v>1412614</v>
      </c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3"/>
      <c r="AB92" s="62" t="str">
        <f aca="false">B92</f>
        <v>            TOTAL LIABILITIES &amp; EQUITY</v>
      </c>
      <c r="AC92" s="74" t="n">
        <f aca="false">AC66+AC74+AC81+AC89</f>
        <v>294164</v>
      </c>
      <c r="AD92" s="74" t="n">
        <f aca="false">AD66+AD74+AD81+AD89</f>
        <v>293664</v>
      </c>
      <c r="AE92" s="74" t="n">
        <f aca="false">AE66+AE74+AE81+AE89</f>
        <v>293164</v>
      </c>
      <c r="AF92" s="74" t="n">
        <f aca="false">AF66+AF74+AF81+AF89</f>
        <v>292664</v>
      </c>
      <c r="AG92" s="74" t="n">
        <f aca="false">AG66+AG74+AG81+AG89</f>
        <v>292164</v>
      </c>
      <c r="AH92" s="74" t="n">
        <f aca="false">AH66+AH74+AH81+AH89</f>
        <v>291664</v>
      </c>
      <c r="AI92" s="74" t="n">
        <f aca="false">AI66+AI74+AI81+AI89</f>
        <v>291164</v>
      </c>
      <c r="AJ92" s="74" t="n">
        <f aca="false">AJ66+AJ74+AJ81+AJ89</f>
        <v>290664</v>
      </c>
      <c r="AK92" s="74" t="n">
        <f aca="false">AK66+AK74+AK81+AK89</f>
        <v>290164</v>
      </c>
      <c r="AL92" s="74" t="n">
        <f aca="false">AL66+AL74+AL81+AL89</f>
        <v>289664</v>
      </c>
      <c r="AM92" s="74" t="n">
        <f aca="false">AM66+AM74+AM81+AM89</f>
        <v>289164</v>
      </c>
      <c r="AN92" s="74" t="n">
        <f aca="false">AN66+AN74+AN81+AN89</f>
        <v>288664</v>
      </c>
      <c r="AO92" s="74" t="n">
        <f aca="false">AO66+AO74+AO81+AO89</f>
        <v>288164</v>
      </c>
      <c r="AP92" s="46"/>
      <c r="AQ92" s="63"/>
      <c r="AR92" s="46"/>
      <c r="BA92" s="43"/>
      <c r="BB92" s="62" t="str">
        <f aca="false">B92</f>
        <v>            TOTAL LIABILITIES &amp; EQUITY</v>
      </c>
      <c r="BC92" s="74" t="n">
        <f aca="false">BC66+BC74+BC81+BC89</f>
        <v>1044052</v>
      </c>
      <c r="BD92" s="74" t="n">
        <f aca="false">BD66+BD74+BD81+BD89</f>
        <v>1051133</v>
      </c>
      <c r="BE92" s="74" t="n">
        <f aca="false">BE66+BE74+BE81+BE89</f>
        <v>1056465</v>
      </c>
      <c r="BF92" s="74" t="n">
        <f aca="false">BF66+BF74+BF81+BF89</f>
        <v>1063994</v>
      </c>
      <c r="BG92" s="74" t="n">
        <f aca="false">BG66+BG74+BG81+BG89</f>
        <v>1068050</v>
      </c>
      <c r="BH92" s="74" t="n">
        <f aca="false">BH66+BH74+BH81+BH89</f>
        <v>1074294</v>
      </c>
      <c r="BI92" s="74" t="n">
        <f aca="false">BI66+BI74+BI81+BI89</f>
        <v>1082185</v>
      </c>
      <c r="BJ92" s="74" t="n">
        <f aca="false">BJ66+BJ74+BJ81+BJ89</f>
        <v>1091198</v>
      </c>
      <c r="BK92" s="74" t="n">
        <f aca="false">BK66+BK74+BK81+BK89</f>
        <v>1099472</v>
      </c>
      <c r="BL92" s="74" t="n">
        <f aca="false">BL66+BL74+BL81+BL89</f>
        <v>1108431</v>
      </c>
      <c r="BM92" s="74" t="n">
        <f aca="false">BM66+BM74+BM81+BM89</f>
        <v>1113487</v>
      </c>
      <c r="BN92" s="74" t="n">
        <f aca="false">BN66+BN74+BN81+BN89</f>
        <v>1116351</v>
      </c>
      <c r="BO92" s="74" t="n">
        <f aca="false">BO66+BO74+BO81+BO89</f>
        <v>1124450</v>
      </c>
    </row>
    <row r="93" customFormat="false" ht="14.65" hidden="false" customHeight="false" outlineLevel="0" collapsed="false">
      <c r="A93" s="46"/>
      <c r="B93" s="46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46"/>
      <c r="AQ93" s="46"/>
      <c r="AR93" s="46"/>
      <c r="BA93" s="46"/>
      <c r="BB93" s="46"/>
      <c r="BC93" s="63"/>
      <c r="BD93" s="63"/>
      <c r="BE93" s="63"/>
      <c r="BF93" s="63"/>
      <c r="BG93" s="63"/>
      <c r="BH93" s="63"/>
      <c r="BI93" s="63"/>
      <c r="BJ93" s="63"/>
      <c r="BK93" s="63"/>
      <c r="BL93" s="63"/>
      <c r="BM93" s="63"/>
      <c r="BN93" s="63"/>
      <c r="BO93" s="63"/>
    </row>
    <row r="94" customFormat="false" ht="14.65" hidden="false" customHeight="false" outlineLevel="0" collapsed="false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customFormat="false" ht="14.65" hidden="false" customHeight="false" outlineLevel="0" collapsed="false">
      <c r="A95" s="46"/>
      <c r="B95" s="65" t="s">
        <v>338</v>
      </c>
      <c r="C95" s="63" t="n">
        <f aca="false">C49-C92</f>
        <v>0</v>
      </c>
      <c r="D95" s="63" t="n">
        <f aca="false">D49-D92</f>
        <v>0</v>
      </c>
      <c r="E95" s="63" t="n">
        <f aca="false">E49-E92</f>
        <v>0</v>
      </c>
      <c r="F95" s="63" t="n">
        <f aca="false">F49-F92</f>
        <v>0</v>
      </c>
      <c r="G95" s="63" t="n">
        <f aca="false">G49-G92</f>
        <v>0</v>
      </c>
      <c r="H95" s="63" t="n">
        <f aca="false">H49-H92</f>
        <v>0</v>
      </c>
      <c r="I95" s="63" t="n">
        <f aca="false">I49-I92</f>
        <v>0</v>
      </c>
      <c r="J95" s="63" t="n">
        <f aca="false">J49-J92</f>
        <v>0</v>
      </c>
      <c r="K95" s="63" t="n">
        <f aca="false">K49-K92</f>
        <v>0</v>
      </c>
      <c r="L95" s="63" t="n">
        <f aca="false">L49-L92</f>
        <v>0</v>
      </c>
      <c r="M95" s="63" t="n">
        <f aca="false">M49-M92</f>
        <v>0</v>
      </c>
      <c r="N95" s="63" t="n">
        <f aca="false">N49-N92</f>
        <v>0</v>
      </c>
      <c r="O95" s="63" t="n">
        <f aca="false">O49-O92</f>
        <v>0</v>
      </c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65" t="str">
        <f aca="false">B95</f>
        <v>      CHECK #</v>
      </c>
      <c r="AC95" s="63" t="n">
        <f aca="false">AC49-AC92</f>
        <v>0</v>
      </c>
      <c r="AD95" s="63" t="n">
        <f aca="false">AD49-AD92</f>
        <v>0</v>
      </c>
      <c r="AE95" s="63" t="n">
        <f aca="false">AE49-AE92</f>
        <v>0</v>
      </c>
      <c r="AF95" s="63" t="n">
        <f aca="false">AF49-AF92</f>
        <v>0</v>
      </c>
      <c r="AG95" s="63" t="n">
        <f aca="false">AG49-AG92</f>
        <v>0</v>
      </c>
      <c r="AH95" s="63" t="n">
        <f aca="false">AH49-AH92</f>
        <v>0</v>
      </c>
      <c r="AI95" s="63" t="n">
        <f aca="false">AI49-AI92</f>
        <v>0</v>
      </c>
      <c r="AJ95" s="63" t="n">
        <f aca="false">AJ49-AJ92</f>
        <v>0</v>
      </c>
      <c r="AK95" s="63" t="n">
        <f aca="false">AK49-AK92</f>
        <v>0</v>
      </c>
      <c r="AL95" s="63" t="n">
        <f aca="false">AL49-AL92</f>
        <v>0</v>
      </c>
      <c r="AM95" s="63" t="n">
        <f aca="false">AM49-AM92</f>
        <v>0</v>
      </c>
      <c r="AN95" s="63" t="n">
        <f aca="false">AN49-AN92</f>
        <v>0</v>
      </c>
      <c r="AO95" s="63" t="n">
        <f aca="false">AO49-AO92</f>
        <v>0</v>
      </c>
      <c r="AP95" s="46"/>
      <c r="AQ95" s="46"/>
      <c r="AR95" s="46"/>
      <c r="BA95" s="46"/>
      <c r="BB95" s="65" t="str">
        <f aca="false">B95</f>
        <v>      CHECK #</v>
      </c>
      <c r="BC95" s="63" t="n">
        <f aca="false">BC49-BC92</f>
        <v>0</v>
      </c>
      <c r="BD95" s="63" t="n">
        <f aca="false">BD49-BD92</f>
        <v>0</v>
      </c>
      <c r="BE95" s="63" t="n">
        <f aca="false">BE49-BE92</f>
        <v>0</v>
      </c>
      <c r="BF95" s="63" t="n">
        <f aca="false">BF49-BF92</f>
        <v>0</v>
      </c>
      <c r="BG95" s="63" t="n">
        <f aca="false">BG49-BG92</f>
        <v>0</v>
      </c>
      <c r="BH95" s="63" t="n">
        <f aca="false">BH49-BH92</f>
        <v>0</v>
      </c>
      <c r="BI95" s="63" t="n">
        <f aca="false">BI49-BI92</f>
        <v>0</v>
      </c>
      <c r="BJ95" s="63" t="n">
        <f aca="false">BJ49-BJ92</f>
        <v>0</v>
      </c>
      <c r="BK95" s="63" t="n">
        <f aca="false">BK49-BK92</f>
        <v>0</v>
      </c>
      <c r="BL95" s="63" t="n">
        <f aca="false">BL49-BL92</f>
        <v>0</v>
      </c>
      <c r="BM95" s="63" t="n">
        <f aca="false">BM49-BM92</f>
        <v>0</v>
      </c>
      <c r="BN95" s="63" t="n">
        <f aca="false">BN49-BN92</f>
        <v>0</v>
      </c>
      <c r="BO95" s="63" t="n">
        <f aca="false">BO49-BO92</f>
        <v>0</v>
      </c>
    </row>
    <row r="96" customFormat="false" ht="8.1" hidden="false" customHeight="true" outlineLevel="0" collapsed="false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</row>
    <row r="97" customFormat="false" ht="14.65" hidden="false" customHeight="false" outlineLevel="0" collapsed="false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</row>
    <row r="98" customFormat="false" ht="14.65" hidden="false" customHeight="false" outlineLevel="0" collapsed="false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</row>
    <row r="99" customFormat="false" ht="14.65" hidden="false" customHeight="false" outlineLevel="0" collapsed="false">
      <c r="A99" s="47" t="str">
        <f aca="false">A1</f>
        <v>'file:///mnt/12tb/@roms/datasets/enron/EDRM Enron Email Data Set v2 XML/filtered-attachments/xls/CFTW02PL.xls'#$BACKUP</v>
      </c>
      <c r="B99" s="43"/>
      <c r="C99" s="43"/>
      <c r="D99" s="43"/>
      <c r="E99" s="43"/>
      <c r="F99" s="53" t="str">
        <f aca="false">F1</f>
        <v>TRANSWESTERN PIPELINE GROUP (Including Co. 92)</v>
      </c>
      <c r="G99" s="53"/>
      <c r="H99" s="53"/>
      <c r="I99" s="53"/>
      <c r="J99" s="43"/>
      <c r="K99" s="43"/>
      <c r="L99" s="43"/>
      <c r="M99" s="43"/>
      <c r="N99" s="43"/>
      <c r="O99" s="43"/>
      <c r="P99" s="45" t="n">
        <f aca="true">NOW()</f>
        <v>45926.9714873671</v>
      </c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7" t="str">
        <f aca="false">A1</f>
        <v>'file:///mnt/12tb/@roms/datasets/enron/EDRM Enron Email Data Set v2 XML/filtered-attachments/xls/CFTW02PL.xls'#$BACKUP</v>
      </c>
      <c r="AB99" s="43"/>
      <c r="AC99" s="43"/>
      <c r="AD99" s="43"/>
      <c r="AE99" s="43"/>
      <c r="AF99" s="43" t="str">
        <f aca="false">AF1</f>
        <v>FAIR VALUE COMPANY (Co. 92)</v>
      </c>
      <c r="AG99" s="43"/>
      <c r="AH99" s="43"/>
      <c r="AI99" s="43"/>
      <c r="AJ99" s="43"/>
      <c r="AK99" s="43"/>
      <c r="AL99" s="43"/>
      <c r="AM99" s="43"/>
      <c r="AN99" s="43"/>
      <c r="AO99" s="43"/>
      <c r="AP99" s="45" t="n">
        <f aca="true">NOW()</f>
        <v>45926.9714873672</v>
      </c>
      <c r="AQ99" s="46"/>
      <c r="AR99" s="46"/>
    </row>
    <row r="100" customFormat="false" ht="14.65" hidden="false" customHeight="false" outlineLevel="0" collapsed="false">
      <c r="A100" s="52" t="s">
        <v>339</v>
      </c>
      <c r="B100" s="43"/>
      <c r="C100" s="43"/>
      <c r="D100" s="43"/>
      <c r="E100" s="43"/>
      <c r="F100" s="80" t="s">
        <v>340</v>
      </c>
      <c r="G100" s="80"/>
      <c r="H100" s="80"/>
      <c r="I100" s="80"/>
      <c r="J100" s="43"/>
      <c r="K100" s="43"/>
      <c r="L100" s="43"/>
      <c r="M100" s="43"/>
      <c r="N100" s="43"/>
      <c r="O100" s="43"/>
      <c r="P100" s="51" t="n">
        <f aca="true">NOW()</f>
        <v>45926.9714873672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52" t="s">
        <v>341</v>
      </c>
      <c r="AB100" s="43"/>
      <c r="AC100" s="43"/>
      <c r="AD100" s="43"/>
      <c r="AE100" s="43"/>
      <c r="AF100" s="81" t="s">
        <v>342</v>
      </c>
      <c r="AG100" s="43"/>
      <c r="AH100" s="43"/>
      <c r="AI100" s="43"/>
      <c r="AJ100" s="43"/>
      <c r="AK100" s="43"/>
      <c r="AL100" s="43"/>
      <c r="AM100" s="43"/>
      <c r="AN100" s="43"/>
      <c r="AO100" s="43"/>
      <c r="AP100" s="51" t="n">
        <f aca="true">NOW()</f>
        <v>45926.9714873672</v>
      </c>
      <c r="AQ100" s="46"/>
      <c r="AR100" s="46"/>
    </row>
    <row r="101" customFormat="false" ht="14.65" hidden="false" customHeight="false" outlineLevel="0" collapsed="false">
      <c r="A101" s="55"/>
      <c r="B101" s="43"/>
      <c r="C101" s="43"/>
      <c r="D101" s="43"/>
      <c r="E101" s="43"/>
      <c r="F101" s="53" t="str">
        <f aca="false">F3</f>
        <v>2002 OPERATING PLAN</v>
      </c>
      <c r="G101" s="53"/>
      <c r="H101" s="53"/>
      <c r="I101" s="53"/>
      <c r="J101" s="43"/>
      <c r="K101" s="43"/>
      <c r="L101" s="43"/>
      <c r="M101" s="43"/>
      <c r="N101" s="43"/>
      <c r="O101" s="43"/>
      <c r="P101" s="43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55"/>
      <c r="AB101" s="43"/>
      <c r="AC101" s="43"/>
      <c r="AD101" s="43"/>
      <c r="AE101" s="43"/>
      <c r="AF101" s="43" t="str">
        <f aca="false">AF3</f>
        <v>2002 OPERATING PLAN</v>
      </c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6"/>
      <c r="AR101" s="46"/>
    </row>
    <row r="102" customFormat="false" ht="14.65" hidden="false" customHeight="false" outlineLevel="0" collapsed="false">
      <c r="A102" s="43"/>
      <c r="B102" s="43"/>
      <c r="C102" s="43"/>
      <c r="D102" s="43"/>
      <c r="E102" s="43"/>
      <c r="F102" s="53" t="str">
        <f aca="false">F4</f>
        <v>(Thousands of Dollars)</v>
      </c>
      <c r="G102" s="53"/>
      <c r="H102" s="53"/>
      <c r="I102" s="53"/>
      <c r="J102" s="43"/>
      <c r="K102" s="43"/>
      <c r="L102" s="43"/>
      <c r="M102" s="43"/>
      <c r="N102" s="43"/>
      <c r="O102" s="43"/>
      <c r="P102" s="43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3"/>
      <c r="AB102" s="43"/>
      <c r="AC102" s="43"/>
      <c r="AD102" s="43"/>
      <c r="AE102" s="43"/>
      <c r="AF102" s="43" t="str">
        <f aca="false">AF4</f>
        <v>(Thousands of Dollars)</v>
      </c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6"/>
      <c r="AR102" s="46"/>
    </row>
    <row r="103" customFormat="false" ht="14.65" hidden="false" customHeight="false" outlineLevel="0" collapsed="false">
      <c r="A103" s="43"/>
      <c r="B103" s="43"/>
      <c r="C103" s="56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6"/>
      <c r="AR103" s="46"/>
    </row>
    <row r="104" customFormat="false" ht="14.65" hidden="false" customHeight="false" outlineLevel="0" collapsed="false">
      <c r="A104" s="43"/>
      <c r="B104" s="43"/>
      <c r="C104" s="56"/>
      <c r="D104" s="43"/>
      <c r="E104" s="43"/>
      <c r="F104" s="46"/>
      <c r="G104" s="56"/>
      <c r="H104" s="43"/>
      <c r="I104" s="43"/>
      <c r="J104" s="56"/>
      <c r="K104" s="43"/>
      <c r="L104" s="43"/>
      <c r="M104" s="43"/>
      <c r="N104" s="43"/>
      <c r="O104" s="43"/>
      <c r="P104" s="82" t="s">
        <v>343</v>
      </c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3"/>
      <c r="AB104" s="43"/>
      <c r="AC104" s="43"/>
      <c r="AD104" s="43"/>
      <c r="AE104" s="43"/>
      <c r="AF104" s="46"/>
      <c r="AG104" s="56"/>
      <c r="AH104" s="43"/>
      <c r="AI104" s="43"/>
      <c r="AJ104" s="43"/>
      <c r="AK104" s="43"/>
      <c r="AL104" s="43"/>
      <c r="AM104" s="43"/>
      <c r="AN104" s="43"/>
      <c r="AO104" s="43"/>
      <c r="AP104" s="75" t="s">
        <v>343</v>
      </c>
      <c r="AQ104" s="46"/>
      <c r="AR104" s="46"/>
    </row>
    <row r="105" customFormat="false" ht="14.65" hidden="false" customHeight="false" outlineLevel="0" collapsed="false">
      <c r="A105" s="43"/>
      <c r="B105" s="43"/>
      <c r="C105" s="58" t="str">
        <f aca="false">C7</f>
        <v>3rd C.E.</v>
      </c>
      <c r="D105" s="58" t="str">
        <f aca="false">D7</f>
        <v>PLAN</v>
      </c>
      <c r="E105" s="58" t="str">
        <f aca="false">E7</f>
        <v>PLAN</v>
      </c>
      <c r="F105" s="58" t="str">
        <f aca="false">F7</f>
        <v>PLAN</v>
      </c>
      <c r="G105" s="58" t="str">
        <f aca="false">G7</f>
        <v>PLAN</v>
      </c>
      <c r="H105" s="58" t="str">
        <f aca="false">H7</f>
        <v>PLAN</v>
      </c>
      <c r="I105" s="58" t="str">
        <f aca="false">I7</f>
        <v>PLAN</v>
      </c>
      <c r="J105" s="58" t="str">
        <f aca="false">J7</f>
        <v>PLAN</v>
      </c>
      <c r="K105" s="58" t="str">
        <f aca="false">K7</f>
        <v>PLAN</v>
      </c>
      <c r="L105" s="58" t="str">
        <f aca="false">L7</f>
        <v>PLAN</v>
      </c>
      <c r="M105" s="58" t="str">
        <f aca="false">M7</f>
        <v>PLAN</v>
      </c>
      <c r="N105" s="58" t="str">
        <f aca="false">N7</f>
        <v>PLAN</v>
      </c>
      <c r="O105" s="58" t="str">
        <f aca="false">O7</f>
        <v>PLAN</v>
      </c>
      <c r="P105" s="82" t="s">
        <v>344</v>
      </c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3"/>
      <c r="AB105" s="43"/>
      <c r="AC105" s="58" t="s">
        <v>345</v>
      </c>
      <c r="AD105" s="58" t="s">
        <v>345</v>
      </c>
      <c r="AE105" s="58" t="s">
        <v>345</v>
      </c>
      <c r="AF105" s="58" t="s">
        <v>345</v>
      </c>
      <c r="AG105" s="58" t="s">
        <v>345</v>
      </c>
      <c r="AH105" s="58" t="s">
        <v>345</v>
      </c>
      <c r="AI105" s="58" t="s">
        <v>345</v>
      </c>
      <c r="AJ105" s="58" t="s">
        <v>345</v>
      </c>
      <c r="AK105" s="58" t="s">
        <v>345</v>
      </c>
      <c r="AL105" s="58" t="s">
        <v>345</v>
      </c>
      <c r="AM105" s="58" t="s">
        <v>345</v>
      </c>
      <c r="AN105" s="58" t="s">
        <v>345</v>
      </c>
      <c r="AO105" s="58" t="s">
        <v>345</v>
      </c>
      <c r="AP105" s="75" t="s">
        <v>344</v>
      </c>
      <c r="AQ105" s="46"/>
      <c r="AR105" s="46"/>
    </row>
    <row r="106" customFormat="false" ht="14.65" hidden="false" customHeight="false" outlineLevel="0" collapsed="false">
      <c r="A106" s="43"/>
      <c r="B106" s="43"/>
      <c r="C106" s="75" t="str">
        <f aca="false">C8</f>
        <v>BALANCE </v>
      </c>
      <c r="D106" s="75" t="str">
        <f aca="false">D8</f>
        <v>JAN</v>
      </c>
      <c r="E106" s="75" t="str">
        <f aca="false">E8</f>
        <v>FEB</v>
      </c>
      <c r="F106" s="75" t="str">
        <f aca="false">F8</f>
        <v>MAR</v>
      </c>
      <c r="G106" s="75" t="str">
        <f aca="false">G8</f>
        <v>APR</v>
      </c>
      <c r="H106" s="75" t="str">
        <f aca="false">H8</f>
        <v>MAY</v>
      </c>
      <c r="I106" s="75" t="str">
        <f aca="false">I8</f>
        <v>JUN</v>
      </c>
      <c r="J106" s="75" t="str">
        <f aca="false">J8</f>
        <v>JUL</v>
      </c>
      <c r="K106" s="75" t="str">
        <f aca="false">K8</f>
        <v>AUG</v>
      </c>
      <c r="L106" s="75" t="str">
        <f aca="false">L8</f>
        <v>SEP</v>
      </c>
      <c r="M106" s="75" t="str">
        <f aca="false">M8</f>
        <v>OCT</v>
      </c>
      <c r="N106" s="75" t="str">
        <f aca="false">N8</f>
        <v>NOV</v>
      </c>
      <c r="O106" s="75" t="str">
        <f aca="false">O8</f>
        <v>DEC</v>
      </c>
      <c r="P106" s="58" t="n">
        <f aca="false">O9</f>
        <v>2002</v>
      </c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3"/>
      <c r="AB106" s="43"/>
      <c r="AC106" s="75" t="s">
        <v>22</v>
      </c>
      <c r="AD106" s="75" t="s">
        <v>11</v>
      </c>
      <c r="AE106" s="75" t="s">
        <v>12</v>
      </c>
      <c r="AF106" s="75" t="s">
        <v>13</v>
      </c>
      <c r="AG106" s="75" t="s">
        <v>14</v>
      </c>
      <c r="AH106" s="75" t="s">
        <v>15</v>
      </c>
      <c r="AI106" s="75" t="s">
        <v>346</v>
      </c>
      <c r="AJ106" s="75" t="s">
        <v>17</v>
      </c>
      <c r="AK106" s="75" t="s">
        <v>18</v>
      </c>
      <c r="AL106" s="75" t="s">
        <v>19</v>
      </c>
      <c r="AM106" s="75" t="s">
        <v>20</v>
      </c>
      <c r="AN106" s="75" t="s">
        <v>21</v>
      </c>
      <c r="AO106" s="75" t="s">
        <v>22</v>
      </c>
      <c r="AP106" s="75" t="s">
        <v>347</v>
      </c>
      <c r="AQ106" s="46"/>
      <c r="AR106" s="46"/>
    </row>
    <row r="107" customFormat="false" ht="14.65" hidden="false" customHeight="false" outlineLevel="0" collapsed="false">
      <c r="A107" s="43"/>
      <c r="B107" s="43"/>
      <c r="C107" s="61" t="str">
        <f aca="false">C9</f>
        <v>12/31/01</v>
      </c>
      <c r="D107" s="61" t="n">
        <f aca="false">D9</f>
        <v>2002</v>
      </c>
      <c r="E107" s="61" t="n">
        <f aca="false">E9</f>
        <v>2002</v>
      </c>
      <c r="F107" s="61" t="n">
        <f aca="false">F9</f>
        <v>2002</v>
      </c>
      <c r="G107" s="61" t="n">
        <f aca="false">G9</f>
        <v>2002</v>
      </c>
      <c r="H107" s="61" t="n">
        <f aca="false">H9</f>
        <v>2002</v>
      </c>
      <c r="I107" s="61" t="n">
        <f aca="false">I9</f>
        <v>2002</v>
      </c>
      <c r="J107" s="61" t="n">
        <f aca="false">J9</f>
        <v>2002</v>
      </c>
      <c r="K107" s="61" t="n">
        <f aca="false">K9</f>
        <v>2002</v>
      </c>
      <c r="L107" s="61" t="n">
        <f aca="false">L9</f>
        <v>2002</v>
      </c>
      <c r="M107" s="61" t="n">
        <f aca="false">M9</f>
        <v>2002</v>
      </c>
      <c r="N107" s="61" t="n">
        <f aca="false">N9</f>
        <v>2002</v>
      </c>
      <c r="O107" s="61" t="n">
        <f aca="false">O9</f>
        <v>2002</v>
      </c>
      <c r="P107" s="60" t="s">
        <v>348</v>
      </c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3"/>
      <c r="AB107" s="43"/>
      <c r="AC107" s="76" t="s">
        <v>349</v>
      </c>
      <c r="AD107" s="76" t="s">
        <v>347</v>
      </c>
      <c r="AE107" s="76" t="s">
        <v>347</v>
      </c>
      <c r="AF107" s="76" t="s">
        <v>347</v>
      </c>
      <c r="AG107" s="76" t="s">
        <v>347</v>
      </c>
      <c r="AH107" s="76" t="s">
        <v>347</v>
      </c>
      <c r="AI107" s="76" t="s">
        <v>347</v>
      </c>
      <c r="AJ107" s="76" t="s">
        <v>347</v>
      </c>
      <c r="AK107" s="76" t="s">
        <v>347</v>
      </c>
      <c r="AL107" s="76" t="s">
        <v>347</v>
      </c>
      <c r="AM107" s="76" t="s">
        <v>347</v>
      </c>
      <c r="AN107" s="76" t="s">
        <v>347</v>
      </c>
      <c r="AO107" s="76" t="s">
        <v>347</v>
      </c>
      <c r="AP107" s="76" t="s">
        <v>350</v>
      </c>
      <c r="AQ107" s="46"/>
      <c r="AR107" s="46"/>
    </row>
    <row r="108" customFormat="false" ht="6" hidden="false" customHeight="true" outlineLevel="0" collapsed="false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</row>
    <row r="109" customFormat="false" ht="14.65" hidden="false" customHeight="false" outlineLevel="0" collapsed="false">
      <c r="A109" s="43"/>
      <c r="B109" s="62" t="s">
        <v>351</v>
      </c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3"/>
      <c r="AB109" s="62" t="s">
        <v>351</v>
      </c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46"/>
      <c r="AQ109" s="46"/>
      <c r="AR109" s="46"/>
    </row>
    <row r="110" customFormat="false" ht="14.65" hidden="false" customHeight="false" outlineLevel="0" collapsed="false">
      <c r="A110" s="43"/>
      <c r="B110" s="62" t="s">
        <v>352</v>
      </c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3"/>
      <c r="AB110" s="62" t="s">
        <v>352</v>
      </c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</row>
    <row r="111" customFormat="false" ht="14.65" hidden="false" customHeight="false" outlineLevel="0" collapsed="false">
      <c r="A111" s="46"/>
      <c r="B111" s="65" t="s">
        <v>353</v>
      </c>
      <c r="C111" s="63" t="n">
        <f aca="false">C12</f>
        <v>3</v>
      </c>
      <c r="D111" s="63" t="n">
        <f aca="false">D12</f>
        <v>3</v>
      </c>
      <c r="E111" s="63" t="n">
        <f aca="false">E12</f>
        <v>3</v>
      </c>
      <c r="F111" s="63" t="n">
        <f aca="false">F12</f>
        <v>3</v>
      </c>
      <c r="G111" s="63" t="n">
        <f aca="false">G12</f>
        <v>3</v>
      </c>
      <c r="H111" s="63" t="n">
        <f aca="false">H12</f>
        <v>3</v>
      </c>
      <c r="I111" s="63" t="n">
        <f aca="false">I12</f>
        <v>3</v>
      </c>
      <c r="J111" s="63" t="n">
        <f aca="false">J12</f>
        <v>3</v>
      </c>
      <c r="K111" s="63" t="n">
        <f aca="false">K12</f>
        <v>3</v>
      </c>
      <c r="L111" s="63" t="n">
        <f aca="false">L12</f>
        <v>3</v>
      </c>
      <c r="M111" s="63" t="n">
        <f aca="false">M12</f>
        <v>3</v>
      </c>
      <c r="N111" s="63" t="n">
        <f aca="false">N12</f>
        <v>3</v>
      </c>
      <c r="O111" s="63" t="n">
        <f aca="false">O12</f>
        <v>3</v>
      </c>
      <c r="P111" s="63" t="n">
        <f aca="false">ROUND(SUM(C111:O111)/13,0)</f>
        <v>3</v>
      </c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65" t="s">
        <v>353</v>
      </c>
      <c r="AC111" s="63" t="n">
        <f aca="false">AC12</f>
        <v>0</v>
      </c>
      <c r="AD111" s="63" t="n">
        <f aca="false">AD12</f>
        <v>0</v>
      </c>
      <c r="AE111" s="63" t="n">
        <f aca="false">AE12</f>
        <v>0</v>
      </c>
      <c r="AF111" s="63" t="n">
        <f aca="false">AF12</f>
        <v>0</v>
      </c>
      <c r="AG111" s="63" t="n">
        <f aca="false">AG12</f>
        <v>0</v>
      </c>
      <c r="AH111" s="63" t="n">
        <f aca="false">AH12</f>
        <v>0</v>
      </c>
      <c r="AI111" s="63" t="n">
        <f aca="false">AI12</f>
        <v>0</v>
      </c>
      <c r="AJ111" s="63" t="n">
        <f aca="false">AJ12</f>
        <v>0</v>
      </c>
      <c r="AK111" s="63" t="n">
        <f aca="false">AK12</f>
        <v>0</v>
      </c>
      <c r="AL111" s="63" t="n">
        <f aca="false">AL12</f>
        <v>0</v>
      </c>
      <c r="AM111" s="63" t="n">
        <f aca="false">AM12</f>
        <v>0</v>
      </c>
      <c r="AN111" s="63" t="n">
        <f aca="false">AN12</f>
        <v>0</v>
      </c>
      <c r="AO111" s="63" t="n">
        <f aca="false">AO12</f>
        <v>0</v>
      </c>
      <c r="AP111" s="63" t="n">
        <f aca="false">ROUND(SUM(AC111:AO111)/13,0)</f>
        <v>0</v>
      </c>
      <c r="AQ111" s="46"/>
      <c r="AR111" s="46"/>
    </row>
    <row r="112" customFormat="false" ht="14.65" hidden="false" customHeight="false" outlineLevel="0" collapsed="false">
      <c r="A112" s="46"/>
      <c r="B112" s="65" t="s">
        <v>354</v>
      </c>
      <c r="C112" s="63" t="n">
        <f aca="false">C13</f>
        <v>22942</v>
      </c>
      <c r="D112" s="63" t="n">
        <f aca="false">D13</f>
        <v>23577</v>
      </c>
      <c r="E112" s="63" t="n">
        <f aca="false">E13</f>
        <v>21787</v>
      </c>
      <c r="F112" s="63" t="n">
        <f aca="false">F13</f>
        <v>23105</v>
      </c>
      <c r="G112" s="63" t="n">
        <f aca="false">G13</f>
        <v>22603</v>
      </c>
      <c r="H112" s="63" t="n">
        <f aca="false">H13</f>
        <v>23135</v>
      </c>
      <c r="I112" s="63" t="n">
        <f aca="false">I13</f>
        <v>23689</v>
      </c>
      <c r="J112" s="63" t="n">
        <f aca="false">J13</f>
        <v>25060</v>
      </c>
      <c r="K112" s="63" t="n">
        <f aca="false">K13</f>
        <v>24897</v>
      </c>
      <c r="L112" s="63" t="n">
        <f aca="false">L13</f>
        <v>24443</v>
      </c>
      <c r="M112" s="63" t="n">
        <f aca="false">M13</f>
        <v>24907</v>
      </c>
      <c r="N112" s="63" t="n">
        <f aca="false">N13</f>
        <v>24760</v>
      </c>
      <c r="O112" s="63" t="n">
        <f aca="false">O13</f>
        <v>25227</v>
      </c>
      <c r="P112" s="63" t="n">
        <f aca="false">ROUND(SUM(C112:O112)/13,0)</f>
        <v>23856</v>
      </c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65" t="s">
        <v>354</v>
      </c>
      <c r="AC112" s="63" t="n">
        <f aca="false">AC13</f>
        <v>0</v>
      </c>
      <c r="AD112" s="63" t="n">
        <f aca="false">AD13</f>
        <v>0</v>
      </c>
      <c r="AE112" s="63" t="n">
        <f aca="false">AE13</f>
        <v>0</v>
      </c>
      <c r="AF112" s="63" t="n">
        <f aca="false">AF13</f>
        <v>0</v>
      </c>
      <c r="AG112" s="63" t="n">
        <f aca="false">AG13</f>
        <v>0</v>
      </c>
      <c r="AH112" s="63" t="n">
        <f aca="false">AH13</f>
        <v>0</v>
      </c>
      <c r="AI112" s="63" t="n">
        <f aca="false">AI13</f>
        <v>0</v>
      </c>
      <c r="AJ112" s="63" t="n">
        <f aca="false">AJ13</f>
        <v>0</v>
      </c>
      <c r="AK112" s="63" t="n">
        <f aca="false">AK13</f>
        <v>0</v>
      </c>
      <c r="AL112" s="63" t="n">
        <f aca="false">AL13</f>
        <v>0</v>
      </c>
      <c r="AM112" s="63" t="n">
        <f aca="false">AM13</f>
        <v>0</v>
      </c>
      <c r="AN112" s="63" t="n">
        <f aca="false">AN13</f>
        <v>0</v>
      </c>
      <c r="AO112" s="63" t="n">
        <f aca="false">AO13</f>
        <v>0</v>
      </c>
      <c r="AP112" s="63" t="n">
        <f aca="false">ROUND(SUM(AC112:AO112)/13,0)</f>
        <v>0</v>
      </c>
      <c r="AQ112" s="46"/>
      <c r="AR112" s="46"/>
    </row>
    <row r="113" customFormat="false" ht="14.65" hidden="false" customHeight="false" outlineLevel="0" collapsed="false">
      <c r="A113" s="46"/>
      <c r="B113" s="65" t="s">
        <v>355</v>
      </c>
      <c r="C113" s="63" t="n">
        <f aca="false">C14</f>
        <v>484071</v>
      </c>
      <c r="D113" s="63" t="n">
        <f aca="false">D14</f>
        <v>487871</v>
      </c>
      <c r="E113" s="63" t="n">
        <f aca="false">E14</f>
        <v>495471</v>
      </c>
      <c r="F113" s="63" t="n">
        <f aca="false">F14</f>
        <v>501771</v>
      </c>
      <c r="G113" s="63" t="n">
        <f aca="false">G14</f>
        <v>503971</v>
      </c>
      <c r="H113" s="63" t="n">
        <f aca="false">H14</f>
        <v>509671</v>
      </c>
      <c r="I113" s="63" t="n">
        <f aca="false">I14</f>
        <v>517071</v>
      </c>
      <c r="J113" s="63" t="n">
        <f aca="false">J14</f>
        <v>527371</v>
      </c>
      <c r="K113" s="63" t="n">
        <f aca="false">K14</f>
        <v>539371</v>
      </c>
      <c r="L113" s="63" t="n">
        <f aca="false">L14</f>
        <v>550971</v>
      </c>
      <c r="M113" s="63" t="n">
        <f aca="false">M14</f>
        <v>556571</v>
      </c>
      <c r="N113" s="63" t="n">
        <f aca="false">N14</f>
        <v>566071</v>
      </c>
      <c r="O113" s="63" t="n">
        <f aca="false">O14</f>
        <v>578871</v>
      </c>
      <c r="P113" s="63" t="n">
        <f aca="false">ROUND(SUM(C113:O113)/13,0)</f>
        <v>524548</v>
      </c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65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46"/>
      <c r="AR113" s="46"/>
    </row>
    <row r="114" customFormat="false" ht="14.65" hidden="false" customHeight="false" outlineLevel="0" collapsed="false">
      <c r="A114" s="46"/>
      <c r="B114" s="65" t="s">
        <v>356</v>
      </c>
      <c r="C114" s="63" t="n">
        <f aca="false">C16+C17</f>
        <v>9416</v>
      </c>
      <c r="D114" s="63" t="n">
        <f aca="false">D16+D17</f>
        <v>9416</v>
      </c>
      <c r="E114" s="63" t="n">
        <f aca="false">E16+E17</f>
        <v>9416</v>
      </c>
      <c r="F114" s="63" t="n">
        <f aca="false">F16+F17</f>
        <v>9416</v>
      </c>
      <c r="G114" s="63" t="n">
        <f aca="false">G16+G17</f>
        <v>9416</v>
      </c>
      <c r="H114" s="63" t="n">
        <f aca="false">H16+H17</f>
        <v>9416</v>
      </c>
      <c r="I114" s="63" t="n">
        <f aca="false">I16+I17</f>
        <v>9416</v>
      </c>
      <c r="J114" s="63" t="n">
        <f aca="false">J16+J17</f>
        <v>9416</v>
      </c>
      <c r="K114" s="63" t="n">
        <f aca="false">K16+K17</f>
        <v>9416</v>
      </c>
      <c r="L114" s="63" t="n">
        <f aca="false">L16+L17</f>
        <v>9416</v>
      </c>
      <c r="M114" s="63" t="n">
        <f aca="false">M16+M17</f>
        <v>9416</v>
      </c>
      <c r="N114" s="63" t="n">
        <f aca="false">N16+N17</f>
        <v>9416</v>
      </c>
      <c r="O114" s="63" t="n">
        <f aca="false">O16+O17</f>
        <v>9416</v>
      </c>
      <c r="P114" s="63" t="n">
        <f aca="false">ROUND(SUM(C114:O114)/13,0)</f>
        <v>9416</v>
      </c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65" t="s">
        <v>356</v>
      </c>
      <c r="AC114" s="63" t="n">
        <f aca="false">AC16+AC17</f>
        <v>0</v>
      </c>
      <c r="AD114" s="63" t="n">
        <f aca="false">AD16+AD17</f>
        <v>0</v>
      </c>
      <c r="AE114" s="63" t="n">
        <f aca="false">AE16+AE17</f>
        <v>0</v>
      </c>
      <c r="AF114" s="63" t="n">
        <f aca="false">AF16+AF17</f>
        <v>0</v>
      </c>
      <c r="AG114" s="63" t="n">
        <f aca="false">AG16+AG17</f>
        <v>0</v>
      </c>
      <c r="AH114" s="63" t="n">
        <f aca="false">AH16+AH17</f>
        <v>0</v>
      </c>
      <c r="AI114" s="63" t="n">
        <f aca="false">AI16+AI17</f>
        <v>0</v>
      </c>
      <c r="AJ114" s="63" t="n">
        <f aca="false">AJ16+AJ17</f>
        <v>0</v>
      </c>
      <c r="AK114" s="63" t="n">
        <f aca="false">AK16+AK17</f>
        <v>0</v>
      </c>
      <c r="AL114" s="63" t="n">
        <f aca="false">AL16+AL17</f>
        <v>0</v>
      </c>
      <c r="AM114" s="63" t="n">
        <f aca="false">AM16+AM17</f>
        <v>0</v>
      </c>
      <c r="AN114" s="63" t="n">
        <f aca="false">AN16+AN17</f>
        <v>0</v>
      </c>
      <c r="AO114" s="63" t="n">
        <f aca="false">AO16+AO17</f>
        <v>0</v>
      </c>
      <c r="AP114" s="63" t="n">
        <f aca="false">ROUND(SUM(AC114:AO114)/13,0)</f>
        <v>0</v>
      </c>
      <c r="AQ114" s="46"/>
      <c r="AR114" s="46"/>
    </row>
    <row r="115" customFormat="false" ht="14.65" hidden="false" customHeight="false" outlineLevel="0" collapsed="false">
      <c r="A115" s="46"/>
      <c r="B115" s="65" t="s">
        <v>357</v>
      </c>
      <c r="C115" s="63" t="n">
        <f aca="false">C18-C59+C19+C20+C22</f>
        <v>1509</v>
      </c>
      <c r="D115" s="63" t="n">
        <f aca="false">D18-D59+D19+D20+D22</f>
        <v>1496</v>
      </c>
      <c r="E115" s="63" t="n">
        <f aca="false">E18-E59+E19+E20+E22</f>
        <v>1483</v>
      </c>
      <c r="F115" s="63" t="n">
        <f aca="false">F18-F59+F19+F20+F22</f>
        <v>1470</v>
      </c>
      <c r="G115" s="63" t="n">
        <f aca="false">G18-G59+G19+G20+G22</f>
        <v>1457</v>
      </c>
      <c r="H115" s="63" t="n">
        <f aca="false">H18-H59+H19+H20+H22</f>
        <v>1444</v>
      </c>
      <c r="I115" s="63" t="n">
        <f aca="false">I18-I59+I19+I20+I22</f>
        <v>1431</v>
      </c>
      <c r="J115" s="63" t="n">
        <f aca="false">J18-J59+J19+J20+J22</f>
        <v>1418</v>
      </c>
      <c r="K115" s="63" t="n">
        <f aca="false">K18-K59+K19+K20+K22</f>
        <v>1405</v>
      </c>
      <c r="L115" s="63" t="n">
        <f aca="false">L18-L59+L19+L20+L22</f>
        <v>1392</v>
      </c>
      <c r="M115" s="63" t="n">
        <f aca="false">M18-M59+M19+M20+M22</f>
        <v>1379</v>
      </c>
      <c r="N115" s="63" t="n">
        <f aca="false">N18-N59+N19+N20+N22</f>
        <v>1366</v>
      </c>
      <c r="O115" s="63" t="n">
        <f aca="false">O18-O59+O19+O20+O22</f>
        <v>1528</v>
      </c>
      <c r="P115" s="63" t="n">
        <f aca="false">ROUND(SUM(C115:O115)/13,0)</f>
        <v>1444</v>
      </c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65" t="s">
        <v>357</v>
      </c>
      <c r="AC115" s="63" t="n">
        <f aca="false">AC18-AC59+AC19+AC20+AC22</f>
        <v>0</v>
      </c>
      <c r="AD115" s="63" t="n">
        <f aca="false">AD18-AD59+AD19+AD20+AD22</f>
        <v>0</v>
      </c>
      <c r="AE115" s="63" t="n">
        <f aca="false">AE18-AE59+AE19+AE20+AE22</f>
        <v>0</v>
      </c>
      <c r="AF115" s="63" t="n">
        <f aca="false">AF18-AF59+AF19+AF20+AF22</f>
        <v>0</v>
      </c>
      <c r="AG115" s="63" t="n">
        <f aca="false">AG18-AG59+AG19+AG20+AG22</f>
        <v>0</v>
      </c>
      <c r="AH115" s="63" t="n">
        <f aca="false">AH18-AH59+AH19+AH20+AH22</f>
        <v>0</v>
      </c>
      <c r="AI115" s="63" t="n">
        <f aca="false">AI18-AI59+AI19+AI20+AI22</f>
        <v>0</v>
      </c>
      <c r="AJ115" s="63" t="n">
        <f aca="false">AJ18-AJ59+AJ19+AJ20+AJ22</f>
        <v>0</v>
      </c>
      <c r="AK115" s="63" t="n">
        <f aca="false">AK18-AK59+AK19+AK20+AK22</f>
        <v>0</v>
      </c>
      <c r="AL115" s="63" t="n">
        <f aca="false">AL18-AL59+AL19+AL20+AL22</f>
        <v>0</v>
      </c>
      <c r="AM115" s="63" t="n">
        <f aca="false">AM18-AM59+AM19+AM20+AM22</f>
        <v>0</v>
      </c>
      <c r="AN115" s="63" t="n">
        <f aca="false">AN18-AN59+AN19+AN20+AN22</f>
        <v>0</v>
      </c>
      <c r="AO115" s="63" t="n">
        <f aca="false">AO18-AO59+AO19+AO20+AO22</f>
        <v>0</v>
      </c>
      <c r="AP115" s="63" t="n">
        <f aca="false">ROUND(SUM(AC115:AO115)/13,0)</f>
        <v>0</v>
      </c>
      <c r="AQ115" s="46"/>
      <c r="AR115" s="46"/>
    </row>
    <row r="116" customFormat="false" ht="14.65" hidden="false" customHeight="false" outlineLevel="0" collapsed="false">
      <c r="A116" s="46"/>
      <c r="B116" s="65" t="s">
        <v>358</v>
      </c>
      <c r="C116" s="63" t="n">
        <f aca="false">C38</f>
        <v>931124</v>
      </c>
      <c r="D116" s="63" t="n">
        <f aca="false">D38</f>
        <v>938635</v>
      </c>
      <c r="E116" s="63" t="n">
        <f aca="false">E38</f>
        <v>943496</v>
      </c>
      <c r="F116" s="63" t="n">
        <f aca="false">F38</f>
        <v>948057</v>
      </c>
      <c r="G116" s="63" t="n">
        <f aca="false">G38</f>
        <v>954918</v>
      </c>
      <c r="H116" s="63" t="n">
        <f aca="false">H38</f>
        <v>959579</v>
      </c>
      <c r="I116" s="63" t="n">
        <f aca="false">I38</f>
        <v>964338</v>
      </c>
      <c r="J116" s="63" t="n">
        <f aca="false">J38</f>
        <v>966693</v>
      </c>
      <c r="K116" s="63" t="n">
        <f aca="false">K38</f>
        <v>968148</v>
      </c>
      <c r="L116" s="63" t="n">
        <f aca="false">L38</f>
        <v>968784</v>
      </c>
      <c r="M116" s="63" t="n">
        <f aca="false">M38</f>
        <v>972820</v>
      </c>
      <c r="N116" s="63" t="n">
        <f aca="false">N38</f>
        <v>971853</v>
      </c>
      <c r="O116" s="63" t="n">
        <f aca="false">O38</f>
        <v>971535</v>
      </c>
      <c r="P116" s="63" t="n">
        <f aca="false">ROUND(SUM(C116:O116)/13,0)</f>
        <v>958460</v>
      </c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65" t="s">
        <v>358</v>
      </c>
      <c r="AC116" s="63" t="n">
        <f aca="false">AC38</f>
        <v>294169</v>
      </c>
      <c r="AD116" s="63" t="n">
        <f aca="false">AD38</f>
        <v>293669</v>
      </c>
      <c r="AE116" s="63" t="n">
        <f aca="false">AE38</f>
        <v>293169</v>
      </c>
      <c r="AF116" s="63" t="n">
        <f aca="false">AF38</f>
        <v>292669</v>
      </c>
      <c r="AG116" s="63" t="n">
        <f aca="false">AG38</f>
        <v>292169</v>
      </c>
      <c r="AH116" s="63" t="n">
        <f aca="false">AH38</f>
        <v>291669</v>
      </c>
      <c r="AI116" s="63" t="n">
        <f aca="false">AI38</f>
        <v>291169</v>
      </c>
      <c r="AJ116" s="63" t="n">
        <f aca="false">AJ38</f>
        <v>290669</v>
      </c>
      <c r="AK116" s="63" t="n">
        <f aca="false">AK38</f>
        <v>290169</v>
      </c>
      <c r="AL116" s="63" t="n">
        <f aca="false">AL38</f>
        <v>289669</v>
      </c>
      <c r="AM116" s="63" t="n">
        <f aca="false">AM38</f>
        <v>289169</v>
      </c>
      <c r="AN116" s="63" t="n">
        <f aca="false">AN38</f>
        <v>288669</v>
      </c>
      <c r="AO116" s="63" t="n">
        <f aca="false">AO38</f>
        <v>288169</v>
      </c>
      <c r="AP116" s="63" t="n">
        <f aca="false">ROUND(SUM(AC116:AO116)/13,0)</f>
        <v>291169</v>
      </c>
      <c r="AQ116" s="46"/>
      <c r="AR116" s="46"/>
    </row>
    <row r="117" customFormat="false" ht="14.65" hidden="false" customHeight="false" outlineLevel="0" collapsed="false">
      <c r="A117" s="46"/>
      <c r="B117" s="65" t="s">
        <v>359</v>
      </c>
      <c r="C117" s="63" t="n">
        <f aca="false">C32</f>
        <v>14193</v>
      </c>
      <c r="D117" s="63" t="n">
        <f aca="false">D32</f>
        <v>14193</v>
      </c>
      <c r="E117" s="63" t="n">
        <f aca="false">E32</f>
        <v>14193</v>
      </c>
      <c r="F117" s="63" t="n">
        <f aca="false">F32</f>
        <v>14193</v>
      </c>
      <c r="G117" s="63" t="n">
        <f aca="false">G32</f>
        <v>14193</v>
      </c>
      <c r="H117" s="63" t="n">
        <f aca="false">H32</f>
        <v>14193</v>
      </c>
      <c r="I117" s="63" t="n">
        <f aca="false">I32</f>
        <v>14193</v>
      </c>
      <c r="J117" s="63" t="n">
        <f aca="false">J32</f>
        <v>14193</v>
      </c>
      <c r="K117" s="63" t="n">
        <f aca="false">K32</f>
        <v>14193</v>
      </c>
      <c r="L117" s="63" t="n">
        <f aca="false">L32</f>
        <v>14193</v>
      </c>
      <c r="M117" s="63" t="n">
        <f aca="false">M32</f>
        <v>14193</v>
      </c>
      <c r="N117" s="63" t="n">
        <f aca="false">N32</f>
        <v>14193</v>
      </c>
      <c r="O117" s="63" t="n">
        <f aca="false">O32</f>
        <v>14193</v>
      </c>
      <c r="P117" s="63" t="n">
        <f aca="false">ROUND(SUM(C117:O117)/13,0)</f>
        <v>14193</v>
      </c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65" t="s">
        <v>359</v>
      </c>
      <c r="AC117" s="63" t="n">
        <f aca="false">AC32</f>
        <v>0</v>
      </c>
      <c r="AD117" s="63" t="n">
        <f aca="false">AD32</f>
        <v>0</v>
      </c>
      <c r="AE117" s="63" t="n">
        <f aca="false">AE32</f>
        <v>0</v>
      </c>
      <c r="AF117" s="63" t="n">
        <f aca="false">AF32</f>
        <v>0</v>
      </c>
      <c r="AG117" s="63" t="n">
        <f aca="false">AG32</f>
        <v>0</v>
      </c>
      <c r="AH117" s="63" t="n">
        <f aca="false">AH32</f>
        <v>0</v>
      </c>
      <c r="AI117" s="63" t="n">
        <f aca="false">AI32</f>
        <v>0</v>
      </c>
      <c r="AJ117" s="63" t="n">
        <f aca="false">AJ32</f>
        <v>0</v>
      </c>
      <c r="AK117" s="63" t="n">
        <f aca="false">AK32</f>
        <v>0</v>
      </c>
      <c r="AL117" s="63" t="n">
        <f aca="false">AL32</f>
        <v>0</v>
      </c>
      <c r="AM117" s="63" t="n">
        <f aca="false">AM32</f>
        <v>0</v>
      </c>
      <c r="AN117" s="63" t="n">
        <f aca="false">AN32</f>
        <v>0</v>
      </c>
      <c r="AO117" s="63" t="n">
        <f aca="false">AO32</f>
        <v>0</v>
      </c>
      <c r="AP117" s="63" t="n">
        <f aca="false">ROUND(SUM(AC117:AO117)/13,0)</f>
        <v>0</v>
      </c>
      <c r="AQ117" s="46"/>
      <c r="AR117" s="46"/>
    </row>
    <row r="118" customFormat="false" ht="14.65" hidden="false" customHeight="false" outlineLevel="0" collapsed="false">
      <c r="A118" s="46"/>
      <c r="B118" s="65" t="s">
        <v>360</v>
      </c>
      <c r="C118" s="69" t="n">
        <f aca="false">C46+C21</f>
        <v>84657</v>
      </c>
      <c r="D118" s="69" t="n">
        <f aca="false">D46+D21</f>
        <v>84305</v>
      </c>
      <c r="E118" s="69" t="n">
        <f aca="false">E46+E21</f>
        <v>83979</v>
      </c>
      <c r="F118" s="69" t="n">
        <f aca="false">F46+F21</f>
        <v>83642</v>
      </c>
      <c r="G118" s="69" t="n">
        <f aca="false">G46+G21</f>
        <v>83352</v>
      </c>
      <c r="H118" s="69" t="n">
        <f aca="false">H46+H21</f>
        <v>83116</v>
      </c>
      <c r="I118" s="69" t="n">
        <f aca="false">I46+I21</f>
        <v>82907</v>
      </c>
      <c r="J118" s="69" t="n">
        <f aca="false">J46+J21</f>
        <v>82707</v>
      </c>
      <c r="K118" s="69" t="n">
        <f aca="false">K46+K21</f>
        <v>82502</v>
      </c>
      <c r="L118" s="69" t="n">
        <f aca="false">L46+L21</f>
        <v>83692</v>
      </c>
      <c r="M118" s="69" t="n">
        <f aca="false">M46+M21</f>
        <v>83461</v>
      </c>
      <c r="N118" s="69" t="n">
        <f aca="false">N46+N21</f>
        <v>83252</v>
      </c>
      <c r="O118" s="69" t="n">
        <f aca="false">O46+O21</f>
        <v>83040</v>
      </c>
      <c r="P118" s="69" t="n">
        <f aca="false">ROUND(SUM(C118:O118)/13,0)</f>
        <v>83432</v>
      </c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65" t="s">
        <v>360</v>
      </c>
      <c r="AC118" s="69" t="n">
        <f aca="false">AC46+AC21</f>
        <v>0</v>
      </c>
      <c r="AD118" s="69" t="n">
        <f aca="false">AD46+AD21</f>
        <v>0</v>
      </c>
      <c r="AE118" s="69" t="n">
        <f aca="false">AE46+AE21</f>
        <v>0</v>
      </c>
      <c r="AF118" s="69" t="n">
        <f aca="false">AF46+AF21</f>
        <v>0</v>
      </c>
      <c r="AG118" s="69" t="n">
        <f aca="false">AG46+AG21</f>
        <v>0</v>
      </c>
      <c r="AH118" s="69" t="n">
        <f aca="false">AH46+AH21</f>
        <v>0</v>
      </c>
      <c r="AI118" s="69" t="n">
        <f aca="false">AI46+AI21</f>
        <v>0</v>
      </c>
      <c r="AJ118" s="69" t="n">
        <f aca="false">AJ46+AJ21</f>
        <v>0</v>
      </c>
      <c r="AK118" s="69" t="n">
        <f aca="false">AK46+AK21</f>
        <v>0</v>
      </c>
      <c r="AL118" s="69" t="n">
        <f aca="false">AL46+AL21</f>
        <v>0</v>
      </c>
      <c r="AM118" s="69" t="n">
        <f aca="false">AM46+AM21</f>
        <v>0</v>
      </c>
      <c r="AN118" s="69" t="n">
        <f aca="false">AN46+AN21</f>
        <v>0</v>
      </c>
      <c r="AO118" s="69" t="n">
        <f aca="false">AO46+AO21</f>
        <v>0</v>
      </c>
      <c r="AP118" s="69" t="n">
        <f aca="false">ROUND(SUM(AC118:AO118)/13,0)</f>
        <v>0</v>
      </c>
      <c r="AQ118" s="46"/>
      <c r="AR118" s="46"/>
    </row>
    <row r="119" customFormat="false" ht="3.95" hidden="false" customHeight="true" outlineLevel="0" collapsed="false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</row>
    <row r="120" customFormat="false" ht="14.65" hidden="false" customHeight="false" outlineLevel="0" collapsed="false">
      <c r="A120" s="43"/>
      <c r="B120" s="62" t="s">
        <v>361</v>
      </c>
      <c r="C120" s="69" t="n">
        <f aca="false">SUM(C111:C119)</f>
        <v>1547915</v>
      </c>
      <c r="D120" s="69" t="n">
        <f aca="false">SUM(D111:D119)</f>
        <v>1559496</v>
      </c>
      <c r="E120" s="69" t="n">
        <f aca="false">SUM(E111:E119)</f>
        <v>1569828</v>
      </c>
      <c r="F120" s="69" t="n">
        <f aca="false">SUM(F111:F119)</f>
        <v>1581657</v>
      </c>
      <c r="G120" s="69" t="n">
        <f aca="false">SUM(G111:G119)</f>
        <v>1589913</v>
      </c>
      <c r="H120" s="69" t="n">
        <f aca="false">SUM(H111:H119)</f>
        <v>1600557</v>
      </c>
      <c r="I120" s="69" t="n">
        <f aca="false">SUM(I111:I119)</f>
        <v>1613048</v>
      </c>
      <c r="J120" s="69" t="n">
        <f aca="false">SUM(J111:J119)</f>
        <v>1626861</v>
      </c>
      <c r="K120" s="69" t="n">
        <f aca="false">SUM(K111:K119)</f>
        <v>1639935</v>
      </c>
      <c r="L120" s="69" t="n">
        <f aca="false">SUM(L111:L119)</f>
        <v>1652894</v>
      </c>
      <c r="M120" s="69" t="n">
        <f aca="false">SUM(M111:M119)</f>
        <v>1662750</v>
      </c>
      <c r="N120" s="69" t="n">
        <f aca="false">SUM(N111:N119)</f>
        <v>1670914</v>
      </c>
      <c r="O120" s="69" t="n">
        <f aca="false">SUM(O111:O119)</f>
        <v>1683813</v>
      </c>
      <c r="P120" s="69" t="n">
        <f aca="false">SUM(P111:P119)</f>
        <v>1615352</v>
      </c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3"/>
      <c r="AB120" s="62" t="s">
        <v>361</v>
      </c>
      <c r="AC120" s="69" t="n">
        <f aca="false">SUM(AC111:AC119)</f>
        <v>294169</v>
      </c>
      <c r="AD120" s="69" t="n">
        <f aca="false">SUM(AD111:AD119)</f>
        <v>293669</v>
      </c>
      <c r="AE120" s="69" t="n">
        <f aca="false">SUM(AE111:AE119)</f>
        <v>293169</v>
      </c>
      <c r="AF120" s="69" t="n">
        <f aca="false">SUM(AF111:AF119)</f>
        <v>292669</v>
      </c>
      <c r="AG120" s="69" t="n">
        <f aca="false">SUM(AG111:AG119)</f>
        <v>292169</v>
      </c>
      <c r="AH120" s="69" t="n">
        <f aca="false">SUM(AH111:AH119)</f>
        <v>291669</v>
      </c>
      <c r="AI120" s="69" t="n">
        <f aca="false">SUM(AI111:AI119)</f>
        <v>291169</v>
      </c>
      <c r="AJ120" s="69" t="n">
        <f aca="false">SUM(AJ111:AJ119)</f>
        <v>290669</v>
      </c>
      <c r="AK120" s="69" t="n">
        <f aca="false">SUM(AK111:AK119)</f>
        <v>290169</v>
      </c>
      <c r="AL120" s="69" t="n">
        <f aca="false">SUM(AL111:AL119)</f>
        <v>289669</v>
      </c>
      <c r="AM120" s="69" t="n">
        <f aca="false">SUM(AM111:AM119)</f>
        <v>289169</v>
      </c>
      <c r="AN120" s="69" t="n">
        <f aca="false">SUM(AN111:AN119)</f>
        <v>288669</v>
      </c>
      <c r="AO120" s="69" t="n">
        <f aca="false">SUM(AO111:AO119)</f>
        <v>288169</v>
      </c>
      <c r="AP120" s="69" t="n">
        <f aca="false">SUM(AP111:AP119)</f>
        <v>291169</v>
      </c>
      <c r="AQ120" s="46"/>
      <c r="AR120" s="46"/>
    </row>
    <row r="121" customFormat="false" ht="14.65" hidden="false" customHeight="false" outlineLevel="0" collapsed="false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</row>
    <row r="122" customFormat="false" ht="14.65" hidden="false" customHeight="false" outlineLevel="0" collapsed="false">
      <c r="A122" s="43"/>
      <c r="B122" s="62" t="s">
        <v>362</v>
      </c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3"/>
      <c r="AB122" s="62" t="s">
        <v>362</v>
      </c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</row>
    <row r="123" customFormat="false" ht="14.65" hidden="false" customHeight="false" outlineLevel="0" collapsed="false">
      <c r="A123" s="43"/>
      <c r="B123" s="62" t="s">
        <v>363</v>
      </c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3"/>
      <c r="AB123" s="62" t="s">
        <v>363</v>
      </c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46"/>
      <c r="AQ123" s="46"/>
      <c r="AR123" s="46"/>
    </row>
    <row r="124" customFormat="false" ht="14.65" hidden="false" customHeight="false" outlineLevel="0" collapsed="false">
      <c r="A124" s="46"/>
      <c r="B124" s="65" t="s">
        <v>364</v>
      </c>
      <c r="C124" s="63" t="n">
        <f aca="false">C56+C15+C57</f>
        <v>-207829</v>
      </c>
      <c r="D124" s="63" t="n">
        <f aca="false">D56+D15+D57</f>
        <v>-212828</v>
      </c>
      <c r="E124" s="63" t="n">
        <f aca="false">E56+E15+E57</f>
        <v>-219232</v>
      </c>
      <c r="F124" s="63" t="n">
        <f aca="false">F56+F15+F57</f>
        <v>-223794</v>
      </c>
      <c r="G124" s="63" t="n">
        <f aca="false">G56+G15+G57</f>
        <v>-228585</v>
      </c>
      <c r="H124" s="63" t="n">
        <f aca="false">H56+H15+H57</f>
        <v>-233406</v>
      </c>
      <c r="I124" s="63" t="n">
        <f aca="false">I56+I15+I57</f>
        <v>-238513</v>
      </c>
      <c r="J124" s="63" t="n">
        <f aca="false">J56+J15+J57</f>
        <v>-243301</v>
      </c>
      <c r="K124" s="63" t="n">
        <f aca="false">K56+K15+K57</f>
        <v>-248570</v>
      </c>
      <c r="L124" s="63" t="n">
        <f aca="false">L56+L15+L57</f>
        <v>-252695</v>
      </c>
      <c r="M124" s="63" t="n">
        <f aca="false">M56+M15+M57</f>
        <v>-257866</v>
      </c>
      <c r="N124" s="63" t="n">
        <f aca="false">N56+N15+N57</f>
        <v>-263995</v>
      </c>
      <c r="O124" s="63" t="n">
        <f aca="false">O56+O15+O57</f>
        <v>-268561</v>
      </c>
      <c r="P124" s="63" t="n">
        <f aca="false">ROUND(SUM(C124:O124)/13,0)</f>
        <v>-238398</v>
      </c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65" t="s">
        <v>364</v>
      </c>
      <c r="AC124" s="63" t="e">
        <f aca="false">AC56+#REF!+AC57</f>
        <v>#REF!</v>
      </c>
      <c r="AD124" s="63" t="e">
        <f aca="false">AD56+#REF!+AD57</f>
        <v>#REF!</v>
      </c>
      <c r="AE124" s="63" t="e">
        <f aca="false">AE56+#REF!+AE57</f>
        <v>#REF!</v>
      </c>
      <c r="AF124" s="63" t="e">
        <f aca="false">AF56+#REF!+AF57</f>
        <v>#REF!</v>
      </c>
      <c r="AG124" s="63" t="e">
        <f aca="false">AG56+#REF!+AG57</f>
        <v>#REF!</v>
      </c>
      <c r="AH124" s="63" t="e">
        <f aca="false">AH56+#REF!+AH57</f>
        <v>#REF!</v>
      </c>
      <c r="AI124" s="63" t="e">
        <f aca="false">AI56+#REF!+AI57</f>
        <v>#REF!</v>
      </c>
      <c r="AJ124" s="63" t="e">
        <f aca="false">AJ56+#REF!+AJ57</f>
        <v>#REF!</v>
      </c>
      <c r="AK124" s="63" t="e">
        <f aca="false">AK56+#REF!+AK57</f>
        <v>#REF!</v>
      </c>
      <c r="AL124" s="63" t="e">
        <f aca="false">AL56+#REF!+AL57</f>
        <v>#REF!</v>
      </c>
      <c r="AM124" s="63" t="e">
        <f aca="false">AM56+#REF!+AM57</f>
        <v>#REF!</v>
      </c>
      <c r="AN124" s="63" t="e">
        <f aca="false">AN56+#REF!+AN57</f>
        <v>#REF!</v>
      </c>
      <c r="AO124" s="63" t="e">
        <f aca="false">AO56+#REF!+AO57</f>
        <v>#REF!</v>
      </c>
      <c r="AP124" s="63" t="e">
        <f aca="false">ROUND(SUM(AC124:AO124)/13,0)</f>
        <v>#REF!</v>
      </c>
      <c r="AQ124" s="46"/>
      <c r="AR124" s="46"/>
    </row>
    <row r="125" customFormat="false" ht="14.65" hidden="false" customHeight="false" outlineLevel="0" collapsed="false">
      <c r="A125" s="46"/>
      <c r="B125" s="65" t="s">
        <v>365</v>
      </c>
      <c r="C125" s="63" t="n">
        <f aca="false">C60+C62</f>
        <v>5815</v>
      </c>
      <c r="D125" s="63" t="n">
        <f aca="false">D60+D62</f>
        <v>6226</v>
      </c>
      <c r="E125" s="63" t="n">
        <f aca="false">E60+E62</f>
        <v>6869</v>
      </c>
      <c r="F125" s="63" t="n">
        <f aca="false">F60+F62</f>
        <v>7722</v>
      </c>
      <c r="G125" s="63" t="n">
        <f aca="false">G60+G62</f>
        <v>5597</v>
      </c>
      <c r="H125" s="63" t="n">
        <f aca="false">H60+H62</f>
        <v>5046</v>
      </c>
      <c r="I125" s="63" t="n">
        <f aca="false">I60+I62</f>
        <v>5853</v>
      </c>
      <c r="J125" s="63" t="n">
        <f aca="false">J60+J62</f>
        <v>6767</v>
      </c>
      <c r="K125" s="63" t="n">
        <f aca="false">K60+K62</f>
        <v>7481</v>
      </c>
      <c r="L125" s="63" t="n">
        <f aca="false">L60+L62</f>
        <v>8395</v>
      </c>
      <c r="M125" s="63" t="n">
        <f aca="false">M60+M62</f>
        <v>5850</v>
      </c>
      <c r="N125" s="63" t="n">
        <f aca="false">N60+N62</f>
        <v>6001</v>
      </c>
      <c r="O125" s="63" t="n">
        <f aca="false">O60+O62</f>
        <v>5771</v>
      </c>
      <c r="P125" s="63" t="n">
        <f aca="false">ROUND(SUM(C125:O125)/13,0)</f>
        <v>6415</v>
      </c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65" t="s">
        <v>365</v>
      </c>
      <c r="AC125" s="63" t="n">
        <f aca="false">AC60+AC62</f>
        <v>0</v>
      </c>
      <c r="AD125" s="63" t="n">
        <f aca="false">AD60+AD62</f>
        <v>0</v>
      </c>
      <c r="AE125" s="63" t="n">
        <f aca="false">AE60+AE62</f>
        <v>0</v>
      </c>
      <c r="AF125" s="63" t="n">
        <f aca="false">AF60+AF62</f>
        <v>0</v>
      </c>
      <c r="AG125" s="63" t="n">
        <f aca="false">AG60+AG62</f>
        <v>0</v>
      </c>
      <c r="AH125" s="63" t="n">
        <f aca="false">AH60+AH62</f>
        <v>0</v>
      </c>
      <c r="AI125" s="63" t="n">
        <f aca="false">AI60+AI62</f>
        <v>0</v>
      </c>
      <c r="AJ125" s="63" t="n">
        <f aca="false">AJ60+AJ62</f>
        <v>0</v>
      </c>
      <c r="AK125" s="63" t="n">
        <f aca="false">AK60+AK62</f>
        <v>0</v>
      </c>
      <c r="AL125" s="63" t="n">
        <f aca="false">AL60+AL62</f>
        <v>0</v>
      </c>
      <c r="AM125" s="63" t="n">
        <f aca="false">AM60+AM62</f>
        <v>0</v>
      </c>
      <c r="AN125" s="63" t="n">
        <f aca="false">AN60+AN62</f>
        <v>0</v>
      </c>
      <c r="AO125" s="63" t="n">
        <f aca="false">AO60+AO62</f>
        <v>0</v>
      </c>
      <c r="AP125" s="63" t="n">
        <f aca="false">ROUND(SUM(AC125:AO125)/13,0)</f>
        <v>0</v>
      </c>
      <c r="AQ125" s="46"/>
      <c r="AR125" s="46"/>
    </row>
    <row r="126" customFormat="false" ht="14.65" hidden="false" customHeight="false" outlineLevel="0" collapsed="false">
      <c r="A126" s="46"/>
      <c r="B126" s="65" t="s">
        <v>366</v>
      </c>
      <c r="C126" s="63" t="n">
        <f aca="false">C61</f>
        <v>2119</v>
      </c>
      <c r="D126" s="63" t="n">
        <f aca="false">D61</f>
        <v>2119</v>
      </c>
      <c r="E126" s="63" t="n">
        <f aca="false">E61</f>
        <v>2119</v>
      </c>
      <c r="F126" s="63" t="n">
        <f aca="false">F61</f>
        <v>2119</v>
      </c>
      <c r="G126" s="63" t="n">
        <f aca="false">G61</f>
        <v>2119</v>
      </c>
      <c r="H126" s="63" t="n">
        <f aca="false">H61</f>
        <v>2119</v>
      </c>
      <c r="I126" s="63" t="n">
        <f aca="false">I61</f>
        <v>2119</v>
      </c>
      <c r="J126" s="63" t="n">
        <f aca="false">J61</f>
        <v>2119</v>
      </c>
      <c r="K126" s="63" t="n">
        <f aca="false">K61</f>
        <v>2119</v>
      </c>
      <c r="L126" s="63" t="n">
        <f aca="false">L61</f>
        <v>2119</v>
      </c>
      <c r="M126" s="63" t="n">
        <f aca="false">M61</f>
        <v>2119</v>
      </c>
      <c r="N126" s="63" t="n">
        <f aca="false">N61</f>
        <v>2119</v>
      </c>
      <c r="O126" s="63" t="n">
        <f aca="false">O61</f>
        <v>2119</v>
      </c>
      <c r="P126" s="63" t="n">
        <f aca="false">ROUND(SUM(C126:O126)/13,0)</f>
        <v>2119</v>
      </c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65" t="s">
        <v>366</v>
      </c>
      <c r="AC126" s="63" t="n">
        <f aca="false">AC61</f>
        <v>0</v>
      </c>
      <c r="AD126" s="63" t="n">
        <f aca="false">AD61</f>
        <v>0</v>
      </c>
      <c r="AE126" s="63" t="n">
        <f aca="false">AE61</f>
        <v>0</v>
      </c>
      <c r="AF126" s="63" t="n">
        <f aca="false">AF61</f>
        <v>0</v>
      </c>
      <c r="AG126" s="63" t="n">
        <f aca="false">AG61</f>
        <v>0</v>
      </c>
      <c r="AH126" s="63" t="n">
        <f aca="false">AH61</f>
        <v>0</v>
      </c>
      <c r="AI126" s="63" t="n">
        <f aca="false">AI61</f>
        <v>0</v>
      </c>
      <c r="AJ126" s="63" t="n">
        <f aca="false">AJ61</f>
        <v>0</v>
      </c>
      <c r="AK126" s="63" t="n">
        <f aca="false">AK61</f>
        <v>0</v>
      </c>
      <c r="AL126" s="63" t="n">
        <f aca="false">AL61</f>
        <v>0</v>
      </c>
      <c r="AM126" s="63" t="n">
        <f aca="false">AM61</f>
        <v>0</v>
      </c>
      <c r="AN126" s="63" t="n">
        <f aca="false">AN61</f>
        <v>0</v>
      </c>
      <c r="AO126" s="63" t="n">
        <f aca="false">AO61</f>
        <v>0</v>
      </c>
      <c r="AP126" s="63" t="n">
        <f aca="false">ROUND(SUM(AC126:AO126)/13,0)</f>
        <v>0</v>
      </c>
      <c r="AQ126" s="46"/>
      <c r="AR126" s="46"/>
    </row>
    <row r="127" customFormat="false" ht="14.65" hidden="false" customHeight="false" outlineLevel="0" collapsed="false">
      <c r="A127" s="46"/>
      <c r="B127" s="65" t="s">
        <v>367</v>
      </c>
      <c r="C127" s="63" t="n">
        <f aca="false">C69</f>
        <v>238875</v>
      </c>
      <c r="D127" s="63" t="n">
        <f aca="false">D69</f>
        <v>239179</v>
      </c>
      <c r="E127" s="63" t="n">
        <f aca="false">E69</f>
        <v>239508</v>
      </c>
      <c r="F127" s="63" t="n">
        <f aca="false">F69</f>
        <v>239826</v>
      </c>
      <c r="G127" s="63" t="n">
        <f aca="false">G69</f>
        <v>240192</v>
      </c>
      <c r="H127" s="63" t="n">
        <f aca="false">H69</f>
        <v>240612</v>
      </c>
      <c r="I127" s="63" t="n">
        <f aca="false">I69</f>
        <v>241060</v>
      </c>
      <c r="J127" s="63" t="n">
        <f aca="false">J69</f>
        <v>241513</v>
      </c>
      <c r="K127" s="63" t="n">
        <f aca="false">K69</f>
        <v>241965</v>
      </c>
      <c r="L127" s="63" t="n">
        <f aca="false">L69</f>
        <v>242945</v>
      </c>
      <c r="M127" s="63" t="n">
        <f aca="false">M69</f>
        <v>243368</v>
      </c>
      <c r="N127" s="63" t="n">
        <f aca="false">N69</f>
        <v>243226</v>
      </c>
      <c r="O127" s="63" t="n">
        <f aca="false">O69</f>
        <v>243665</v>
      </c>
      <c r="P127" s="63" t="n">
        <f aca="false">ROUND(SUM(C127:O127)/13,0)</f>
        <v>241226</v>
      </c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65" t="s">
        <v>367</v>
      </c>
      <c r="AC127" s="63" t="n">
        <f aca="false">AC69</f>
        <v>102954</v>
      </c>
      <c r="AD127" s="63" t="n">
        <f aca="false">AD69</f>
        <v>102779</v>
      </c>
      <c r="AE127" s="63" t="n">
        <f aca="false">AE69</f>
        <v>102604</v>
      </c>
      <c r="AF127" s="63" t="n">
        <f aca="false">AF69</f>
        <v>102429</v>
      </c>
      <c r="AG127" s="63" t="n">
        <f aca="false">AG69</f>
        <v>102254</v>
      </c>
      <c r="AH127" s="63" t="n">
        <f aca="false">AH69</f>
        <v>102079</v>
      </c>
      <c r="AI127" s="63" t="n">
        <f aca="false">AI69</f>
        <v>101904</v>
      </c>
      <c r="AJ127" s="63" t="n">
        <f aca="false">AJ69</f>
        <v>101729</v>
      </c>
      <c r="AK127" s="63" t="n">
        <f aca="false">AK69</f>
        <v>101554</v>
      </c>
      <c r="AL127" s="63" t="n">
        <f aca="false">AL69</f>
        <v>101379</v>
      </c>
      <c r="AM127" s="63" t="n">
        <f aca="false">AM69</f>
        <v>101204</v>
      </c>
      <c r="AN127" s="63" t="n">
        <f aca="false">AN69</f>
        <v>101029</v>
      </c>
      <c r="AO127" s="63" t="n">
        <f aca="false">AO69</f>
        <v>100854</v>
      </c>
      <c r="AP127" s="63" t="n">
        <f aca="false">ROUND(SUM(AC127:AO127)/13,0)</f>
        <v>101904</v>
      </c>
      <c r="AQ127" s="46"/>
      <c r="AR127" s="46"/>
    </row>
    <row r="128" customFormat="false" ht="14.65" hidden="false" customHeight="false" outlineLevel="0" collapsed="false">
      <c r="A128" s="46"/>
      <c r="B128" s="65" t="s">
        <v>368</v>
      </c>
      <c r="C128" s="69" t="e">
        <f aca="false">#REF!+C63+C64+#REF!+C70+C71+C72</f>
        <v>#REF!</v>
      </c>
      <c r="D128" s="69" t="e">
        <f aca="false">#REF!+D63+D64+#REF!+D70+D71+D72</f>
        <v>#REF!</v>
      </c>
      <c r="E128" s="69" t="e">
        <f aca="false">#REF!+E63+E64+#REF!+E70+E71+E72</f>
        <v>#REF!</v>
      </c>
      <c r="F128" s="69" t="e">
        <f aca="false">#REF!+F63+F64+#REF!+F70+F71+F72</f>
        <v>#REF!</v>
      </c>
      <c r="G128" s="69" t="e">
        <f aca="false">#REF!+G63+G64+#REF!+G70+G71+G72</f>
        <v>#REF!</v>
      </c>
      <c r="H128" s="69" t="e">
        <f aca="false">#REF!+H63+H64+#REF!+H70+H71+H72</f>
        <v>#REF!</v>
      </c>
      <c r="I128" s="69" t="e">
        <f aca="false">#REF!+I63+I64+#REF!+I70+I71+I72</f>
        <v>#REF!</v>
      </c>
      <c r="J128" s="69" t="e">
        <f aca="false">#REF!+J63+J64+#REF!+J70+J71+J72</f>
        <v>#REF!</v>
      </c>
      <c r="K128" s="69" t="e">
        <f aca="false">#REF!+K63+K64+#REF!+K70+K71+K72</f>
        <v>#REF!</v>
      </c>
      <c r="L128" s="69" t="e">
        <f aca="false">#REF!+L63+L64+#REF!+L70+L71+L72</f>
        <v>#REF!</v>
      </c>
      <c r="M128" s="69" t="e">
        <f aca="false">#REF!+M63+M64+#REF!+M70+M71+M72</f>
        <v>#REF!</v>
      </c>
      <c r="N128" s="69" t="e">
        <f aca="false">#REF!+N63+N64+#REF!+N70+N71+N72</f>
        <v>#REF!</v>
      </c>
      <c r="O128" s="69" t="e">
        <f aca="false">#REF!+O63+O64+#REF!+O70+O71+O72</f>
        <v>#REF!</v>
      </c>
      <c r="P128" s="69" t="e">
        <f aca="false">ROUND(SUM(C128:O128)/13,0)</f>
        <v>#REF!</v>
      </c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65" t="s">
        <v>368</v>
      </c>
      <c r="AC128" s="69" t="e">
        <f aca="false">#REF!+AC64+#REF!+AC70+AC71+AC72</f>
        <v>#REF!</v>
      </c>
      <c r="AD128" s="69" t="e">
        <f aca="false">#REF!+AD64+#REF!+AD70+AD71+AD72</f>
        <v>#REF!</v>
      </c>
      <c r="AE128" s="69" t="e">
        <f aca="false">#REF!+AE64+#REF!+AE70+AE71+AE72</f>
        <v>#REF!</v>
      </c>
      <c r="AF128" s="69" t="e">
        <f aca="false">#REF!+AF64+#REF!+AF70+AF71+AF72</f>
        <v>#REF!</v>
      </c>
      <c r="AG128" s="69" t="e">
        <f aca="false">#REF!+AG64+#REF!+AG70+AG71+AG72</f>
        <v>#REF!</v>
      </c>
      <c r="AH128" s="69" t="e">
        <f aca="false">#REF!+AH64+#REF!+AH70+AH71+AH72</f>
        <v>#REF!</v>
      </c>
      <c r="AI128" s="69" t="e">
        <f aca="false">#REF!+AI64+#REF!+AI70+AI71+AI72</f>
        <v>#REF!</v>
      </c>
      <c r="AJ128" s="69" t="e">
        <f aca="false">#REF!+AJ64+#REF!+AJ70+AJ71+AJ72</f>
        <v>#REF!</v>
      </c>
      <c r="AK128" s="69" t="e">
        <f aca="false">#REF!+AK64+#REF!+AK70+AK71+AK72</f>
        <v>#REF!</v>
      </c>
      <c r="AL128" s="69" t="e">
        <f aca="false">#REF!+AL64+#REF!+AL70+AL71+AL72</f>
        <v>#REF!</v>
      </c>
      <c r="AM128" s="69" t="e">
        <f aca="false">#REF!+AM64+#REF!+AM70+AM71+AM72</f>
        <v>#REF!</v>
      </c>
      <c r="AN128" s="69" t="e">
        <f aca="false">#REF!+AN64+#REF!+AN70+AN71+AN72</f>
        <v>#REF!</v>
      </c>
      <c r="AO128" s="69" t="e">
        <f aca="false">#REF!+AO64+#REF!+AO70+AO71+AO72</f>
        <v>#REF!</v>
      </c>
      <c r="AP128" s="69" t="e">
        <f aca="false">ROUND(SUM(AC128:AO128)/13,0)</f>
        <v>#REF!</v>
      </c>
      <c r="AQ128" s="46"/>
      <c r="AR128" s="46"/>
    </row>
    <row r="129" customFormat="false" ht="3.95" hidden="false" customHeight="true" outlineLevel="0" collapsed="false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</row>
    <row r="130" customFormat="false" ht="14.65" hidden="false" customHeight="false" outlineLevel="0" collapsed="false">
      <c r="A130" s="43"/>
      <c r="B130" s="62" t="s">
        <v>369</v>
      </c>
      <c r="C130" s="69" t="e">
        <f aca="false">SUM(C124:C129)</f>
        <v>#REF!</v>
      </c>
      <c r="D130" s="69" t="e">
        <f aca="false">SUM(D124:D129)</f>
        <v>#REF!</v>
      </c>
      <c r="E130" s="69" t="e">
        <f aca="false">SUM(E124:E129)</f>
        <v>#REF!</v>
      </c>
      <c r="F130" s="69" t="e">
        <f aca="false">SUM(F124:F129)</f>
        <v>#REF!</v>
      </c>
      <c r="G130" s="69" t="e">
        <f aca="false">SUM(G124:G129)</f>
        <v>#REF!</v>
      </c>
      <c r="H130" s="69" t="e">
        <f aca="false">SUM(H124:H129)</f>
        <v>#REF!</v>
      </c>
      <c r="I130" s="69" t="e">
        <f aca="false">SUM(I124:I129)</f>
        <v>#REF!</v>
      </c>
      <c r="J130" s="69" t="e">
        <f aca="false">SUM(J124:J129)</f>
        <v>#REF!</v>
      </c>
      <c r="K130" s="69" t="e">
        <f aca="false">SUM(K124:K129)</f>
        <v>#REF!</v>
      </c>
      <c r="L130" s="69" t="e">
        <f aca="false">SUM(L124:L129)</f>
        <v>#REF!</v>
      </c>
      <c r="M130" s="69" t="e">
        <f aca="false">SUM(M124:M129)</f>
        <v>#REF!</v>
      </c>
      <c r="N130" s="69" t="e">
        <f aca="false">SUM(N124:N129)</f>
        <v>#REF!</v>
      </c>
      <c r="O130" s="69" t="e">
        <f aca="false">SUM(O124:O129)</f>
        <v>#REF!</v>
      </c>
      <c r="P130" s="69" t="e">
        <f aca="false">SUM(P124:P129)</f>
        <v>#REF!</v>
      </c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3"/>
      <c r="AB130" s="62" t="s">
        <v>369</v>
      </c>
      <c r="AC130" s="69" t="e">
        <f aca="false">SUM(AC124:AC129)</f>
        <v>#REF!</v>
      </c>
      <c r="AD130" s="69" t="e">
        <f aca="false">SUM(AD124:AD129)</f>
        <v>#REF!</v>
      </c>
      <c r="AE130" s="69" t="e">
        <f aca="false">SUM(AE124:AE129)</f>
        <v>#REF!</v>
      </c>
      <c r="AF130" s="69" t="e">
        <f aca="false">SUM(AF124:AF129)</f>
        <v>#REF!</v>
      </c>
      <c r="AG130" s="69" t="e">
        <f aca="false">SUM(AG124:AG129)</f>
        <v>#REF!</v>
      </c>
      <c r="AH130" s="69" t="e">
        <f aca="false">SUM(AH124:AH129)</f>
        <v>#REF!</v>
      </c>
      <c r="AI130" s="69" t="e">
        <f aca="false">SUM(AI124:AI129)</f>
        <v>#REF!</v>
      </c>
      <c r="AJ130" s="69" t="e">
        <f aca="false">SUM(AJ124:AJ129)</f>
        <v>#REF!</v>
      </c>
      <c r="AK130" s="69" t="e">
        <f aca="false">SUM(AK124:AK129)</f>
        <v>#REF!</v>
      </c>
      <c r="AL130" s="69" t="e">
        <f aca="false">SUM(AL124:AL129)</f>
        <v>#REF!</v>
      </c>
      <c r="AM130" s="69" t="e">
        <f aca="false">SUM(AM124:AM129)</f>
        <v>#REF!</v>
      </c>
      <c r="AN130" s="69" t="e">
        <f aca="false">SUM(AN124:AN129)</f>
        <v>#REF!</v>
      </c>
      <c r="AO130" s="69" t="e">
        <f aca="false">SUM(AO124:AO129)</f>
        <v>#REF!</v>
      </c>
      <c r="AP130" s="69" t="e">
        <f aca="false">SUM(AP124:AP129)</f>
        <v>#REF!</v>
      </c>
      <c r="AQ130" s="46"/>
      <c r="AR130" s="46"/>
    </row>
    <row r="131" customFormat="false" ht="14.65" hidden="false" customHeight="false" outlineLevel="0" collapsed="false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</row>
    <row r="132" customFormat="false" ht="14.65" hidden="false" customHeight="false" outlineLevel="0" collapsed="false">
      <c r="A132" s="43"/>
      <c r="B132" s="62" t="s">
        <v>370</v>
      </c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3"/>
      <c r="AB132" s="62" t="s">
        <v>370</v>
      </c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</row>
    <row r="133" customFormat="false" ht="14.65" hidden="false" customHeight="false" outlineLevel="0" collapsed="false">
      <c r="A133" s="46"/>
      <c r="B133" s="65" t="s">
        <v>371</v>
      </c>
      <c r="C133" s="63" t="n">
        <f aca="false">C77</f>
        <v>0</v>
      </c>
      <c r="D133" s="63" t="n">
        <f aca="false">D77</f>
        <v>0</v>
      </c>
      <c r="E133" s="63" t="n">
        <f aca="false">E77</f>
        <v>0</v>
      </c>
      <c r="F133" s="63" t="n">
        <f aca="false">F77</f>
        <v>0</v>
      </c>
      <c r="G133" s="63" t="n">
        <f aca="false">G77</f>
        <v>0</v>
      </c>
      <c r="H133" s="63" t="n">
        <f aca="false">H77</f>
        <v>0</v>
      </c>
      <c r="I133" s="63" t="n">
        <f aca="false">I77</f>
        <v>0</v>
      </c>
      <c r="J133" s="63" t="n">
        <f aca="false">J77</f>
        <v>0</v>
      </c>
      <c r="K133" s="63" t="n">
        <f aca="false">K77</f>
        <v>0</v>
      </c>
      <c r="L133" s="63" t="n">
        <f aca="false">L77</f>
        <v>0</v>
      </c>
      <c r="M133" s="63" t="n">
        <f aca="false">M77</f>
        <v>0</v>
      </c>
      <c r="N133" s="63" t="n">
        <f aca="false">N77</f>
        <v>0</v>
      </c>
      <c r="O133" s="63" t="n">
        <f aca="false">O77</f>
        <v>0</v>
      </c>
      <c r="P133" s="63" t="n">
        <f aca="false">ROUND(SUM(C133:O133)/13,0)</f>
        <v>0</v>
      </c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65" t="s">
        <v>372</v>
      </c>
      <c r="AC133" s="63" t="n">
        <f aca="false">AC77</f>
        <v>0</v>
      </c>
      <c r="AD133" s="63" t="n">
        <f aca="false">AD77</f>
        <v>0</v>
      </c>
      <c r="AE133" s="63" t="n">
        <f aca="false">AE77</f>
        <v>0</v>
      </c>
      <c r="AF133" s="63" t="n">
        <f aca="false">AF77</f>
        <v>0</v>
      </c>
      <c r="AG133" s="63" t="n">
        <f aca="false">AG77</f>
        <v>0</v>
      </c>
      <c r="AH133" s="63" t="n">
        <f aca="false">AH77</f>
        <v>0</v>
      </c>
      <c r="AI133" s="63" t="n">
        <f aca="false">AI77</f>
        <v>0</v>
      </c>
      <c r="AJ133" s="63" t="n">
        <f aca="false">AJ77</f>
        <v>0</v>
      </c>
      <c r="AK133" s="63" t="n">
        <f aca="false">AK77</f>
        <v>0</v>
      </c>
      <c r="AL133" s="63" t="n">
        <f aca="false">AL77</f>
        <v>0</v>
      </c>
      <c r="AM133" s="63" t="n">
        <f aca="false">AM77</f>
        <v>0</v>
      </c>
      <c r="AN133" s="63" t="n">
        <f aca="false">AN77</f>
        <v>0</v>
      </c>
      <c r="AO133" s="63" t="n">
        <f aca="false">AO77</f>
        <v>0</v>
      </c>
      <c r="AP133" s="63" t="n">
        <f aca="false">ROUND(SUM(AC133:AO133)/13,0)</f>
        <v>0</v>
      </c>
      <c r="AQ133" s="46"/>
      <c r="AR133" s="46"/>
    </row>
    <row r="134" customFormat="false" ht="14.65" hidden="false" customHeight="false" outlineLevel="0" collapsed="false">
      <c r="A134" s="46"/>
      <c r="B134" s="65" t="s">
        <v>373</v>
      </c>
      <c r="C134" s="66" t="n">
        <v>0</v>
      </c>
      <c r="D134" s="66" t="n">
        <v>0</v>
      </c>
      <c r="E134" s="66" t="n">
        <v>0</v>
      </c>
      <c r="F134" s="66" t="n">
        <v>0</v>
      </c>
      <c r="G134" s="66" t="n">
        <v>0</v>
      </c>
      <c r="H134" s="66" t="n">
        <v>0</v>
      </c>
      <c r="I134" s="66" t="n">
        <v>0</v>
      </c>
      <c r="J134" s="66" t="n">
        <v>0</v>
      </c>
      <c r="K134" s="66" t="n">
        <v>0</v>
      </c>
      <c r="L134" s="66" t="n">
        <v>0</v>
      </c>
      <c r="M134" s="66" t="n">
        <v>0</v>
      </c>
      <c r="N134" s="66" t="n">
        <v>0</v>
      </c>
      <c r="O134" s="66" t="n">
        <v>0</v>
      </c>
      <c r="P134" s="63" t="n">
        <f aca="false">ROUND(SUM(C134:O134)/13,0)</f>
        <v>0</v>
      </c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65" t="s">
        <v>374</v>
      </c>
      <c r="AC134" s="66" t="n">
        <v>0</v>
      </c>
      <c r="AD134" s="66" t="n">
        <v>0</v>
      </c>
      <c r="AE134" s="66" t="n">
        <v>0</v>
      </c>
      <c r="AF134" s="66" t="n">
        <v>0</v>
      </c>
      <c r="AG134" s="66" t="n">
        <v>0</v>
      </c>
      <c r="AH134" s="66" t="n">
        <v>0</v>
      </c>
      <c r="AI134" s="66" t="n">
        <v>0</v>
      </c>
      <c r="AJ134" s="66" t="n">
        <v>0</v>
      </c>
      <c r="AK134" s="66" t="n">
        <v>0</v>
      </c>
      <c r="AL134" s="66" t="n">
        <v>0</v>
      </c>
      <c r="AM134" s="66" t="n">
        <v>0</v>
      </c>
      <c r="AN134" s="66" t="n">
        <v>0</v>
      </c>
      <c r="AO134" s="66" t="n">
        <v>0</v>
      </c>
      <c r="AP134" s="63" t="n">
        <f aca="false">ROUND(SUM(AC134:AO134)/13,0)</f>
        <v>0</v>
      </c>
      <c r="AQ134" s="46"/>
      <c r="AR134" s="46"/>
    </row>
    <row r="135" customFormat="false" ht="14.65" hidden="false" customHeight="false" outlineLevel="0" collapsed="false">
      <c r="A135" s="46"/>
      <c r="B135" s="65" t="s">
        <v>375</v>
      </c>
      <c r="C135" s="69" t="n">
        <f aca="false">C78-C134</f>
        <v>7750</v>
      </c>
      <c r="D135" s="69" t="n">
        <f aca="false">D78-D134</f>
        <v>7750</v>
      </c>
      <c r="E135" s="69" t="n">
        <f aca="false">E78-E134</f>
        <v>7750</v>
      </c>
      <c r="F135" s="69" t="n">
        <f aca="false">F78-F134</f>
        <v>7750</v>
      </c>
      <c r="G135" s="69" t="n">
        <f aca="false">G78-G134</f>
        <v>7750</v>
      </c>
      <c r="H135" s="69" t="n">
        <f aca="false">H78-H134</f>
        <v>7750</v>
      </c>
      <c r="I135" s="69" t="n">
        <f aca="false">I78-I134</f>
        <v>7750</v>
      </c>
      <c r="J135" s="69" t="n">
        <f aca="false">J78-J134</f>
        <v>7750</v>
      </c>
      <c r="K135" s="69" t="n">
        <f aca="false">K78-K134</f>
        <v>7750</v>
      </c>
      <c r="L135" s="69" t="n">
        <f aca="false">L78-L134</f>
        <v>7750</v>
      </c>
      <c r="M135" s="69" t="n">
        <f aca="false">M78-M134</f>
        <v>7750</v>
      </c>
      <c r="N135" s="69" t="n">
        <f aca="false">N78-N134</f>
        <v>3900</v>
      </c>
      <c r="O135" s="69" t="n">
        <f aca="false">O78-O134</f>
        <v>3900</v>
      </c>
      <c r="P135" s="69" t="n">
        <f aca="false">ROUND(SUM(C135:O135)/13,0)</f>
        <v>7158</v>
      </c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65" t="s">
        <v>375</v>
      </c>
      <c r="AC135" s="69" t="n">
        <f aca="false">AC78-AC134</f>
        <v>0</v>
      </c>
      <c r="AD135" s="69" t="n">
        <f aca="false">AD78-AD134</f>
        <v>0</v>
      </c>
      <c r="AE135" s="69" t="n">
        <f aca="false">AE78-AE134</f>
        <v>0</v>
      </c>
      <c r="AF135" s="69" t="n">
        <f aca="false">AF78-AF134</f>
        <v>0</v>
      </c>
      <c r="AG135" s="69" t="n">
        <f aca="false">AG78-AG134</f>
        <v>0</v>
      </c>
      <c r="AH135" s="69" t="n">
        <f aca="false">AH78-AH134</f>
        <v>0</v>
      </c>
      <c r="AI135" s="69" t="n">
        <f aca="false">AI78-AI134</f>
        <v>0</v>
      </c>
      <c r="AJ135" s="69" t="n">
        <f aca="false">AJ78-AJ134</f>
        <v>0</v>
      </c>
      <c r="AK135" s="69" t="n">
        <f aca="false">AK78-AK134</f>
        <v>0</v>
      </c>
      <c r="AL135" s="69" t="n">
        <f aca="false">AL78-AL134</f>
        <v>0</v>
      </c>
      <c r="AM135" s="69" t="n">
        <f aca="false">AM78-AM134</f>
        <v>0</v>
      </c>
      <c r="AN135" s="69" t="n">
        <f aca="false">AN78-AN134</f>
        <v>0</v>
      </c>
      <c r="AO135" s="69" t="n">
        <f aca="false">AO78-AO134</f>
        <v>0</v>
      </c>
      <c r="AP135" s="69" t="n">
        <f aca="false">ROUND(SUM(AC135:AO135)/13,0)</f>
        <v>0</v>
      </c>
      <c r="AQ135" s="46"/>
      <c r="AR135" s="46"/>
    </row>
    <row r="136" customFormat="false" ht="6" hidden="false" customHeight="true" outlineLevel="0" collapsed="false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</row>
    <row r="137" customFormat="false" ht="14.65" hidden="false" customHeight="false" outlineLevel="0" collapsed="false">
      <c r="A137" s="43"/>
      <c r="B137" s="62" t="s">
        <v>376</v>
      </c>
      <c r="C137" s="63" t="n">
        <f aca="false">SUM(C133:C136)</f>
        <v>7750</v>
      </c>
      <c r="D137" s="63" t="n">
        <f aca="false">SUM(D133:D136)</f>
        <v>7750</v>
      </c>
      <c r="E137" s="63" t="n">
        <f aca="false">SUM(E133:E136)</f>
        <v>7750</v>
      </c>
      <c r="F137" s="63" t="n">
        <f aca="false">SUM(F133:F136)</f>
        <v>7750</v>
      </c>
      <c r="G137" s="63" t="n">
        <f aca="false">SUM(G133:G136)</f>
        <v>7750</v>
      </c>
      <c r="H137" s="63" t="n">
        <f aca="false">SUM(H133:H136)</f>
        <v>7750</v>
      </c>
      <c r="I137" s="63" t="n">
        <f aca="false">SUM(I133:I136)</f>
        <v>7750</v>
      </c>
      <c r="J137" s="63" t="n">
        <f aca="false">SUM(J133:J136)</f>
        <v>7750</v>
      </c>
      <c r="K137" s="63" t="n">
        <f aca="false">SUM(K133:K136)</f>
        <v>7750</v>
      </c>
      <c r="L137" s="63" t="n">
        <f aca="false">SUM(L133:L136)</f>
        <v>7750</v>
      </c>
      <c r="M137" s="63" t="n">
        <f aca="false">SUM(M133:M136)</f>
        <v>7750</v>
      </c>
      <c r="N137" s="63" t="n">
        <f aca="false">SUM(N133:N136)</f>
        <v>3900</v>
      </c>
      <c r="O137" s="63" t="n">
        <f aca="false">SUM(O133:O136)</f>
        <v>3900</v>
      </c>
      <c r="P137" s="63" t="n">
        <f aca="false">SUM(P133:P136)</f>
        <v>7158</v>
      </c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3"/>
      <c r="AB137" s="62" t="s">
        <v>376</v>
      </c>
      <c r="AC137" s="63" t="n">
        <f aca="false">SUM(AC133:AC136)</f>
        <v>0</v>
      </c>
      <c r="AD137" s="63" t="n">
        <f aca="false">SUM(AD133:AD136)</f>
        <v>0</v>
      </c>
      <c r="AE137" s="63" t="n">
        <f aca="false">SUM(AE133:AE136)</f>
        <v>0</v>
      </c>
      <c r="AF137" s="63" t="n">
        <f aca="false">SUM(AF133:AF136)</f>
        <v>0</v>
      </c>
      <c r="AG137" s="63" t="n">
        <f aca="false">SUM(AG133:AG136)</f>
        <v>0</v>
      </c>
      <c r="AH137" s="63" t="n">
        <f aca="false">SUM(AH133:AH136)</f>
        <v>0</v>
      </c>
      <c r="AI137" s="63" t="n">
        <f aca="false">SUM(AI133:AI136)</f>
        <v>0</v>
      </c>
      <c r="AJ137" s="63" t="n">
        <f aca="false">SUM(AJ133:AJ136)</f>
        <v>0</v>
      </c>
      <c r="AK137" s="63" t="n">
        <f aca="false">SUM(AK133:AK136)</f>
        <v>0</v>
      </c>
      <c r="AL137" s="63" t="n">
        <f aca="false">SUM(AL133:AL136)</f>
        <v>0</v>
      </c>
      <c r="AM137" s="63" t="n">
        <f aca="false">SUM(AM133:AM136)</f>
        <v>0</v>
      </c>
      <c r="AN137" s="63" t="n">
        <f aca="false">SUM(AN133:AN136)</f>
        <v>0</v>
      </c>
      <c r="AO137" s="63" t="n">
        <f aca="false">SUM(AO133:AO136)</f>
        <v>0</v>
      </c>
      <c r="AP137" s="63" t="n">
        <f aca="false">SUM(AP133:AP136)</f>
        <v>0</v>
      </c>
      <c r="AQ137" s="46"/>
      <c r="AR137" s="46"/>
    </row>
    <row r="138" customFormat="false" ht="14.65" hidden="false" customHeight="false" outlineLevel="0" collapsed="false">
      <c r="A138" s="43"/>
      <c r="B138" s="62" t="s">
        <v>377</v>
      </c>
      <c r="C138" s="69" t="n">
        <f aca="false">C84+C85+C87</f>
        <v>1020780</v>
      </c>
      <c r="D138" s="69" t="n">
        <f aca="false">D84+D85+D87</f>
        <v>1026669</v>
      </c>
      <c r="E138" s="69" t="n">
        <f aca="false">E84+E85+E87</f>
        <v>1031457</v>
      </c>
      <c r="F138" s="69" t="n">
        <f aca="false">F84+F85+F87</f>
        <v>1037101</v>
      </c>
      <c r="G138" s="69" t="n">
        <f aca="false">G84+G85+G87</f>
        <v>1042530</v>
      </c>
      <c r="H138" s="69" t="n">
        <f aca="false">H84+H85+H87</f>
        <v>1048350</v>
      </c>
      <c r="I138" s="69" t="n">
        <f aca="false">I84+I85+I87</f>
        <v>1054517</v>
      </c>
      <c r="J138" s="69" t="n">
        <f aca="false">J84+J85+J87</f>
        <v>1061175</v>
      </c>
      <c r="K138" s="69" t="n">
        <f aca="false">K84+K85+K87</f>
        <v>1067775</v>
      </c>
      <c r="L138" s="69" t="n">
        <f aca="false">L84+L85+L87</f>
        <v>1073989</v>
      </c>
      <c r="M138" s="69" t="n">
        <f aca="false">M84+M85+M87</f>
        <v>1080562</v>
      </c>
      <c r="N138" s="69" t="n">
        <f aca="false">N84+N85+N87</f>
        <v>1087120</v>
      </c>
      <c r="O138" s="69" t="n">
        <f aca="false">O84+O85+O87</f>
        <v>1093799</v>
      </c>
      <c r="P138" s="69" t="n">
        <f aca="false">ROUND(SUM(C138:O138)/13,0)</f>
        <v>1055833</v>
      </c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3"/>
      <c r="AB138" s="62" t="s">
        <v>377</v>
      </c>
      <c r="AC138" s="69" t="n">
        <f aca="false">AC84+AC85+AC87</f>
        <v>191210</v>
      </c>
      <c r="AD138" s="69" t="n">
        <f aca="false">AD84+AD85+AD87</f>
        <v>190885</v>
      </c>
      <c r="AE138" s="69" t="n">
        <f aca="false">AE84+AE85+AE87</f>
        <v>190560</v>
      </c>
      <c r="AF138" s="69" t="n">
        <f aca="false">AF84+AF85+AF87</f>
        <v>190235</v>
      </c>
      <c r="AG138" s="69" t="n">
        <f aca="false">AG84+AG85+AG87</f>
        <v>189910</v>
      </c>
      <c r="AH138" s="69" t="n">
        <f aca="false">AH84+AH85+AH87</f>
        <v>189585</v>
      </c>
      <c r="AI138" s="69" t="n">
        <f aca="false">AI84+AI85+AI87</f>
        <v>189260</v>
      </c>
      <c r="AJ138" s="69" t="n">
        <f aca="false">AJ84+AJ85+AJ87</f>
        <v>188935</v>
      </c>
      <c r="AK138" s="69" t="n">
        <f aca="false">AK84+AK85+AK87</f>
        <v>188610</v>
      </c>
      <c r="AL138" s="69" t="n">
        <f aca="false">AL84+AL85+AL87</f>
        <v>188285</v>
      </c>
      <c r="AM138" s="69" t="n">
        <f aca="false">AM84+AM85+AM87</f>
        <v>187960</v>
      </c>
      <c r="AN138" s="69" t="n">
        <f aca="false">AN84+AN85+AN87</f>
        <v>187635</v>
      </c>
      <c r="AO138" s="69" t="n">
        <f aca="false">AO84+AO85+AO87</f>
        <v>187310</v>
      </c>
      <c r="AP138" s="69" t="n">
        <f aca="false">ROUND(SUM(AC138:AO138)/13,0)</f>
        <v>189260</v>
      </c>
      <c r="AQ138" s="46"/>
      <c r="AR138" s="46"/>
    </row>
    <row r="139" customFormat="false" ht="14.65" hidden="false" customHeight="false" outlineLevel="0" collapsed="false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</row>
    <row r="140" customFormat="false" ht="14.65" hidden="false" customHeight="false" outlineLevel="0" collapsed="false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</row>
    <row r="141" customFormat="false" ht="14.65" hidden="false" customHeight="false" outlineLevel="0" collapsed="false">
      <c r="A141" s="43"/>
      <c r="B141" s="62" t="s">
        <v>378</v>
      </c>
      <c r="C141" s="74" t="n">
        <f aca="false">SUM(C137:C139)</f>
        <v>1028530</v>
      </c>
      <c r="D141" s="74" t="n">
        <f aca="false">SUM(D137:D139)</f>
        <v>1034419</v>
      </c>
      <c r="E141" s="74" t="n">
        <f aca="false">SUM(E137:E139)</f>
        <v>1039207</v>
      </c>
      <c r="F141" s="74" t="n">
        <f aca="false">SUM(F137:F139)</f>
        <v>1044851</v>
      </c>
      <c r="G141" s="74" t="n">
        <f aca="false">SUM(G137:G139)</f>
        <v>1050280</v>
      </c>
      <c r="H141" s="74" t="n">
        <f aca="false">SUM(H137:H139)</f>
        <v>1056100</v>
      </c>
      <c r="I141" s="74" t="n">
        <f aca="false">SUM(I137:I139)</f>
        <v>1062267</v>
      </c>
      <c r="J141" s="74" t="n">
        <f aca="false">SUM(J137:J139)</f>
        <v>1068925</v>
      </c>
      <c r="K141" s="74" t="n">
        <f aca="false">SUM(K137:K139)</f>
        <v>1075525</v>
      </c>
      <c r="L141" s="74" t="n">
        <f aca="false">SUM(L137:L139)</f>
        <v>1081739</v>
      </c>
      <c r="M141" s="74" t="n">
        <f aca="false">SUM(M137:M139)</f>
        <v>1088312</v>
      </c>
      <c r="N141" s="74" t="n">
        <f aca="false">SUM(N137:N139)</f>
        <v>1091020</v>
      </c>
      <c r="O141" s="74" t="n">
        <f aca="false">SUM(O137:O139)</f>
        <v>1097699</v>
      </c>
      <c r="P141" s="74" t="n">
        <f aca="false">SUM(P137:P139)</f>
        <v>1062991</v>
      </c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3"/>
      <c r="AB141" s="62" t="s">
        <v>378</v>
      </c>
      <c r="AC141" s="74" t="n">
        <f aca="false">SUM(AC137:AC139)</f>
        <v>191210</v>
      </c>
      <c r="AD141" s="74" t="n">
        <f aca="false">SUM(AD137:AD139)</f>
        <v>190885</v>
      </c>
      <c r="AE141" s="74" t="n">
        <f aca="false">SUM(AE137:AE139)</f>
        <v>190560</v>
      </c>
      <c r="AF141" s="74" t="n">
        <f aca="false">SUM(AF137:AF139)</f>
        <v>190235</v>
      </c>
      <c r="AG141" s="74" t="n">
        <f aca="false">SUM(AG137:AG139)</f>
        <v>189910</v>
      </c>
      <c r="AH141" s="74" t="n">
        <f aca="false">SUM(AH137:AH139)</f>
        <v>189585</v>
      </c>
      <c r="AI141" s="74" t="n">
        <f aca="false">SUM(AI137:AI139)</f>
        <v>189260</v>
      </c>
      <c r="AJ141" s="74" t="n">
        <f aca="false">SUM(AJ137:AJ139)</f>
        <v>188935</v>
      </c>
      <c r="AK141" s="74" t="n">
        <f aca="false">SUM(AK137:AK139)</f>
        <v>188610</v>
      </c>
      <c r="AL141" s="74" t="n">
        <f aca="false">SUM(AL137:AL139)</f>
        <v>188285</v>
      </c>
      <c r="AM141" s="74" t="n">
        <f aca="false">SUM(AM137:AM139)</f>
        <v>187960</v>
      </c>
      <c r="AN141" s="74" t="n">
        <f aca="false">SUM(AN137:AN139)</f>
        <v>187635</v>
      </c>
      <c r="AO141" s="74" t="n">
        <f aca="false">SUM(AO137:AO139)</f>
        <v>187310</v>
      </c>
      <c r="AP141" s="74" t="n">
        <f aca="false">SUM(AP137:AP139)</f>
        <v>189260</v>
      </c>
      <c r="AQ141" s="46"/>
      <c r="AR141" s="46"/>
    </row>
    <row r="142" customFormat="false" ht="14.65" hidden="false" customHeight="false" outlineLevel="0" collapsed="false">
      <c r="A142" s="46"/>
      <c r="B142" s="46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46"/>
      <c r="AR142" s="46"/>
    </row>
    <row r="143" customFormat="false" ht="14.65" hidden="false" customHeight="false" outlineLevel="0" collapsed="false">
      <c r="A143" s="46"/>
      <c r="B143" s="46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46"/>
      <c r="AQ143" s="46"/>
      <c r="AR143" s="46"/>
    </row>
    <row r="144" customFormat="false" ht="14.65" hidden="false" customHeight="false" outlineLevel="0" collapsed="false">
      <c r="A144" s="43"/>
      <c r="B144" s="62" t="s">
        <v>379</v>
      </c>
      <c r="C144" s="46"/>
      <c r="D144" s="78" t="n">
        <f aca="false">BACKUP!D468</f>
        <v>5889</v>
      </c>
      <c r="E144" s="78" t="n">
        <f aca="false">BACKUP!E468</f>
        <v>4788</v>
      </c>
      <c r="F144" s="78" t="n">
        <f aca="false">BACKUP!F468</f>
        <v>5644</v>
      </c>
      <c r="G144" s="78" t="n">
        <f aca="false">BACKUP!G468</f>
        <v>5429</v>
      </c>
      <c r="H144" s="78" t="n">
        <f aca="false">BACKUP!H468</f>
        <v>5820</v>
      </c>
      <c r="I144" s="78" t="n">
        <f aca="false">BACKUP!I468</f>
        <v>6167</v>
      </c>
      <c r="J144" s="78" t="n">
        <f aca="false">BACKUP!J468</f>
        <v>6658</v>
      </c>
      <c r="K144" s="78" t="n">
        <f aca="false">BACKUP!K468</f>
        <v>6600</v>
      </c>
      <c r="L144" s="78" t="n">
        <f aca="false">BACKUP!L468</f>
        <v>6214</v>
      </c>
      <c r="M144" s="78" t="n">
        <f aca="false">BACKUP!M468</f>
        <v>6573</v>
      </c>
      <c r="N144" s="78" t="n">
        <f aca="false">BACKUP!N468</f>
        <v>6558</v>
      </c>
      <c r="O144" s="78" t="n">
        <f aca="false">BACKUP!O468</f>
        <v>6679</v>
      </c>
      <c r="P144" s="78" t="n">
        <f aca="false">BACKUP!P468</f>
        <v>73019</v>
      </c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3"/>
      <c r="AB144" s="62" t="s">
        <v>379</v>
      </c>
      <c r="AC144" s="46"/>
      <c r="AD144" s="66" t="n">
        <v>0</v>
      </c>
      <c r="AE144" s="66" t="n">
        <v>0</v>
      </c>
      <c r="AF144" s="66" t="n">
        <v>0</v>
      </c>
      <c r="AG144" s="66" t="n">
        <v>0</v>
      </c>
      <c r="AH144" s="66" t="n">
        <v>0</v>
      </c>
      <c r="AI144" s="66" t="n">
        <v>0</v>
      </c>
      <c r="AJ144" s="66" t="n">
        <v>0</v>
      </c>
      <c r="AK144" s="66" t="n">
        <v>0</v>
      </c>
      <c r="AL144" s="66" t="n">
        <v>0</v>
      </c>
      <c r="AM144" s="66" t="n">
        <v>0</v>
      </c>
      <c r="AN144" s="66" t="n">
        <v>0</v>
      </c>
      <c r="AO144" s="66" t="n">
        <v>0</v>
      </c>
      <c r="AP144" s="66" t="n">
        <f aca="false">SUM(AC144:AO144)</f>
        <v>0</v>
      </c>
      <c r="AQ144" s="46"/>
      <c r="AR144" s="46"/>
    </row>
    <row r="145" customFormat="false" ht="14.65" hidden="false" customHeight="false" outlineLevel="0" collapsed="false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</row>
    <row r="146" customFormat="false" ht="14.65" hidden="false" customHeight="false" outlineLevel="0" collapsed="false">
      <c r="A146" s="43"/>
      <c r="B146" s="62" t="s">
        <v>380</v>
      </c>
      <c r="C146" s="46"/>
      <c r="D146" s="83" t="n">
        <f aca="false">D144/D141</f>
        <v>0.00569305088170268</v>
      </c>
      <c r="E146" s="83" t="n">
        <f aca="false">E144/E141</f>
        <v>0.00460735926528593</v>
      </c>
      <c r="F146" s="83" t="n">
        <f aca="false">F144/F141</f>
        <v>0.00540172713621368</v>
      </c>
      <c r="G146" s="83" t="n">
        <f aca="false">G144/G141</f>
        <v>0.00516909776440568</v>
      </c>
      <c r="H146" s="83" t="n">
        <f aca="false">H144/H141</f>
        <v>0.00551084177634694</v>
      </c>
      <c r="I146" s="83" t="n">
        <f aca="false">I144/I141</f>
        <v>0.00580550840796146</v>
      </c>
      <c r="J146" s="83" t="n">
        <f aca="false">J144/J141</f>
        <v>0.00622868770025961</v>
      </c>
      <c r="K146" s="83" t="n">
        <f aca="false">K144/K141</f>
        <v>0.00613653796982869</v>
      </c>
      <c r="L146" s="83" t="n">
        <f aca="false">L144/L141</f>
        <v>0.00574445406886504</v>
      </c>
      <c r="M146" s="83" t="n">
        <f aca="false">M144/M141</f>
        <v>0.00603962834187255</v>
      </c>
      <c r="N146" s="83" t="n">
        <f aca="false">N144/N141</f>
        <v>0.00601088889296255</v>
      </c>
      <c r="O146" s="83" t="n">
        <f aca="false">O144/O141</f>
        <v>0.00608454594565541</v>
      </c>
      <c r="P146" s="83" t="n">
        <f aca="false">P144/P141</f>
        <v>0.0686920209108073</v>
      </c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3"/>
      <c r="AB146" s="62" t="s">
        <v>380</v>
      </c>
      <c r="AC146" s="46"/>
      <c r="AD146" s="83" t="n">
        <f aca="false">AD144/AD141</f>
        <v>0</v>
      </c>
      <c r="AE146" s="83" t="n">
        <f aca="false">AE144/AE141</f>
        <v>0</v>
      </c>
      <c r="AF146" s="83" t="n">
        <f aca="false">AF144/AF141</f>
        <v>0</v>
      </c>
      <c r="AG146" s="83" t="n">
        <f aca="false">AG144/AG141</f>
        <v>0</v>
      </c>
      <c r="AH146" s="83" t="n">
        <f aca="false">AH144/AH141</f>
        <v>0</v>
      </c>
      <c r="AI146" s="83" t="n">
        <f aca="false">AI144/AI141</f>
        <v>0</v>
      </c>
      <c r="AJ146" s="83" t="n">
        <f aca="false">AJ144/AJ141</f>
        <v>0</v>
      </c>
      <c r="AK146" s="83" t="n">
        <f aca="false">AK144/AK141</f>
        <v>0</v>
      </c>
      <c r="AL146" s="83" t="n">
        <f aca="false">AL144/AL141</f>
        <v>0</v>
      </c>
      <c r="AM146" s="83" t="n">
        <f aca="false">AM144/AM141</f>
        <v>0</v>
      </c>
      <c r="AN146" s="83" t="n">
        <f aca="false">AN144/AN141</f>
        <v>0</v>
      </c>
      <c r="AO146" s="83" t="n">
        <f aca="false">AO144/AO141</f>
        <v>0</v>
      </c>
      <c r="AP146" s="83" t="n">
        <f aca="false">AP144/AP141</f>
        <v>0</v>
      </c>
      <c r="AQ146" s="46"/>
      <c r="AR146" s="46"/>
    </row>
    <row r="147" customFormat="false" ht="14.65" hidden="false" customHeight="false" outlineLevel="0" collapsed="false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</row>
    <row r="148" customFormat="false" ht="14.65" hidden="false" customHeight="false" outlineLevel="0" collapsed="false">
      <c r="A148" s="46"/>
      <c r="B148" s="65" t="s">
        <v>338</v>
      </c>
      <c r="C148" s="63" t="e">
        <f aca="false">C120-C130-C141</f>
        <v>#REF!</v>
      </c>
      <c r="D148" s="63" t="e">
        <f aca="false">D120-D130-D141</f>
        <v>#REF!</v>
      </c>
      <c r="E148" s="63" t="e">
        <f aca="false">E120-E130-E141</f>
        <v>#REF!</v>
      </c>
      <c r="F148" s="63" t="e">
        <f aca="false">F120-F130-F141</f>
        <v>#REF!</v>
      </c>
      <c r="G148" s="63" t="e">
        <f aca="false">G120-G130-G141</f>
        <v>#REF!</v>
      </c>
      <c r="H148" s="63" t="e">
        <f aca="false">H120-H130-H141</f>
        <v>#REF!</v>
      </c>
      <c r="I148" s="63" t="e">
        <f aca="false">I120-I130-I141</f>
        <v>#REF!</v>
      </c>
      <c r="J148" s="63" t="e">
        <f aca="false">J120-J130-J141</f>
        <v>#REF!</v>
      </c>
      <c r="K148" s="63" t="e">
        <f aca="false">K120-K130-K141</f>
        <v>#REF!</v>
      </c>
      <c r="L148" s="63" t="e">
        <f aca="false">L120-L130-L141</f>
        <v>#REF!</v>
      </c>
      <c r="M148" s="63" t="e">
        <f aca="false">M120-M130-M141</f>
        <v>#REF!</v>
      </c>
      <c r="N148" s="63" t="e">
        <f aca="false">N120-N130-N141</f>
        <v>#REF!</v>
      </c>
      <c r="O148" s="63" t="e">
        <f aca="false">O120-O130-O141</f>
        <v>#REF!</v>
      </c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65" t="s">
        <v>338</v>
      </c>
      <c r="AC148" s="63" t="e">
        <f aca="false">AC120-AC130-AC141</f>
        <v>#REF!</v>
      </c>
      <c r="AD148" s="63" t="e">
        <f aca="false">AD120-AD130-AD141</f>
        <v>#REF!</v>
      </c>
      <c r="AE148" s="63" t="e">
        <f aca="false">AE120-AE130-AE141</f>
        <v>#REF!</v>
      </c>
      <c r="AF148" s="63" t="e">
        <f aca="false">AF120-AF130-AF141</f>
        <v>#REF!</v>
      </c>
      <c r="AG148" s="63" t="e">
        <f aca="false">AG120-AG130-AG141</f>
        <v>#REF!</v>
      </c>
      <c r="AH148" s="63" t="e">
        <f aca="false">AH120-AH130-AH141</f>
        <v>#REF!</v>
      </c>
      <c r="AI148" s="63" t="e">
        <f aca="false">AI120-AI130-AI141</f>
        <v>#REF!</v>
      </c>
      <c r="AJ148" s="63" t="e">
        <f aca="false">AJ120-AJ130-AJ141</f>
        <v>#REF!</v>
      </c>
      <c r="AK148" s="63" t="e">
        <f aca="false">AK120-AK130-AK141</f>
        <v>#REF!</v>
      </c>
      <c r="AL148" s="63" t="e">
        <f aca="false">AL120-AL130-AL141</f>
        <v>#REF!</v>
      </c>
      <c r="AM148" s="63" t="e">
        <f aca="false">AM120-AM130-AM141</f>
        <v>#REF!</v>
      </c>
      <c r="AN148" s="63" t="e">
        <f aca="false">AN120-AN130-AN141</f>
        <v>#REF!</v>
      </c>
      <c r="AO148" s="63" t="e">
        <f aca="false">AO120-AO130-AO141</f>
        <v>#REF!</v>
      </c>
      <c r="AP148" s="46"/>
      <c r="AQ148" s="46"/>
      <c r="AR148" s="46"/>
    </row>
    <row r="149" customFormat="false" ht="14.65" hidden="false" customHeight="false" outlineLevel="0" collapsed="false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</row>
    <row r="150" customFormat="false" ht="14.65" hidden="false" customHeight="false" outlineLevel="0" collapsed="false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</row>
    <row r="151" customFormat="false" ht="14.65" hidden="false" customHeight="false" outlineLevel="0" collapsed="false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</row>
    <row r="152" customFormat="false" ht="8.1" hidden="false" customHeight="true" outlineLevel="0" collapsed="false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</row>
    <row r="153" customFormat="false" ht="14.65" hidden="false" customHeight="false" outlineLevel="0" collapsed="false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</row>
    <row r="154" customFormat="false" ht="14.65" hidden="false" customHeight="false" outlineLevel="0" collapsed="false">
      <c r="A154" s="47" t="str">
        <f aca="false">A1</f>
        <v>'file:///mnt/12tb/@roms/datasets/enron/EDRM Enron Email Data Set v2 XML/filtered-attachments/xls/CFTW02PL.xls'#$BACKUP</v>
      </c>
      <c r="B154" s="43"/>
      <c r="C154" s="43"/>
      <c r="D154" s="43"/>
      <c r="E154" s="43"/>
      <c r="F154" s="53" t="str">
        <f aca="false">F1</f>
        <v>TRANSWESTERN PIPELINE GROUP (Including Co. 92)</v>
      </c>
      <c r="G154" s="53"/>
      <c r="H154" s="53"/>
      <c r="I154" s="53"/>
      <c r="J154" s="43"/>
      <c r="K154" s="43"/>
      <c r="L154" s="43"/>
      <c r="M154" s="43"/>
      <c r="N154" s="43"/>
      <c r="O154" s="43"/>
      <c r="P154" s="45" t="n">
        <f aca="true">NOW()</f>
        <v>45926.9714873799</v>
      </c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7" t="str">
        <f aca="false">A1</f>
        <v>'file:///mnt/12tb/@roms/datasets/enron/EDRM Enron Email Data Set v2 XML/filtered-attachments/xls/CFTW02PL.xls'#$BACKUP</v>
      </c>
      <c r="AB154" s="43"/>
      <c r="AC154" s="43"/>
      <c r="AD154" s="43"/>
      <c r="AE154" s="43"/>
      <c r="AF154" s="43" t="str">
        <f aca="false">AF1</f>
        <v>FAIR VALUE COMPANY (Co. 92)</v>
      </c>
      <c r="AG154" s="43"/>
      <c r="AH154" s="43"/>
      <c r="AI154" s="43"/>
      <c r="AJ154" s="43"/>
      <c r="AK154" s="43"/>
      <c r="AL154" s="43"/>
      <c r="AM154" s="43"/>
      <c r="AN154" s="43"/>
      <c r="AO154" s="43"/>
      <c r="AP154" s="45" t="n">
        <f aca="true">NOW()</f>
        <v>45926.9714873799</v>
      </c>
      <c r="AQ154" s="46"/>
      <c r="AR154" s="46"/>
    </row>
    <row r="155" customFormat="false" ht="14.65" hidden="false" customHeight="false" outlineLevel="0" collapsed="false">
      <c r="A155" s="52" t="s">
        <v>381</v>
      </c>
      <c r="B155" s="43"/>
      <c r="C155" s="43"/>
      <c r="D155" s="43"/>
      <c r="E155" s="43"/>
      <c r="F155" s="80" t="s">
        <v>382</v>
      </c>
      <c r="G155" s="80"/>
      <c r="H155" s="80"/>
      <c r="I155" s="80"/>
      <c r="J155" s="43"/>
      <c r="K155" s="43"/>
      <c r="L155" s="43"/>
      <c r="M155" s="43"/>
      <c r="N155" s="43"/>
      <c r="O155" s="43"/>
      <c r="P155" s="51" t="n">
        <f aca="true">NOW()</f>
        <v>45926.97148738</v>
      </c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52" t="s">
        <v>383</v>
      </c>
      <c r="AB155" s="43"/>
      <c r="AC155" s="43"/>
      <c r="AD155" s="43"/>
      <c r="AE155" s="43"/>
      <c r="AF155" s="81" t="s">
        <v>384</v>
      </c>
      <c r="AG155" s="43"/>
      <c r="AH155" s="43"/>
      <c r="AI155" s="43"/>
      <c r="AJ155" s="43"/>
      <c r="AK155" s="43"/>
      <c r="AL155" s="43"/>
      <c r="AM155" s="43"/>
      <c r="AN155" s="43"/>
      <c r="AO155" s="43"/>
      <c r="AP155" s="51" t="n">
        <f aca="true">NOW()</f>
        <v>45926.97148738</v>
      </c>
      <c r="AQ155" s="46"/>
      <c r="AR155" s="46"/>
    </row>
    <row r="156" customFormat="false" ht="14.65" hidden="false" customHeight="false" outlineLevel="0" collapsed="false">
      <c r="A156" s="55"/>
      <c r="B156" s="43"/>
      <c r="C156" s="43"/>
      <c r="D156" s="43"/>
      <c r="E156" s="43"/>
      <c r="F156" s="53" t="str">
        <f aca="false">F3</f>
        <v>2002 OPERATING PLAN</v>
      </c>
      <c r="G156" s="53"/>
      <c r="H156" s="53"/>
      <c r="I156" s="53"/>
      <c r="J156" s="43"/>
      <c r="K156" s="43"/>
      <c r="L156" s="43"/>
      <c r="M156" s="43"/>
      <c r="N156" s="43"/>
      <c r="O156" s="43"/>
      <c r="P156" s="43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55"/>
      <c r="AB156" s="43"/>
      <c r="AC156" s="43"/>
      <c r="AD156" s="43"/>
      <c r="AE156" s="43"/>
      <c r="AF156" s="43" t="str">
        <f aca="false">AF3</f>
        <v>2002 OPERATING PLAN</v>
      </c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6"/>
      <c r="AR156" s="46"/>
    </row>
    <row r="157" customFormat="false" ht="14.65" hidden="false" customHeight="false" outlineLevel="0" collapsed="false">
      <c r="A157" s="43"/>
      <c r="B157" s="43"/>
      <c r="C157" s="43"/>
      <c r="D157" s="43"/>
      <c r="E157" s="43"/>
      <c r="F157" s="53" t="str">
        <f aca="false">F4</f>
        <v>(Thousands of Dollars)</v>
      </c>
      <c r="G157" s="53"/>
      <c r="H157" s="53"/>
      <c r="I157" s="53"/>
      <c r="J157" s="43"/>
      <c r="K157" s="43"/>
      <c r="L157" s="43"/>
      <c r="M157" s="43"/>
      <c r="N157" s="43"/>
      <c r="O157" s="43"/>
      <c r="P157" s="43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3"/>
      <c r="AB157" s="43"/>
      <c r="AC157" s="43"/>
      <c r="AD157" s="43"/>
      <c r="AE157" s="43"/>
      <c r="AF157" s="43" t="str">
        <f aca="false">AF4</f>
        <v>(Thousands of Dollars)</v>
      </c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6"/>
      <c r="AR157" s="46"/>
    </row>
    <row r="158" customFormat="false" ht="14.65" hidden="false" customHeight="false" outlineLevel="0" collapsed="false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6"/>
      <c r="AR158" s="46"/>
    </row>
    <row r="159" customFormat="false" ht="14.65" hidden="false" customHeight="false" outlineLevel="0" collapsed="false">
      <c r="A159" s="43"/>
      <c r="B159" s="43"/>
      <c r="C159" s="56"/>
      <c r="D159" s="84"/>
      <c r="E159" s="85"/>
      <c r="F159" s="84"/>
      <c r="G159" s="86"/>
      <c r="H159" s="86"/>
      <c r="I159" s="87"/>
      <c r="J159" s="86"/>
      <c r="K159" s="84"/>
      <c r="L159" s="84"/>
      <c r="M159" s="84"/>
      <c r="N159" s="84"/>
      <c r="O159" s="84"/>
      <c r="P159" s="43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3"/>
      <c r="AB159" s="43"/>
      <c r="AC159" s="43"/>
      <c r="AD159" s="43"/>
      <c r="AE159" s="46"/>
      <c r="AF159" s="43"/>
      <c r="AG159" s="56"/>
      <c r="AH159" s="56"/>
      <c r="AI159" s="43"/>
      <c r="AJ159" s="43"/>
      <c r="AK159" s="43"/>
      <c r="AL159" s="43"/>
      <c r="AM159" s="43"/>
      <c r="AN159" s="43"/>
      <c r="AO159" s="43"/>
      <c r="AP159" s="43"/>
      <c r="AQ159" s="46"/>
      <c r="AR159" s="46"/>
    </row>
    <row r="160" customFormat="false" ht="14.65" hidden="false" customHeight="false" outlineLevel="0" collapsed="false">
      <c r="A160" s="43"/>
      <c r="B160" s="43"/>
      <c r="C160" s="58" t="str">
        <f aca="false">C7</f>
        <v>3rd C.E.</v>
      </c>
      <c r="D160" s="58" t="str">
        <f aca="false">D7</f>
        <v>PLAN</v>
      </c>
      <c r="E160" s="58" t="str">
        <f aca="false">E7</f>
        <v>PLAN</v>
      </c>
      <c r="F160" s="58" t="str">
        <f aca="false">F7</f>
        <v>PLAN</v>
      </c>
      <c r="G160" s="58" t="str">
        <f aca="false">G7</f>
        <v>PLAN</v>
      </c>
      <c r="H160" s="58" t="str">
        <f aca="false">H7</f>
        <v>PLAN</v>
      </c>
      <c r="I160" s="58" t="str">
        <f aca="false">I7</f>
        <v>PLAN</v>
      </c>
      <c r="J160" s="58" t="str">
        <f aca="false">J7</f>
        <v>PLAN</v>
      </c>
      <c r="K160" s="58" t="str">
        <f aca="false">K7</f>
        <v>PLAN</v>
      </c>
      <c r="L160" s="58" t="str">
        <f aca="false">L7</f>
        <v>PLAN</v>
      </c>
      <c r="M160" s="58" t="str">
        <f aca="false">M7</f>
        <v>PLAN</v>
      </c>
      <c r="N160" s="58" t="str">
        <f aca="false">N7</f>
        <v>PLAN</v>
      </c>
      <c r="O160" s="58" t="str">
        <f aca="false">O7</f>
        <v>PLAN</v>
      </c>
      <c r="P160" s="43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3"/>
      <c r="AB160" s="43"/>
      <c r="AC160" s="58" t="s">
        <v>345</v>
      </c>
      <c r="AD160" s="58" t="s">
        <v>345</v>
      </c>
      <c r="AE160" s="58" t="s">
        <v>345</v>
      </c>
      <c r="AF160" s="58" t="s">
        <v>345</v>
      </c>
      <c r="AG160" s="58" t="s">
        <v>345</v>
      </c>
      <c r="AH160" s="58" t="s">
        <v>345</v>
      </c>
      <c r="AI160" s="58" t="s">
        <v>345</v>
      </c>
      <c r="AJ160" s="58" t="s">
        <v>345</v>
      </c>
      <c r="AK160" s="58" t="s">
        <v>345</v>
      </c>
      <c r="AL160" s="58" t="s">
        <v>345</v>
      </c>
      <c r="AM160" s="58" t="s">
        <v>345</v>
      </c>
      <c r="AN160" s="58" t="s">
        <v>345</v>
      </c>
      <c r="AO160" s="58" t="s">
        <v>345</v>
      </c>
      <c r="AP160" s="43"/>
      <c r="AQ160" s="46"/>
      <c r="AR160" s="46"/>
    </row>
    <row r="161" customFormat="false" ht="14.65" hidden="false" customHeight="false" outlineLevel="0" collapsed="false">
      <c r="A161" s="43"/>
      <c r="B161" s="43"/>
      <c r="C161" s="75" t="str">
        <f aca="false">C8</f>
        <v>BALANCE </v>
      </c>
      <c r="D161" s="75" t="str">
        <f aca="false">D8</f>
        <v>JAN</v>
      </c>
      <c r="E161" s="75" t="str">
        <f aca="false">E8</f>
        <v>FEB</v>
      </c>
      <c r="F161" s="75" t="str">
        <f aca="false">F8</f>
        <v>MAR</v>
      </c>
      <c r="G161" s="75" t="str">
        <f aca="false">G8</f>
        <v>APR</v>
      </c>
      <c r="H161" s="75" t="str">
        <f aca="false">H8</f>
        <v>MAY</v>
      </c>
      <c r="I161" s="75" t="str">
        <f aca="false">I8</f>
        <v>JUN</v>
      </c>
      <c r="J161" s="75" t="str">
        <f aca="false">J8</f>
        <v>JUL</v>
      </c>
      <c r="K161" s="75" t="str">
        <f aca="false">K8</f>
        <v>AUG</v>
      </c>
      <c r="L161" s="75" t="str">
        <f aca="false">L8</f>
        <v>SEP</v>
      </c>
      <c r="M161" s="75" t="str">
        <f aca="false">M8</f>
        <v>OCT</v>
      </c>
      <c r="N161" s="75" t="str">
        <f aca="false">N8</f>
        <v>NOV</v>
      </c>
      <c r="O161" s="75" t="str">
        <f aca="false">O8</f>
        <v>DEC</v>
      </c>
      <c r="P161" s="43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3"/>
      <c r="AB161" s="43"/>
      <c r="AC161" s="75" t="s">
        <v>22</v>
      </c>
      <c r="AD161" s="75" t="s">
        <v>11</v>
      </c>
      <c r="AE161" s="75" t="s">
        <v>12</v>
      </c>
      <c r="AF161" s="75" t="s">
        <v>13</v>
      </c>
      <c r="AG161" s="75" t="s">
        <v>14</v>
      </c>
      <c r="AH161" s="75" t="s">
        <v>15</v>
      </c>
      <c r="AI161" s="75" t="s">
        <v>346</v>
      </c>
      <c r="AJ161" s="75" t="s">
        <v>17</v>
      </c>
      <c r="AK161" s="75" t="s">
        <v>18</v>
      </c>
      <c r="AL161" s="75" t="s">
        <v>19</v>
      </c>
      <c r="AM161" s="75" t="s">
        <v>20</v>
      </c>
      <c r="AN161" s="75" t="s">
        <v>21</v>
      </c>
      <c r="AO161" s="75" t="s">
        <v>22</v>
      </c>
      <c r="AP161" s="43"/>
      <c r="AQ161" s="46"/>
      <c r="AR161" s="46"/>
    </row>
    <row r="162" customFormat="false" ht="14.65" hidden="false" customHeight="false" outlineLevel="0" collapsed="false">
      <c r="A162" s="43"/>
      <c r="B162" s="43"/>
      <c r="C162" s="61" t="str">
        <f aca="false">C9</f>
        <v>12/31/01</v>
      </c>
      <c r="D162" s="61" t="n">
        <f aca="false">D9</f>
        <v>2002</v>
      </c>
      <c r="E162" s="61" t="n">
        <f aca="false">E9</f>
        <v>2002</v>
      </c>
      <c r="F162" s="61" t="n">
        <f aca="false">F9</f>
        <v>2002</v>
      </c>
      <c r="G162" s="61" t="n">
        <f aca="false">G9</f>
        <v>2002</v>
      </c>
      <c r="H162" s="61" t="n">
        <f aca="false">H9</f>
        <v>2002</v>
      </c>
      <c r="I162" s="61" t="n">
        <f aca="false">I9</f>
        <v>2002</v>
      </c>
      <c r="J162" s="61" t="n">
        <f aca="false">J9</f>
        <v>2002</v>
      </c>
      <c r="K162" s="61" t="n">
        <f aca="false">K9</f>
        <v>2002</v>
      </c>
      <c r="L162" s="61" t="n">
        <f aca="false">L9</f>
        <v>2002</v>
      </c>
      <c r="M162" s="61" t="n">
        <f aca="false">M9</f>
        <v>2002</v>
      </c>
      <c r="N162" s="61" t="n">
        <f aca="false">N9</f>
        <v>2002</v>
      </c>
      <c r="O162" s="61" t="n">
        <f aca="false">O9</f>
        <v>2002</v>
      </c>
      <c r="P162" s="88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3"/>
      <c r="AB162" s="43"/>
      <c r="AC162" s="76" t="s">
        <v>349</v>
      </c>
      <c r="AD162" s="76" t="s">
        <v>347</v>
      </c>
      <c r="AE162" s="76" t="s">
        <v>347</v>
      </c>
      <c r="AF162" s="76" t="s">
        <v>347</v>
      </c>
      <c r="AG162" s="76" t="s">
        <v>347</v>
      </c>
      <c r="AH162" s="76" t="s">
        <v>347</v>
      </c>
      <c r="AI162" s="76" t="s">
        <v>347</v>
      </c>
      <c r="AJ162" s="76" t="s">
        <v>347</v>
      </c>
      <c r="AK162" s="76" t="s">
        <v>347</v>
      </c>
      <c r="AL162" s="76" t="s">
        <v>347</v>
      </c>
      <c r="AM162" s="76" t="s">
        <v>347</v>
      </c>
      <c r="AN162" s="76" t="s">
        <v>347</v>
      </c>
      <c r="AO162" s="76" t="s">
        <v>347</v>
      </c>
      <c r="AP162" s="88"/>
      <c r="AQ162" s="46"/>
      <c r="AR162" s="46"/>
    </row>
    <row r="163" customFormat="false" ht="6" hidden="false" customHeight="true" outlineLevel="0" collapsed="false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</row>
    <row r="164" customFormat="false" ht="14.65" hidden="false" customHeight="false" outlineLevel="0" collapsed="false">
      <c r="A164" s="43"/>
      <c r="B164" s="62" t="s">
        <v>385</v>
      </c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3"/>
      <c r="AB164" s="62" t="s">
        <v>385</v>
      </c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</row>
    <row r="165" customFormat="false" ht="14.65" hidden="false" customHeight="false" outlineLevel="0" collapsed="false">
      <c r="A165" s="64" t="s">
        <v>271</v>
      </c>
      <c r="B165" s="65" t="s">
        <v>386</v>
      </c>
      <c r="C165" s="63" t="n">
        <f aca="false">C12</f>
        <v>3</v>
      </c>
      <c r="D165" s="63" t="n">
        <f aca="false">D12</f>
        <v>3</v>
      </c>
      <c r="E165" s="63" t="n">
        <f aca="false">E12</f>
        <v>3</v>
      </c>
      <c r="F165" s="63" t="n">
        <f aca="false">F12</f>
        <v>3</v>
      </c>
      <c r="G165" s="63" t="n">
        <f aca="false">G12</f>
        <v>3</v>
      </c>
      <c r="H165" s="63" t="n">
        <f aca="false">H12</f>
        <v>3</v>
      </c>
      <c r="I165" s="63" t="n">
        <f aca="false">I12</f>
        <v>3</v>
      </c>
      <c r="J165" s="63" t="n">
        <f aca="false">J12</f>
        <v>3</v>
      </c>
      <c r="K165" s="63" t="n">
        <f aca="false">K12</f>
        <v>3</v>
      </c>
      <c r="L165" s="63" t="n">
        <f aca="false">L12</f>
        <v>3</v>
      </c>
      <c r="M165" s="63" t="n">
        <f aca="false">M12</f>
        <v>3</v>
      </c>
      <c r="N165" s="63" t="n">
        <f aca="false">N12</f>
        <v>3</v>
      </c>
      <c r="O165" s="63" t="n">
        <f aca="false">O12</f>
        <v>3</v>
      </c>
      <c r="P165" s="63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64" t="s">
        <v>271</v>
      </c>
      <c r="AB165" s="65" t="s">
        <v>386</v>
      </c>
      <c r="AC165" s="63" t="n">
        <f aca="false">AC12</f>
        <v>0</v>
      </c>
      <c r="AD165" s="63" t="n">
        <f aca="false">AD12</f>
        <v>0</v>
      </c>
      <c r="AE165" s="63" t="n">
        <f aca="false">AE12</f>
        <v>0</v>
      </c>
      <c r="AF165" s="63" t="n">
        <f aca="false">AF12</f>
        <v>0</v>
      </c>
      <c r="AG165" s="63" t="n">
        <f aca="false">AG12</f>
        <v>0</v>
      </c>
      <c r="AH165" s="63" t="n">
        <f aca="false">AH12</f>
        <v>0</v>
      </c>
      <c r="AI165" s="63" t="n">
        <f aca="false">AI12</f>
        <v>0</v>
      </c>
      <c r="AJ165" s="63" t="n">
        <f aca="false">AJ12</f>
        <v>0</v>
      </c>
      <c r="AK165" s="63" t="n">
        <f aca="false">AK12</f>
        <v>0</v>
      </c>
      <c r="AL165" s="63" t="n">
        <f aca="false">AL12</f>
        <v>0</v>
      </c>
      <c r="AM165" s="63" t="n">
        <f aca="false">AM12</f>
        <v>0</v>
      </c>
      <c r="AN165" s="63" t="n">
        <f aca="false">AN12</f>
        <v>0</v>
      </c>
      <c r="AO165" s="63" t="n">
        <f aca="false">AO12</f>
        <v>0</v>
      </c>
      <c r="AP165" s="63"/>
      <c r="AQ165" s="46"/>
      <c r="AR165" s="46"/>
    </row>
    <row r="166" customFormat="false" ht="14.65" hidden="false" customHeight="false" outlineLevel="0" collapsed="false">
      <c r="A166" s="64" t="s">
        <v>273</v>
      </c>
      <c r="B166" s="65" t="s">
        <v>387</v>
      </c>
      <c r="C166" s="63" t="n">
        <f aca="false">C13</f>
        <v>22942</v>
      </c>
      <c r="D166" s="63" t="n">
        <f aca="false">D13</f>
        <v>23577</v>
      </c>
      <c r="E166" s="63" t="n">
        <f aca="false">E13</f>
        <v>21787</v>
      </c>
      <c r="F166" s="63" t="n">
        <f aca="false">F13</f>
        <v>23105</v>
      </c>
      <c r="G166" s="63" t="n">
        <f aca="false">G13</f>
        <v>22603</v>
      </c>
      <c r="H166" s="63" t="n">
        <f aca="false">H13</f>
        <v>23135</v>
      </c>
      <c r="I166" s="63" t="n">
        <f aca="false">I13</f>
        <v>23689</v>
      </c>
      <c r="J166" s="63" t="n">
        <f aca="false">J13</f>
        <v>25060</v>
      </c>
      <c r="K166" s="63" t="n">
        <f aca="false">K13</f>
        <v>24897</v>
      </c>
      <c r="L166" s="63" t="n">
        <f aca="false">L13</f>
        <v>24443</v>
      </c>
      <c r="M166" s="63" t="n">
        <f aca="false">M13</f>
        <v>24907</v>
      </c>
      <c r="N166" s="63" t="n">
        <f aca="false">N13</f>
        <v>24760</v>
      </c>
      <c r="O166" s="63" t="n">
        <f aca="false">O13</f>
        <v>25227</v>
      </c>
      <c r="P166" s="63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64" t="s">
        <v>273</v>
      </c>
      <c r="AB166" s="65" t="s">
        <v>387</v>
      </c>
      <c r="AC166" s="63" t="n">
        <f aca="false">AC13</f>
        <v>0</v>
      </c>
      <c r="AD166" s="63" t="n">
        <f aca="false">AD13</f>
        <v>0</v>
      </c>
      <c r="AE166" s="63" t="n">
        <f aca="false">AE13</f>
        <v>0</v>
      </c>
      <c r="AF166" s="63" t="n">
        <f aca="false">AF13</f>
        <v>0</v>
      </c>
      <c r="AG166" s="63" t="n">
        <f aca="false">AG13</f>
        <v>0</v>
      </c>
      <c r="AH166" s="63" t="n">
        <f aca="false">AH13</f>
        <v>0</v>
      </c>
      <c r="AI166" s="63" t="n">
        <f aca="false">AI13</f>
        <v>0</v>
      </c>
      <c r="AJ166" s="63" t="n">
        <f aca="false">AJ13</f>
        <v>0</v>
      </c>
      <c r="AK166" s="63" t="n">
        <f aca="false">AK13</f>
        <v>0</v>
      </c>
      <c r="AL166" s="63" t="n">
        <f aca="false">AL13</f>
        <v>0</v>
      </c>
      <c r="AM166" s="63" t="n">
        <f aca="false">AM13</f>
        <v>0</v>
      </c>
      <c r="AN166" s="63" t="n">
        <f aca="false">AN13</f>
        <v>0</v>
      </c>
      <c r="AO166" s="63" t="n">
        <f aca="false">AO13</f>
        <v>0</v>
      </c>
      <c r="AP166" s="63"/>
      <c r="AQ166" s="46"/>
      <c r="AR166" s="46"/>
    </row>
    <row r="167" customFormat="false" ht="14.65" hidden="false" customHeight="false" outlineLevel="0" collapsed="false">
      <c r="A167" s="64" t="s">
        <v>275</v>
      </c>
      <c r="B167" s="65" t="s">
        <v>388</v>
      </c>
      <c r="C167" s="63" t="n">
        <f aca="false">C14</f>
        <v>484071</v>
      </c>
      <c r="D167" s="63" t="n">
        <f aca="false">D14</f>
        <v>487871</v>
      </c>
      <c r="E167" s="63" t="n">
        <f aca="false">E14</f>
        <v>495471</v>
      </c>
      <c r="F167" s="63" t="n">
        <f aca="false">F14</f>
        <v>501771</v>
      </c>
      <c r="G167" s="63" t="n">
        <f aca="false">G14</f>
        <v>503971</v>
      </c>
      <c r="H167" s="63" t="n">
        <f aca="false">H14</f>
        <v>509671</v>
      </c>
      <c r="I167" s="63" t="n">
        <f aca="false">I14</f>
        <v>517071</v>
      </c>
      <c r="J167" s="63" t="n">
        <f aca="false">J14</f>
        <v>527371</v>
      </c>
      <c r="K167" s="63" t="n">
        <f aca="false">K14</f>
        <v>539371</v>
      </c>
      <c r="L167" s="63" t="n">
        <f aca="false">L14</f>
        <v>550971</v>
      </c>
      <c r="M167" s="63" t="n">
        <f aca="false">M14</f>
        <v>556571</v>
      </c>
      <c r="N167" s="63" t="n">
        <f aca="false">N14</f>
        <v>566071</v>
      </c>
      <c r="O167" s="63" t="n">
        <f aca="false">O14</f>
        <v>578871</v>
      </c>
      <c r="P167" s="63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64"/>
      <c r="AB167" s="65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46"/>
      <c r="AR167" s="46"/>
    </row>
    <row r="168" customFormat="false" ht="14.65" hidden="false" customHeight="false" outlineLevel="0" collapsed="false">
      <c r="A168" s="64" t="s">
        <v>278</v>
      </c>
      <c r="B168" s="65" t="s">
        <v>389</v>
      </c>
      <c r="C168" s="63" t="n">
        <f aca="false">C16+C17</f>
        <v>9416</v>
      </c>
      <c r="D168" s="63" t="n">
        <f aca="false">D16+D17</f>
        <v>9416</v>
      </c>
      <c r="E168" s="63" t="n">
        <f aca="false">E16+E17</f>
        <v>9416</v>
      </c>
      <c r="F168" s="63" t="n">
        <f aca="false">F16+F17</f>
        <v>9416</v>
      </c>
      <c r="G168" s="63" t="n">
        <f aca="false">G16+G17</f>
        <v>9416</v>
      </c>
      <c r="H168" s="63" t="n">
        <f aca="false">H16+H17</f>
        <v>9416</v>
      </c>
      <c r="I168" s="63" t="n">
        <f aca="false">I16+I17</f>
        <v>9416</v>
      </c>
      <c r="J168" s="63" t="n">
        <f aca="false">J16+J17</f>
        <v>9416</v>
      </c>
      <c r="K168" s="63" t="n">
        <f aca="false">K16+K17</f>
        <v>9416</v>
      </c>
      <c r="L168" s="63" t="n">
        <f aca="false">L16+L17</f>
        <v>9416</v>
      </c>
      <c r="M168" s="63" t="n">
        <f aca="false">M16+M17</f>
        <v>9416</v>
      </c>
      <c r="N168" s="63" t="n">
        <f aca="false">N16+N17</f>
        <v>9416</v>
      </c>
      <c r="O168" s="63" t="n">
        <f aca="false">O16+O17</f>
        <v>9416</v>
      </c>
      <c r="P168" s="63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64" t="s">
        <v>278</v>
      </c>
      <c r="AB168" s="65" t="s">
        <v>389</v>
      </c>
      <c r="AC168" s="63" t="n">
        <f aca="false">AC16+AC17</f>
        <v>0</v>
      </c>
      <c r="AD168" s="63" t="n">
        <f aca="false">AD16+AD17</f>
        <v>0</v>
      </c>
      <c r="AE168" s="63" t="n">
        <f aca="false">AE16+AE17</f>
        <v>0</v>
      </c>
      <c r="AF168" s="63" t="n">
        <f aca="false">AF16+AF17</f>
        <v>0</v>
      </c>
      <c r="AG168" s="63" t="n">
        <f aca="false">AG16+AG17</f>
        <v>0</v>
      </c>
      <c r="AH168" s="63" t="n">
        <f aca="false">AH16+AH17</f>
        <v>0</v>
      </c>
      <c r="AI168" s="63" t="n">
        <f aca="false">AI16+AI17</f>
        <v>0</v>
      </c>
      <c r="AJ168" s="63" t="n">
        <f aca="false">AJ16+AJ17</f>
        <v>0</v>
      </c>
      <c r="AK168" s="63" t="n">
        <f aca="false">AK16+AK17</f>
        <v>0</v>
      </c>
      <c r="AL168" s="63" t="n">
        <f aca="false">AL16+AL17</f>
        <v>0</v>
      </c>
      <c r="AM168" s="63" t="n">
        <f aca="false">AM16+AM17</f>
        <v>0</v>
      </c>
      <c r="AN168" s="63" t="n">
        <f aca="false">AN16+AN17</f>
        <v>0</v>
      </c>
      <c r="AO168" s="63" t="n">
        <f aca="false">AO16+AO17</f>
        <v>0</v>
      </c>
      <c r="AP168" s="63"/>
      <c r="AQ168" s="46"/>
      <c r="AR168" s="46"/>
    </row>
    <row r="169" customFormat="false" ht="14.65" hidden="false" customHeight="false" outlineLevel="0" collapsed="false">
      <c r="A169" s="64" t="s">
        <v>281</v>
      </c>
      <c r="B169" s="65" t="s">
        <v>390</v>
      </c>
      <c r="C169" s="63" t="n">
        <f aca="false">C18+C19+C20+C22</f>
        <v>14700</v>
      </c>
      <c r="D169" s="63" t="n">
        <f aca="false">D18+D19+D20+D22</f>
        <v>14687</v>
      </c>
      <c r="E169" s="63" t="n">
        <f aca="false">E18+E19+E20+E22</f>
        <v>14674</v>
      </c>
      <c r="F169" s="63" t="n">
        <f aca="false">F18+F19+F20+F22</f>
        <v>14661</v>
      </c>
      <c r="G169" s="63" t="n">
        <f aca="false">G18+G19+G20+G22</f>
        <v>14648</v>
      </c>
      <c r="H169" s="63" t="n">
        <f aca="false">H18+H19+H20+H22</f>
        <v>14635</v>
      </c>
      <c r="I169" s="63" t="n">
        <f aca="false">I18+I19+I20+I22</f>
        <v>14622</v>
      </c>
      <c r="J169" s="63" t="n">
        <f aca="false">J18+J19+J20+J22</f>
        <v>14609</v>
      </c>
      <c r="K169" s="63" t="n">
        <f aca="false">K18+K19+K20+K22</f>
        <v>14596</v>
      </c>
      <c r="L169" s="63" t="n">
        <f aca="false">L18+L19+L20+L22</f>
        <v>14583</v>
      </c>
      <c r="M169" s="63" t="n">
        <f aca="false">M18+M19+M20+M22</f>
        <v>14570</v>
      </c>
      <c r="N169" s="63" t="n">
        <f aca="false">N18+N19+N20+N22</f>
        <v>14557</v>
      </c>
      <c r="O169" s="63" t="n">
        <f aca="false">O18+O19+O20+O22</f>
        <v>14719</v>
      </c>
      <c r="P169" s="63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64" t="s">
        <v>281</v>
      </c>
      <c r="AB169" s="65" t="s">
        <v>390</v>
      </c>
      <c r="AC169" s="63" t="n">
        <f aca="false">AC18+AC19+AC20+AC22</f>
        <v>0</v>
      </c>
      <c r="AD169" s="63" t="n">
        <f aca="false">AD18+AD19+AD20+AD22</f>
        <v>0</v>
      </c>
      <c r="AE169" s="63" t="n">
        <f aca="false">AE18+AE19+AE20+AE22</f>
        <v>0</v>
      </c>
      <c r="AF169" s="63" t="n">
        <f aca="false">AF18+AF19+AF20+AF22</f>
        <v>0</v>
      </c>
      <c r="AG169" s="63" t="n">
        <f aca="false">AG18+AG19+AG20+AG22</f>
        <v>0</v>
      </c>
      <c r="AH169" s="63" t="n">
        <f aca="false">AH18+AH19+AH20+AH22</f>
        <v>0</v>
      </c>
      <c r="AI169" s="63" t="n">
        <f aca="false">AI18+AI19+AI20+AI22</f>
        <v>0</v>
      </c>
      <c r="AJ169" s="63" t="n">
        <f aca="false">AJ18+AJ19+AJ20+AJ22</f>
        <v>0</v>
      </c>
      <c r="AK169" s="63" t="n">
        <f aca="false">AK18+AK19+AK20+AK22</f>
        <v>0</v>
      </c>
      <c r="AL169" s="63" t="n">
        <f aca="false">AL18+AL19+AL20+AL22</f>
        <v>0</v>
      </c>
      <c r="AM169" s="63" t="n">
        <f aca="false">AM18+AM19+AM20+AM22</f>
        <v>0</v>
      </c>
      <c r="AN169" s="63" t="n">
        <f aca="false">AN18+AN19+AN20+AN22</f>
        <v>0</v>
      </c>
      <c r="AO169" s="63" t="n">
        <f aca="false">AO18+AO19+AO20+AO22</f>
        <v>0</v>
      </c>
      <c r="AP169" s="63"/>
      <c r="AQ169" s="46"/>
      <c r="AR169" s="46"/>
    </row>
    <row r="170" customFormat="false" ht="14.65" hidden="false" customHeight="false" outlineLevel="0" collapsed="false">
      <c r="A170" s="64" t="s">
        <v>289</v>
      </c>
      <c r="B170" s="65" t="s">
        <v>391</v>
      </c>
      <c r="C170" s="63" t="n">
        <f aca="false">C32</f>
        <v>14193</v>
      </c>
      <c r="D170" s="63" t="n">
        <f aca="false">D32</f>
        <v>14193</v>
      </c>
      <c r="E170" s="63" t="n">
        <f aca="false">E32</f>
        <v>14193</v>
      </c>
      <c r="F170" s="63" t="n">
        <f aca="false">F32</f>
        <v>14193</v>
      </c>
      <c r="G170" s="63" t="n">
        <f aca="false">G32</f>
        <v>14193</v>
      </c>
      <c r="H170" s="63" t="n">
        <f aca="false">H32</f>
        <v>14193</v>
      </c>
      <c r="I170" s="63" t="n">
        <f aca="false">I32</f>
        <v>14193</v>
      </c>
      <c r="J170" s="63" t="n">
        <f aca="false">J32</f>
        <v>14193</v>
      </c>
      <c r="K170" s="63" t="n">
        <f aca="false">K32</f>
        <v>14193</v>
      </c>
      <c r="L170" s="63" t="n">
        <f aca="false">L32</f>
        <v>14193</v>
      </c>
      <c r="M170" s="63" t="n">
        <f aca="false">M32</f>
        <v>14193</v>
      </c>
      <c r="N170" s="63" t="n">
        <f aca="false">N32</f>
        <v>14193</v>
      </c>
      <c r="O170" s="63" t="n">
        <f aca="false">O32</f>
        <v>14193</v>
      </c>
      <c r="P170" s="63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64" t="s">
        <v>289</v>
      </c>
      <c r="AB170" s="65" t="s">
        <v>391</v>
      </c>
      <c r="AC170" s="63" t="n">
        <f aca="false">AC32</f>
        <v>0</v>
      </c>
      <c r="AD170" s="63" t="n">
        <f aca="false">AD32</f>
        <v>0</v>
      </c>
      <c r="AE170" s="63" t="n">
        <f aca="false">AE32</f>
        <v>0</v>
      </c>
      <c r="AF170" s="63" t="n">
        <f aca="false">AF32</f>
        <v>0</v>
      </c>
      <c r="AG170" s="63" t="n">
        <f aca="false">AG32</f>
        <v>0</v>
      </c>
      <c r="AH170" s="63" t="n">
        <f aca="false">AH32</f>
        <v>0</v>
      </c>
      <c r="AI170" s="63" t="n">
        <f aca="false">AI32</f>
        <v>0</v>
      </c>
      <c r="AJ170" s="63" t="n">
        <f aca="false">AJ32</f>
        <v>0</v>
      </c>
      <c r="AK170" s="63" t="n">
        <f aca="false">AK32</f>
        <v>0</v>
      </c>
      <c r="AL170" s="63" t="n">
        <f aca="false">AL32</f>
        <v>0</v>
      </c>
      <c r="AM170" s="63" t="n">
        <f aca="false">AM32</f>
        <v>0</v>
      </c>
      <c r="AN170" s="63" t="n">
        <f aca="false">AN32</f>
        <v>0</v>
      </c>
      <c r="AO170" s="63" t="n">
        <f aca="false">AO32</f>
        <v>0</v>
      </c>
      <c r="AP170" s="63"/>
      <c r="AQ170" s="46"/>
      <c r="AR170" s="46"/>
    </row>
    <row r="171" customFormat="false" ht="14.65" hidden="false" customHeight="false" outlineLevel="0" collapsed="false">
      <c r="A171" s="64" t="s">
        <v>295</v>
      </c>
      <c r="B171" s="65" t="s">
        <v>392</v>
      </c>
      <c r="C171" s="63" t="n">
        <f aca="false">C38</f>
        <v>931124</v>
      </c>
      <c r="D171" s="63" t="n">
        <f aca="false">D38</f>
        <v>938635</v>
      </c>
      <c r="E171" s="63" t="n">
        <f aca="false">E38</f>
        <v>943496</v>
      </c>
      <c r="F171" s="63" t="n">
        <f aca="false">F38</f>
        <v>948057</v>
      </c>
      <c r="G171" s="63" t="n">
        <f aca="false">G38</f>
        <v>954918</v>
      </c>
      <c r="H171" s="63" t="n">
        <f aca="false">H38</f>
        <v>959579</v>
      </c>
      <c r="I171" s="63" t="n">
        <f aca="false">I38</f>
        <v>964338</v>
      </c>
      <c r="J171" s="63" t="n">
        <f aca="false">J38</f>
        <v>966693</v>
      </c>
      <c r="K171" s="63" t="n">
        <f aca="false">K38</f>
        <v>968148</v>
      </c>
      <c r="L171" s="63" t="n">
        <f aca="false">L38</f>
        <v>968784</v>
      </c>
      <c r="M171" s="63" t="n">
        <f aca="false">M38</f>
        <v>972820</v>
      </c>
      <c r="N171" s="63" t="n">
        <f aca="false">N38</f>
        <v>971853</v>
      </c>
      <c r="O171" s="63" t="n">
        <f aca="false">O38</f>
        <v>971535</v>
      </c>
      <c r="P171" s="63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64" t="s">
        <v>295</v>
      </c>
      <c r="AB171" s="65" t="s">
        <v>392</v>
      </c>
      <c r="AC171" s="63" t="n">
        <f aca="false">AC38</f>
        <v>294169</v>
      </c>
      <c r="AD171" s="63" t="n">
        <f aca="false">AD38</f>
        <v>293669</v>
      </c>
      <c r="AE171" s="63" t="n">
        <f aca="false">AE38</f>
        <v>293169</v>
      </c>
      <c r="AF171" s="63" t="n">
        <f aca="false">AF38</f>
        <v>292669</v>
      </c>
      <c r="AG171" s="63" t="n">
        <f aca="false">AG38</f>
        <v>292169</v>
      </c>
      <c r="AH171" s="63" t="n">
        <f aca="false">AH38</f>
        <v>291669</v>
      </c>
      <c r="AI171" s="63" t="n">
        <f aca="false">AI38</f>
        <v>291169</v>
      </c>
      <c r="AJ171" s="63" t="n">
        <f aca="false">AJ38</f>
        <v>290669</v>
      </c>
      <c r="AK171" s="63" t="n">
        <f aca="false">AK38</f>
        <v>290169</v>
      </c>
      <c r="AL171" s="63" t="n">
        <f aca="false">AL38</f>
        <v>289669</v>
      </c>
      <c r="AM171" s="63" t="n">
        <f aca="false">AM38</f>
        <v>289169</v>
      </c>
      <c r="AN171" s="63" t="n">
        <f aca="false">AN38</f>
        <v>288669</v>
      </c>
      <c r="AO171" s="63" t="n">
        <f aca="false">AO38</f>
        <v>288169</v>
      </c>
      <c r="AP171" s="63"/>
      <c r="AQ171" s="46"/>
      <c r="AR171" s="46"/>
    </row>
    <row r="172" customFormat="false" ht="14.65" hidden="false" customHeight="false" outlineLevel="0" collapsed="false">
      <c r="A172" s="46"/>
      <c r="B172" s="65" t="s">
        <v>393</v>
      </c>
      <c r="C172" s="66" t="n">
        <v>0</v>
      </c>
      <c r="D172" s="66" t="n">
        <v>0</v>
      </c>
      <c r="E172" s="66" t="n">
        <v>0</v>
      </c>
      <c r="F172" s="66" t="n">
        <v>0</v>
      </c>
      <c r="G172" s="66" t="n">
        <v>0</v>
      </c>
      <c r="H172" s="66" t="n">
        <v>0</v>
      </c>
      <c r="I172" s="66" t="n">
        <v>0</v>
      </c>
      <c r="J172" s="66" t="n">
        <v>0</v>
      </c>
      <c r="K172" s="66" t="n">
        <v>0</v>
      </c>
      <c r="L172" s="66" t="n">
        <v>0</v>
      </c>
      <c r="M172" s="66" t="n">
        <v>0</v>
      </c>
      <c r="N172" s="66" t="n">
        <v>0</v>
      </c>
      <c r="O172" s="66" t="n">
        <v>0</v>
      </c>
      <c r="P172" s="63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65" t="s">
        <v>393</v>
      </c>
      <c r="AC172" s="66" t="n">
        <v>0</v>
      </c>
      <c r="AD172" s="66" t="n">
        <v>0</v>
      </c>
      <c r="AE172" s="66" t="n">
        <v>0</v>
      </c>
      <c r="AF172" s="66" t="n">
        <v>0</v>
      </c>
      <c r="AG172" s="66" t="n">
        <v>0</v>
      </c>
      <c r="AH172" s="66" t="n">
        <v>0</v>
      </c>
      <c r="AI172" s="66" t="n">
        <v>0</v>
      </c>
      <c r="AJ172" s="66" t="n">
        <v>0</v>
      </c>
      <c r="AK172" s="66" t="n">
        <v>0</v>
      </c>
      <c r="AL172" s="66" t="n">
        <v>0</v>
      </c>
      <c r="AM172" s="66" t="n">
        <v>0</v>
      </c>
      <c r="AN172" s="66" t="n">
        <v>0</v>
      </c>
      <c r="AO172" s="66" t="n">
        <v>0</v>
      </c>
      <c r="AP172" s="63"/>
      <c r="AQ172" s="46"/>
      <c r="AR172" s="46"/>
    </row>
    <row r="173" customFormat="false" ht="14.65" hidden="false" customHeight="false" outlineLevel="0" collapsed="false">
      <c r="A173" s="64" t="s">
        <v>299</v>
      </c>
      <c r="B173" s="65" t="s">
        <v>394</v>
      </c>
      <c r="C173" s="63" t="n">
        <f aca="false">C43</f>
        <v>74053</v>
      </c>
      <c r="D173" s="63" t="n">
        <f aca="false">D43</f>
        <v>73623</v>
      </c>
      <c r="E173" s="63" t="n">
        <f aca="false">E43</f>
        <v>73219</v>
      </c>
      <c r="F173" s="63" t="n">
        <f aca="false">F43</f>
        <v>72804</v>
      </c>
      <c r="G173" s="63" t="n">
        <f aca="false">G43</f>
        <v>72436</v>
      </c>
      <c r="H173" s="63" t="n">
        <f aca="false">H43</f>
        <v>72122</v>
      </c>
      <c r="I173" s="63" t="n">
        <f aca="false">I43</f>
        <v>71835</v>
      </c>
      <c r="J173" s="63" t="n">
        <f aca="false">J43</f>
        <v>71556</v>
      </c>
      <c r="K173" s="63" t="n">
        <f aca="false">K43</f>
        <v>71273</v>
      </c>
      <c r="L173" s="63" t="n">
        <f aca="false">L43</f>
        <v>70984</v>
      </c>
      <c r="M173" s="63" t="n">
        <f aca="false">M43</f>
        <v>70682</v>
      </c>
      <c r="N173" s="63" t="n">
        <f aca="false">N43</f>
        <v>70402</v>
      </c>
      <c r="O173" s="63" t="n">
        <f aca="false">O43</f>
        <v>70120</v>
      </c>
      <c r="P173" s="63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64" t="s">
        <v>299</v>
      </c>
      <c r="AB173" s="65" t="s">
        <v>394</v>
      </c>
      <c r="AC173" s="63" t="n">
        <f aca="false">AC43</f>
        <v>0</v>
      </c>
      <c r="AD173" s="63" t="n">
        <f aca="false">AD43</f>
        <v>0</v>
      </c>
      <c r="AE173" s="63" t="n">
        <f aca="false">AE43</f>
        <v>0</v>
      </c>
      <c r="AF173" s="63" t="n">
        <f aca="false">AF43</f>
        <v>0</v>
      </c>
      <c r="AG173" s="63" t="n">
        <f aca="false">AG43</f>
        <v>0</v>
      </c>
      <c r="AH173" s="63" t="n">
        <f aca="false">AH43</f>
        <v>0</v>
      </c>
      <c r="AI173" s="63" t="n">
        <f aca="false">AI43</f>
        <v>0</v>
      </c>
      <c r="AJ173" s="63" t="n">
        <f aca="false">AJ43</f>
        <v>0</v>
      </c>
      <c r="AK173" s="63" t="n">
        <f aca="false">AK43</f>
        <v>0</v>
      </c>
      <c r="AL173" s="63" t="n">
        <f aca="false">AL43</f>
        <v>0</v>
      </c>
      <c r="AM173" s="63" t="n">
        <f aca="false">AM43</f>
        <v>0</v>
      </c>
      <c r="AN173" s="63" t="n">
        <f aca="false">AN43</f>
        <v>0</v>
      </c>
      <c r="AO173" s="63" t="n">
        <f aca="false">AO43</f>
        <v>0</v>
      </c>
      <c r="AP173" s="63"/>
      <c r="AQ173" s="46"/>
      <c r="AR173" s="46"/>
    </row>
    <row r="174" customFormat="false" ht="14.65" hidden="false" customHeight="false" outlineLevel="0" collapsed="false">
      <c r="A174" s="64" t="s">
        <v>285</v>
      </c>
      <c r="B174" s="65" t="s">
        <v>395</v>
      </c>
      <c r="C174" s="63" t="n">
        <f aca="false">C21+C42</f>
        <v>6641</v>
      </c>
      <c r="D174" s="63" t="n">
        <f aca="false">D21+D42</f>
        <v>6532</v>
      </c>
      <c r="E174" s="63" t="n">
        <f aca="false">E21+E42</f>
        <v>6423</v>
      </c>
      <c r="F174" s="63" t="n">
        <f aca="false">F21+F42</f>
        <v>6314</v>
      </c>
      <c r="G174" s="63" t="n">
        <f aca="false">G21+G42</f>
        <v>6205</v>
      </c>
      <c r="H174" s="63" t="n">
        <f aca="false">H21+H42</f>
        <v>6096</v>
      </c>
      <c r="I174" s="63" t="n">
        <f aca="false">I21+I42</f>
        <v>5987</v>
      </c>
      <c r="J174" s="63" t="n">
        <f aca="false">J21+J42</f>
        <v>5878</v>
      </c>
      <c r="K174" s="63" t="n">
        <f aca="false">K21+K42</f>
        <v>5769</v>
      </c>
      <c r="L174" s="63" t="n">
        <f aca="false">L21+L42</f>
        <v>7060</v>
      </c>
      <c r="M174" s="63" t="n">
        <f aca="false">M21+M42</f>
        <v>6944</v>
      </c>
      <c r="N174" s="63" t="n">
        <f aca="false">N21+N42</f>
        <v>6827</v>
      </c>
      <c r="O174" s="63" t="n">
        <f aca="false">O21+O42</f>
        <v>6710</v>
      </c>
      <c r="P174" s="63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64" t="s">
        <v>285</v>
      </c>
      <c r="AB174" s="65" t="s">
        <v>395</v>
      </c>
      <c r="AC174" s="63" t="n">
        <f aca="false">AC21+AC42</f>
        <v>0</v>
      </c>
      <c r="AD174" s="63" t="n">
        <f aca="false">AD21+AD42</f>
        <v>0</v>
      </c>
      <c r="AE174" s="63" t="n">
        <f aca="false">AE21+AE42</f>
        <v>0</v>
      </c>
      <c r="AF174" s="63" t="n">
        <f aca="false">AF21+AF42</f>
        <v>0</v>
      </c>
      <c r="AG174" s="63" t="n">
        <f aca="false">AG21+AG42</f>
        <v>0</v>
      </c>
      <c r="AH174" s="63" t="n">
        <f aca="false">AH21+AH42</f>
        <v>0</v>
      </c>
      <c r="AI174" s="63" t="n">
        <f aca="false">AI21+AI42</f>
        <v>0</v>
      </c>
      <c r="AJ174" s="63" t="n">
        <f aca="false">AJ21+AJ42</f>
        <v>0</v>
      </c>
      <c r="AK174" s="63" t="n">
        <f aca="false">AK21+AK42</f>
        <v>0</v>
      </c>
      <c r="AL174" s="63" t="n">
        <f aca="false">AL21+AL42</f>
        <v>0</v>
      </c>
      <c r="AM174" s="63" t="n">
        <f aca="false">AM21+AM42</f>
        <v>0</v>
      </c>
      <c r="AN174" s="63" t="n">
        <f aca="false">AN21+AN42</f>
        <v>0</v>
      </c>
      <c r="AO174" s="63" t="n">
        <f aca="false">AO21+AO42</f>
        <v>0</v>
      </c>
      <c r="AP174" s="63"/>
      <c r="AQ174" s="46"/>
      <c r="AR174" s="46"/>
    </row>
    <row r="175" customFormat="false" ht="14.65" hidden="false" customHeight="false" outlineLevel="0" collapsed="false">
      <c r="A175" s="46"/>
      <c r="B175" s="65" t="s">
        <v>396</v>
      </c>
      <c r="C175" s="66" t="n">
        <v>0</v>
      </c>
      <c r="D175" s="66" t="n">
        <v>0</v>
      </c>
      <c r="E175" s="66" t="n">
        <v>0</v>
      </c>
      <c r="F175" s="66" t="n">
        <v>0</v>
      </c>
      <c r="G175" s="66" t="n">
        <v>0</v>
      </c>
      <c r="H175" s="66" t="n">
        <v>0</v>
      </c>
      <c r="I175" s="66" t="n">
        <v>0</v>
      </c>
      <c r="J175" s="66" t="n">
        <v>0</v>
      </c>
      <c r="K175" s="66" t="n">
        <v>0</v>
      </c>
      <c r="L175" s="66" t="n">
        <v>0</v>
      </c>
      <c r="M175" s="66" t="n">
        <v>0</v>
      </c>
      <c r="N175" s="66" t="n">
        <v>0</v>
      </c>
      <c r="O175" s="66" t="n">
        <v>0</v>
      </c>
      <c r="P175" s="63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65" t="s">
        <v>396</v>
      </c>
      <c r="AC175" s="66" t="n">
        <v>0</v>
      </c>
      <c r="AD175" s="66" t="n">
        <v>0</v>
      </c>
      <c r="AE175" s="66" t="n">
        <v>0</v>
      </c>
      <c r="AF175" s="66" t="n">
        <v>0</v>
      </c>
      <c r="AG175" s="66" t="n">
        <v>0</v>
      </c>
      <c r="AH175" s="66" t="n">
        <v>0</v>
      </c>
      <c r="AI175" s="66" t="n">
        <v>0</v>
      </c>
      <c r="AJ175" s="66" t="n">
        <v>0</v>
      </c>
      <c r="AK175" s="66" t="n">
        <v>0</v>
      </c>
      <c r="AL175" s="66" t="n">
        <v>0</v>
      </c>
      <c r="AM175" s="66" t="n">
        <v>0</v>
      </c>
      <c r="AN175" s="66" t="n">
        <v>0</v>
      </c>
      <c r="AO175" s="66" t="n">
        <v>0</v>
      </c>
      <c r="AP175" s="63"/>
      <c r="AQ175" s="46"/>
      <c r="AR175" s="46"/>
    </row>
    <row r="176" customFormat="false" ht="14.65" hidden="false" customHeight="false" outlineLevel="0" collapsed="false">
      <c r="A176" s="64" t="s">
        <v>291</v>
      </c>
      <c r="B176" s="65" t="s">
        <v>397</v>
      </c>
      <c r="C176" s="69" t="n">
        <f aca="false">C29+C44</f>
        <v>18156</v>
      </c>
      <c r="D176" s="69" t="n">
        <f aca="false">D29+D44</f>
        <v>18343</v>
      </c>
      <c r="E176" s="69" t="n">
        <f aca="false">E29+E44</f>
        <v>18530</v>
      </c>
      <c r="F176" s="69" t="n">
        <f aca="false">F29+F44</f>
        <v>18717</v>
      </c>
      <c r="G176" s="69" t="n">
        <f aca="false">G29+G44</f>
        <v>18904</v>
      </c>
      <c r="H176" s="69" t="n">
        <f aca="false">H29+H44</f>
        <v>19091</v>
      </c>
      <c r="I176" s="69" t="n">
        <f aca="false">I29+I44</f>
        <v>19278</v>
      </c>
      <c r="J176" s="69" t="n">
        <f aca="false">J29+J44</f>
        <v>19466</v>
      </c>
      <c r="K176" s="69" t="n">
        <f aca="false">K29+K44</f>
        <v>19653</v>
      </c>
      <c r="L176" s="69" t="n">
        <f aca="false">L29+L44</f>
        <v>19841</v>
      </c>
      <c r="M176" s="69" t="n">
        <f aca="false">M29+M44</f>
        <v>20028</v>
      </c>
      <c r="N176" s="69" t="n">
        <f aca="false">N29+N44</f>
        <v>20216</v>
      </c>
      <c r="O176" s="69" t="n">
        <f aca="false">O29+O44</f>
        <v>20403</v>
      </c>
      <c r="P176" s="69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64" t="s">
        <v>291</v>
      </c>
      <c r="AB176" s="65" t="s">
        <v>397</v>
      </c>
      <c r="AC176" s="69" t="n">
        <f aca="false">AC29+AC44</f>
        <v>0</v>
      </c>
      <c r="AD176" s="69" t="n">
        <f aca="false">AD29+AD44</f>
        <v>0</v>
      </c>
      <c r="AE176" s="69" t="n">
        <f aca="false">AE29+AE44</f>
        <v>0</v>
      </c>
      <c r="AF176" s="69" t="n">
        <f aca="false">AF29+AF44</f>
        <v>0</v>
      </c>
      <c r="AG176" s="69" t="n">
        <f aca="false">AG29+AG44</f>
        <v>0</v>
      </c>
      <c r="AH176" s="69" t="n">
        <f aca="false">AH29+AH44</f>
        <v>0</v>
      </c>
      <c r="AI176" s="69" t="n">
        <f aca="false">AI29+AI44</f>
        <v>0</v>
      </c>
      <c r="AJ176" s="69" t="n">
        <f aca="false">AJ29+AJ44</f>
        <v>0</v>
      </c>
      <c r="AK176" s="69" t="n">
        <f aca="false">AK29+AK44</f>
        <v>0</v>
      </c>
      <c r="AL176" s="69" t="n">
        <f aca="false">AL29+AL44</f>
        <v>0</v>
      </c>
      <c r="AM176" s="69" t="n">
        <f aca="false">AM29+AM44</f>
        <v>0</v>
      </c>
      <c r="AN176" s="69" t="n">
        <f aca="false">AN29+AN44</f>
        <v>0</v>
      </c>
      <c r="AO176" s="69" t="n">
        <f aca="false">AO29+AO44</f>
        <v>0</v>
      </c>
      <c r="AP176" s="69"/>
      <c r="AQ176" s="46"/>
      <c r="AR176" s="46"/>
    </row>
    <row r="177" customFormat="false" ht="3.95" hidden="false" customHeight="true" outlineLevel="0" collapsed="false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</row>
    <row r="178" customFormat="false" ht="14.65" hidden="false" customHeight="false" outlineLevel="0" collapsed="false">
      <c r="A178" s="43"/>
      <c r="B178" s="62" t="s">
        <v>398</v>
      </c>
      <c r="C178" s="74" t="n">
        <f aca="false">SUM(C165:C177)</f>
        <v>1575299</v>
      </c>
      <c r="D178" s="74" t="n">
        <f aca="false">SUM(D165:D177)</f>
        <v>1586880</v>
      </c>
      <c r="E178" s="74" t="n">
        <f aca="false">SUM(E165:E177)</f>
        <v>1597212</v>
      </c>
      <c r="F178" s="74" t="n">
        <f aca="false">SUM(F165:F177)</f>
        <v>1609041</v>
      </c>
      <c r="G178" s="74" t="n">
        <f aca="false">SUM(G165:G177)</f>
        <v>1617297</v>
      </c>
      <c r="H178" s="74" t="n">
        <f aca="false">SUM(H165:H177)</f>
        <v>1627941</v>
      </c>
      <c r="I178" s="74" t="n">
        <f aca="false">SUM(I165:I177)</f>
        <v>1640432</v>
      </c>
      <c r="J178" s="74" t="n">
        <f aca="false">SUM(J165:J177)</f>
        <v>1654245</v>
      </c>
      <c r="K178" s="74" t="n">
        <f aca="false">SUM(K165:K177)</f>
        <v>1667319</v>
      </c>
      <c r="L178" s="74" t="n">
        <f aca="false">SUM(L165:L177)</f>
        <v>1680278</v>
      </c>
      <c r="M178" s="74" t="n">
        <f aca="false">SUM(M165:M177)</f>
        <v>1690134</v>
      </c>
      <c r="N178" s="74" t="n">
        <f aca="false">SUM(N165:N177)</f>
        <v>1698298</v>
      </c>
      <c r="O178" s="74" t="n">
        <f aca="false">SUM(O165:O177)</f>
        <v>1711197</v>
      </c>
      <c r="P178" s="69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3"/>
      <c r="AB178" s="62" t="s">
        <v>398</v>
      </c>
      <c r="AC178" s="74" t="n">
        <f aca="false">SUM(AC165:AC177)</f>
        <v>294169</v>
      </c>
      <c r="AD178" s="74" t="n">
        <f aca="false">SUM(AD165:AD177)</f>
        <v>293669</v>
      </c>
      <c r="AE178" s="74" t="n">
        <f aca="false">SUM(AE165:AE177)</f>
        <v>293169</v>
      </c>
      <c r="AF178" s="74" t="n">
        <f aca="false">SUM(AF165:AF177)</f>
        <v>292669</v>
      </c>
      <c r="AG178" s="74" t="n">
        <f aca="false">SUM(AG165:AG177)</f>
        <v>292169</v>
      </c>
      <c r="AH178" s="74" t="n">
        <f aca="false">SUM(AH165:AH177)</f>
        <v>291669</v>
      </c>
      <c r="AI178" s="74" t="n">
        <f aca="false">SUM(AI165:AI177)</f>
        <v>291169</v>
      </c>
      <c r="AJ178" s="74" t="n">
        <f aca="false">SUM(AJ165:AJ177)</f>
        <v>290669</v>
      </c>
      <c r="AK178" s="74" t="n">
        <f aca="false">SUM(AK165:AK177)</f>
        <v>290169</v>
      </c>
      <c r="AL178" s="74" t="n">
        <f aca="false">SUM(AL165:AL177)</f>
        <v>289669</v>
      </c>
      <c r="AM178" s="74" t="n">
        <f aca="false">SUM(AM165:AM177)</f>
        <v>289169</v>
      </c>
      <c r="AN178" s="74" t="n">
        <f aca="false">SUM(AN165:AN177)</f>
        <v>288669</v>
      </c>
      <c r="AO178" s="74" t="n">
        <f aca="false">SUM(AO165:AO177)</f>
        <v>288169</v>
      </c>
      <c r="AP178" s="69"/>
      <c r="AQ178" s="46"/>
      <c r="AR178" s="46"/>
    </row>
    <row r="179" customFormat="false" ht="14.65" hidden="false" customHeight="false" outlineLevel="0" collapsed="false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</row>
    <row r="180" customFormat="false" ht="14.65" hidden="false" customHeight="false" outlineLevel="0" collapsed="false">
      <c r="A180" s="43"/>
      <c r="B180" s="43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3"/>
      <c r="AB180" s="43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</row>
    <row r="181" customFormat="false" ht="14.65" hidden="false" customHeight="false" outlineLevel="0" collapsed="false">
      <c r="A181" s="43"/>
      <c r="B181" s="62" t="s">
        <v>399</v>
      </c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3"/>
      <c r="AB181" s="62" t="s">
        <v>399</v>
      </c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46"/>
      <c r="AQ181" s="46"/>
      <c r="AR181" s="46"/>
    </row>
    <row r="182" customFormat="false" ht="14.65" hidden="false" customHeight="false" outlineLevel="0" collapsed="false">
      <c r="A182" s="64" t="s">
        <v>304</v>
      </c>
      <c r="B182" s="65" t="s">
        <v>400</v>
      </c>
      <c r="C182" s="63" t="n">
        <f aca="false">C56+C15+C57</f>
        <v>-207829</v>
      </c>
      <c r="D182" s="63" t="n">
        <f aca="false">D56+D15+D57</f>
        <v>-212828</v>
      </c>
      <c r="E182" s="63" t="n">
        <f aca="false">E56+E15+E57</f>
        <v>-219232</v>
      </c>
      <c r="F182" s="63" t="n">
        <f aca="false">F56+F15+F57</f>
        <v>-223794</v>
      </c>
      <c r="G182" s="63" t="n">
        <f aca="false">G56+G15+G57</f>
        <v>-228585</v>
      </c>
      <c r="H182" s="63" t="n">
        <f aca="false">H56+H15+H57</f>
        <v>-233406</v>
      </c>
      <c r="I182" s="63" t="n">
        <f aca="false">I56+I15+I57</f>
        <v>-238513</v>
      </c>
      <c r="J182" s="63" t="n">
        <f aca="false">J56+J15+J57</f>
        <v>-243301</v>
      </c>
      <c r="K182" s="63" t="n">
        <f aca="false">K56+K15+K57</f>
        <v>-248570</v>
      </c>
      <c r="L182" s="63" t="n">
        <f aca="false">L56+L15+L57</f>
        <v>-252695</v>
      </c>
      <c r="M182" s="63" t="n">
        <f aca="false">M56+M15+M57</f>
        <v>-257866</v>
      </c>
      <c r="N182" s="63" t="n">
        <f aca="false">N56+N15+N57</f>
        <v>-263995</v>
      </c>
      <c r="O182" s="63" t="n">
        <f aca="false">O56+O15+O57</f>
        <v>-268561</v>
      </c>
      <c r="P182" s="63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64" t="s">
        <v>304</v>
      </c>
      <c r="AB182" s="65" t="s">
        <v>400</v>
      </c>
      <c r="AC182" s="63" t="e">
        <f aca="false">AC56+#REF!+AC57</f>
        <v>#REF!</v>
      </c>
      <c r="AD182" s="63" t="e">
        <f aca="false">AD56+#REF!+AD57</f>
        <v>#REF!</v>
      </c>
      <c r="AE182" s="63" t="e">
        <f aca="false">AE56+#REF!+AE57</f>
        <v>#REF!</v>
      </c>
      <c r="AF182" s="63" t="e">
        <f aca="false">AF56+#REF!+AF57</f>
        <v>#REF!</v>
      </c>
      <c r="AG182" s="63" t="e">
        <f aca="false">AG56+#REF!+AG57</f>
        <v>#REF!</v>
      </c>
      <c r="AH182" s="63" t="e">
        <f aca="false">AH56+#REF!+AH57</f>
        <v>#REF!</v>
      </c>
      <c r="AI182" s="63" t="e">
        <f aca="false">AI56+#REF!+AI57</f>
        <v>#REF!</v>
      </c>
      <c r="AJ182" s="63" t="e">
        <f aca="false">AJ56+#REF!+AJ57</f>
        <v>#REF!</v>
      </c>
      <c r="AK182" s="63" t="e">
        <f aca="false">AK56+#REF!+AK57</f>
        <v>#REF!</v>
      </c>
      <c r="AL182" s="63" t="e">
        <f aca="false">AL56+#REF!+AL57</f>
        <v>#REF!</v>
      </c>
      <c r="AM182" s="63" t="e">
        <f aca="false">AM56+#REF!+AM57</f>
        <v>#REF!</v>
      </c>
      <c r="AN182" s="63" t="e">
        <f aca="false">AN56+#REF!+AN57</f>
        <v>#REF!</v>
      </c>
      <c r="AO182" s="63" t="e">
        <f aca="false">AO56+#REF!+AO57</f>
        <v>#REF!</v>
      </c>
      <c r="AP182" s="63"/>
      <c r="AQ182" s="46"/>
      <c r="AR182" s="46"/>
    </row>
    <row r="183" customFormat="false" ht="14.65" hidden="false" customHeight="false" outlineLevel="0" collapsed="false">
      <c r="A183" s="64" t="s">
        <v>307</v>
      </c>
      <c r="B183" s="65" t="s">
        <v>401</v>
      </c>
      <c r="C183" s="63" t="n">
        <f aca="false">C59+C60+C62</f>
        <v>19006</v>
      </c>
      <c r="D183" s="63" t="n">
        <f aca="false">D59+D60+D62</f>
        <v>19417</v>
      </c>
      <c r="E183" s="63" t="n">
        <f aca="false">E59+E60+E62</f>
        <v>20060</v>
      </c>
      <c r="F183" s="63" t="n">
        <f aca="false">F59+F60+F62</f>
        <v>20913</v>
      </c>
      <c r="G183" s="63" t="n">
        <f aca="false">G59+G60+G62</f>
        <v>18788</v>
      </c>
      <c r="H183" s="63" t="n">
        <f aca="false">H59+H60+H62</f>
        <v>18237</v>
      </c>
      <c r="I183" s="63" t="n">
        <f aca="false">I59+I60+I62</f>
        <v>19044</v>
      </c>
      <c r="J183" s="63" t="n">
        <f aca="false">J59+J60+J62</f>
        <v>19958</v>
      </c>
      <c r="K183" s="63" t="n">
        <f aca="false">K59+K60+K62</f>
        <v>20672</v>
      </c>
      <c r="L183" s="63" t="n">
        <f aca="false">L59+L60+L62</f>
        <v>21586</v>
      </c>
      <c r="M183" s="63" t="n">
        <f aca="false">M59+M60+M62</f>
        <v>19041</v>
      </c>
      <c r="N183" s="63" t="n">
        <f aca="false">N59+N60+N62</f>
        <v>19192</v>
      </c>
      <c r="O183" s="63" t="n">
        <f aca="false">O59+O60+O62</f>
        <v>18962</v>
      </c>
      <c r="P183" s="63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64" t="s">
        <v>307</v>
      </c>
      <c r="AB183" s="65" t="s">
        <v>401</v>
      </c>
      <c r="AC183" s="63" t="n">
        <f aca="false">AC59+AC60+AC62</f>
        <v>0</v>
      </c>
      <c r="AD183" s="63" t="n">
        <f aca="false">AD59+AD60+AD62</f>
        <v>0</v>
      </c>
      <c r="AE183" s="63" t="n">
        <f aca="false">AE59+AE60+AE62</f>
        <v>0</v>
      </c>
      <c r="AF183" s="63" t="n">
        <f aca="false">AF59+AF60+AF62</f>
        <v>0</v>
      </c>
      <c r="AG183" s="63" t="n">
        <f aca="false">AG59+AG60+AG62</f>
        <v>0</v>
      </c>
      <c r="AH183" s="63" t="n">
        <f aca="false">AH59+AH60+AH62</f>
        <v>0</v>
      </c>
      <c r="AI183" s="63" t="n">
        <f aca="false">AI59+AI60+AI62</f>
        <v>0</v>
      </c>
      <c r="AJ183" s="63" t="n">
        <f aca="false">AJ59+AJ60+AJ62</f>
        <v>0</v>
      </c>
      <c r="AK183" s="63" t="n">
        <f aca="false">AK59+AK60+AK62</f>
        <v>0</v>
      </c>
      <c r="AL183" s="63" t="n">
        <f aca="false">AL59+AL60+AL62</f>
        <v>0</v>
      </c>
      <c r="AM183" s="63" t="n">
        <f aca="false">AM59+AM60+AM62</f>
        <v>0</v>
      </c>
      <c r="AN183" s="63" t="n">
        <f aca="false">AN59+AN60+AN62</f>
        <v>0</v>
      </c>
      <c r="AO183" s="63" t="n">
        <f aca="false">AO59+AO60+AO62</f>
        <v>0</v>
      </c>
      <c r="AP183" s="63"/>
      <c r="AQ183" s="46"/>
      <c r="AR183" s="46"/>
    </row>
    <row r="184" customFormat="false" ht="14.65" hidden="false" customHeight="false" outlineLevel="0" collapsed="false">
      <c r="A184" s="46"/>
      <c r="B184" s="65" t="s">
        <v>402</v>
      </c>
      <c r="C184" s="66" t="n">
        <v>0</v>
      </c>
      <c r="D184" s="66" t="n">
        <v>0</v>
      </c>
      <c r="E184" s="66" t="n">
        <v>0</v>
      </c>
      <c r="F184" s="66" t="n">
        <v>0</v>
      </c>
      <c r="G184" s="66" t="n">
        <v>0</v>
      </c>
      <c r="H184" s="66" t="n">
        <v>0</v>
      </c>
      <c r="I184" s="66" t="n">
        <v>0</v>
      </c>
      <c r="J184" s="66" t="n">
        <v>0</v>
      </c>
      <c r="K184" s="66" t="n">
        <v>0</v>
      </c>
      <c r="L184" s="66" t="n">
        <v>0</v>
      </c>
      <c r="M184" s="66" t="n">
        <v>0</v>
      </c>
      <c r="N184" s="66" t="n">
        <v>0</v>
      </c>
      <c r="O184" s="66" t="n">
        <v>0</v>
      </c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65" t="s">
        <v>402</v>
      </c>
      <c r="AC184" s="66" t="n">
        <v>0</v>
      </c>
      <c r="AD184" s="66" t="n">
        <v>0</v>
      </c>
      <c r="AE184" s="66" t="n">
        <v>0</v>
      </c>
      <c r="AF184" s="66" t="n">
        <v>0</v>
      </c>
      <c r="AG184" s="66" t="n">
        <v>0</v>
      </c>
      <c r="AH184" s="66" t="n">
        <v>0</v>
      </c>
      <c r="AI184" s="66" t="n">
        <v>0</v>
      </c>
      <c r="AJ184" s="66" t="n">
        <v>0</v>
      </c>
      <c r="AK184" s="66" t="n">
        <v>0</v>
      </c>
      <c r="AL184" s="66" t="n">
        <v>0</v>
      </c>
      <c r="AM184" s="66" t="n">
        <v>0</v>
      </c>
      <c r="AN184" s="66" t="n">
        <v>0</v>
      </c>
      <c r="AO184" s="66" t="n">
        <v>0</v>
      </c>
      <c r="AP184" s="46"/>
      <c r="AQ184" s="46"/>
      <c r="AR184" s="46"/>
    </row>
    <row r="185" customFormat="false" ht="14.65" hidden="false" customHeight="false" outlineLevel="0" collapsed="false">
      <c r="A185" s="64" t="s">
        <v>311</v>
      </c>
      <c r="B185" s="65" t="s">
        <v>403</v>
      </c>
      <c r="C185" s="63" t="n">
        <f aca="false">C61</f>
        <v>2119</v>
      </c>
      <c r="D185" s="63" t="n">
        <f aca="false">D61</f>
        <v>2119</v>
      </c>
      <c r="E185" s="63" t="n">
        <f aca="false">E61</f>
        <v>2119</v>
      </c>
      <c r="F185" s="63" t="n">
        <f aca="false">F61</f>
        <v>2119</v>
      </c>
      <c r="G185" s="63" t="n">
        <f aca="false">G61</f>
        <v>2119</v>
      </c>
      <c r="H185" s="63" t="n">
        <f aca="false">H61</f>
        <v>2119</v>
      </c>
      <c r="I185" s="63" t="n">
        <f aca="false">I61</f>
        <v>2119</v>
      </c>
      <c r="J185" s="63" t="n">
        <f aca="false">J61</f>
        <v>2119</v>
      </c>
      <c r="K185" s="63" t="n">
        <f aca="false">K61</f>
        <v>2119</v>
      </c>
      <c r="L185" s="63" t="n">
        <f aca="false">L61</f>
        <v>2119</v>
      </c>
      <c r="M185" s="63" t="n">
        <f aca="false">M61</f>
        <v>2119</v>
      </c>
      <c r="N185" s="63" t="n">
        <f aca="false">N61</f>
        <v>2119</v>
      </c>
      <c r="O185" s="63" t="n">
        <f aca="false">O61</f>
        <v>2119</v>
      </c>
      <c r="P185" s="63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64" t="s">
        <v>311</v>
      </c>
      <c r="AB185" s="65" t="s">
        <v>403</v>
      </c>
      <c r="AC185" s="63" t="n">
        <f aca="false">AC61</f>
        <v>0</v>
      </c>
      <c r="AD185" s="63" t="n">
        <f aca="false">AD61</f>
        <v>0</v>
      </c>
      <c r="AE185" s="63" t="n">
        <f aca="false">AE61</f>
        <v>0</v>
      </c>
      <c r="AF185" s="63" t="n">
        <f aca="false">AF61</f>
        <v>0</v>
      </c>
      <c r="AG185" s="63" t="n">
        <f aca="false">AG61</f>
        <v>0</v>
      </c>
      <c r="AH185" s="63" t="n">
        <f aca="false">AH61</f>
        <v>0</v>
      </c>
      <c r="AI185" s="63" t="n">
        <f aca="false">AI61</f>
        <v>0</v>
      </c>
      <c r="AJ185" s="63" t="n">
        <f aca="false">AJ61</f>
        <v>0</v>
      </c>
      <c r="AK185" s="63" t="n">
        <f aca="false">AK61</f>
        <v>0</v>
      </c>
      <c r="AL185" s="63" t="n">
        <f aca="false">AL61</f>
        <v>0</v>
      </c>
      <c r="AM185" s="63" t="n">
        <f aca="false">AM61</f>
        <v>0</v>
      </c>
      <c r="AN185" s="63" t="n">
        <f aca="false">AN61</f>
        <v>0</v>
      </c>
      <c r="AO185" s="63" t="n">
        <f aca="false">AO61</f>
        <v>0</v>
      </c>
      <c r="AP185" s="63"/>
      <c r="AQ185" s="46"/>
      <c r="AR185" s="46"/>
    </row>
    <row r="186" customFormat="false" ht="14.65" hidden="false" customHeight="false" outlineLevel="0" collapsed="false">
      <c r="A186" s="64" t="s">
        <v>319</v>
      </c>
      <c r="B186" s="65" t="s">
        <v>404</v>
      </c>
      <c r="C186" s="63" t="n">
        <f aca="false">C69</f>
        <v>238875</v>
      </c>
      <c r="D186" s="63" t="n">
        <f aca="false">D69</f>
        <v>239179</v>
      </c>
      <c r="E186" s="63" t="n">
        <f aca="false">E69</f>
        <v>239508</v>
      </c>
      <c r="F186" s="63" t="n">
        <f aca="false">F69</f>
        <v>239826</v>
      </c>
      <c r="G186" s="63" t="n">
        <f aca="false">G69</f>
        <v>240192</v>
      </c>
      <c r="H186" s="63" t="n">
        <f aca="false">H69</f>
        <v>240612</v>
      </c>
      <c r="I186" s="63" t="n">
        <f aca="false">I69</f>
        <v>241060</v>
      </c>
      <c r="J186" s="63" t="n">
        <f aca="false">J69</f>
        <v>241513</v>
      </c>
      <c r="K186" s="63" t="n">
        <f aca="false">K69</f>
        <v>241965</v>
      </c>
      <c r="L186" s="63" t="n">
        <f aca="false">L69</f>
        <v>242945</v>
      </c>
      <c r="M186" s="63" t="n">
        <f aca="false">M69</f>
        <v>243368</v>
      </c>
      <c r="N186" s="63" t="n">
        <f aca="false">N69</f>
        <v>243226</v>
      </c>
      <c r="O186" s="63" t="n">
        <f aca="false">O69</f>
        <v>243665</v>
      </c>
      <c r="P186" s="63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64" t="s">
        <v>319</v>
      </c>
      <c r="AB186" s="65" t="s">
        <v>404</v>
      </c>
      <c r="AC186" s="63" t="n">
        <f aca="false">AC69</f>
        <v>102954</v>
      </c>
      <c r="AD186" s="63" t="n">
        <f aca="false">AD69</f>
        <v>102779</v>
      </c>
      <c r="AE186" s="63" t="n">
        <f aca="false">AE69</f>
        <v>102604</v>
      </c>
      <c r="AF186" s="63" t="n">
        <f aca="false">AF69</f>
        <v>102429</v>
      </c>
      <c r="AG186" s="63" t="n">
        <f aca="false">AG69</f>
        <v>102254</v>
      </c>
      <c r="AH186" s="63" t="n">
        <f aca="false">AH69</f>
        <v>102079</v>
      </c>
      <c r="AI186" s="63" t="n">
        <f aca="false">AI69</f>
        <v>101904</v>
      </c>
      <c r="AJ186" s="63" t="n">
        <f aca="false">AJ69</f>
        <v>101729</v>
      </c>
      <c r="AK186" s="63" t="n">
        <f aca="false">AK69</f>
        <v>101554</v>
      </c>
      <c r="AL186" s="63" t="n">
        <f aca="false">AL69</f>
        <v>101379</v>
      </c>
      <c r="AM186" s="63" t="n">
        <f aca="false">AM69</f>
        <v>101204</v>
      </c>
      <c r="AN186" s="63" t="n">
        <f aca="false">AN69</f>
        <v>101029</v>
      </c>
      <c r="AO186" s="63" t="n">
        <f aca="false">AO69</f>
        <v>100854</v>
      </c>
      <c r="AP186" s="63"/>
      <c r="AQ186" s="46"/>
      <c r="AR186" s="46"/>
    </row>
    <row r="187" customFormat="false" ht="14.65" hidden="false" customHeight="false" outlineLevel="0" collapsed="false">
      <c r="A187" s="46"/>
      <c r="B187" s="65" t="s">
        <v>405</v>
      </c>
      <c r="C187" s="66" t="n">
        <v>0</v>
      </c>
      <c r="D187" s="66" t="n">
        <v>0</v>
      </c>
      <c r="E187" s="66" t="n">
        <v>0</v>
      </c>
      <c r="F187" s="66" t="n">
        <v>0</v>
      </c>
      <c r="G187" s="66" t="n">
        <v>0</v>
      </c>
      <c r="H187" s="66" t="n">
        <v>0</v>
      </c>
      <c r="I187" s="66" t="n">
        <v>0</v>
      </c>
      <c r="J187" s="66" t="n">
        <v>0</v>
      </c>
      <c r="K187" s="66" t="n">
        <v>0</v>
      </c>
      <c r="L187" s="66" t="n">
        <v>0</v>
      </c>
      <c r="M187" s="66" t="n">
        <v>0</v>
      </c>
      <c r="N187" s="66" t="n">
        <v>0</v>
      </c>
      <c r="O187" s="66" t="n">
        <v>0</v>
      </c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65" t="s">
        <v>405</v>
      </c>
      <c r="AC187" s="66" t="n">
        <v>0</v>
      </c>
      <c r="AD187" s="66" t="n">
        <v>0</v>
      </c>
      <c r="AE187" s="66" t="n">
        <v>0</v>
      </c>
      <c r="AF187" s="66" t="n">
        <v>0</v>
      </c>
      <c r="AG187" s="66" t="n">
        <v>0</v>
      </c>
      <c r="AH187" s="66" t="n">
        <v>0</v>
      </c>
      <c r="AI187" s="66" t="n">
        <v>0</v>
      </c>
      <c r="AJ187" s="66" t="n">
        <v>0</v>
      </c>
      <c r="AK187" s="66" t="n">
        <v>0</v>
      </c>
      <c r="AL187" s="66" t="n">
        <v>0</v>
      </c>
      <c r="AM187" s="66" t="n">
        <v>0</v>
      </c>
      <c r="AN187" s="66" t="n">
        <v>0</v>
      </c>
      <c r="AO187" s="66" t="n">
        <v>0</v>
      </c>
      <c r="AP187" s="46"/>
      <c r="AQ187" s="46"/>
      <c r="AR187" s="46"/>
    </row>
    <row r="188" customFormat="false" ht="14.65" hidden="false" customHeight="false" outlineLevel="0" collapsed="false">
      <c r="A188" s="64" t="s">
        <v>406</v>
      </c>
      <c r="B188" s="65" t="s">
        <v>407</v>
      </c>
      <c r="C188" s="63" t="e">
        <f aca="false">#REF!+#REF!</f>
        <v>#REF!</v>
      </c>
      <c r="D188" s="63" t="e">
        <f aca="false">#REF!+#REF!</f>
        <v>#REF!</v>
      </c>
      <c r="E188" s="63" t="e">
        <f aca="false">#REF!+#REF!</f>
        <v>#REF!</v>
      </c>
      <c r="F188" s="63" t="e">
        <f aca="false">#REF!+#REF!</f>
        <v>#REF!</v>
      </c>
      <c r="G188" s="63" t="e">
        <f aca="false">#REF!+#REF!</f>
        <v>#REF!</v>
      </c>
      <c r="H188" s="63" t="e">
        <f aca="false">#REF!+#REF!</f>
        <v>#REF!</v>
      </c>
      <c r="I188" s="63" t="e">
        <f aca="false">#REF!+#REF!</f>
        <v>#REF!</v>
      </c>
      <c r="J188" s="63" t="e">
        <f aca="false">#REF!+#REF!</f>
        <v>#REF!</v>
      </c>
      <c r="K188" s="63" t="e">
        <f aca="false">#REF!+#REF!</f>
        <v>#REF!</v>
      </c>
      <c r="L188" s="63" t="e">
        <f aca="false">#REF!+#REF!</f>
        <v>#REF!</v>
      </c>
      <c r="M188" s="63" t="e">
        <f aca="false">#REF!+#REF!</f>
        <v>#REF!</v>
      </c>
      <c r="N188" s="63" t="e">
        <f aca="false">#REF!+#REF!</f>
        <v>#REF!</v>
      </c>
      <c r="O188" s="63" t="e">
        <f aca="false">#REF!+#REF!</f>
        <v>#REF!</v>
      </c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64" t="s">
        <v>406</v>
      </c>
      <c r="AB188" s="65" t="s">
        <v>408</v>
      </c>
      <c r="AC188" s="63" t="e">
        <f aca="false">#REF!+#REF!</f>
        <v>#REF!</v>
      </c>
      <c r="AD188" s="63" t="e">
        <f aca="false">#REF!+#REF!</f>
        <v>#REF!</v>
      </c>
      <c r="AE188" s="63" t="e">
        <f aca="false">#REF!+#REF!</f>
        <v>#REF!</v>
      </c>
      <c r="AF188" s="63" t="e">
        <f aca="false">#REF!+#REF!</f>
        <v>#REF!</v>
      </c>
      <c r="AG188" s="63" t="e">
        <f aca="false">#REF!+#REF!</f>
        <v>#REF!</v>
      </c>
      <c r="AH188" s="63" t="e">
        <f aca="false">#REF!+#REF!</f>
        <v>#REF!</v>
      </c>
      <c r="AI188" s="63" t="e">
        <f aca="false">#REF!+#REF!</f>
        <v>#REF!</v>
      </c>
      <c r="AJ188" s="63" t="e">
        <f aca="false">#REF!+#REF!</f>
        <v>#REF!</v>
      </c>
      <c r="AK188" s="63" t="e">
        <f aca="false">#REF!+#REF!</f>
        <v>#REF!</v>
      </c>
      <c r="AL188" s="63" t="e">
        <f aca="false">#REF!+#REF!</f>
        <v>#REF!</v>
      </c>
      <c r="AM188" s="63" t="e">
        <f aca="false">#REF!+#REF!</f>
        <v>#REF!</v>
      </c>
      <c r="AN188" s="63" t="e">
        <f aca="false">#REF!+#REF!</f>
        <v>#REF!</v>
      </c>
      <c r="AO188" s="63" t="e">
        <f aca="false">#REF!+#REF!</f>
        <v>#REF!</v>
      </c>
      <c r="AP188" s="46"/>
      <c r="AQ188" s="46"/>
      <c r="AR188" s="46"/>
    </row>
    <row r="189" customFormat="false" ht="14.65" hidden="false" customHeight="false" outlineLevel="0" collapsed="false">
      <c r="A189" s="64" t="s">
        <v>314</v>
      </c>
      <c r="B189" s="65" t="s">
        <v>409</v>
      </c>
      <c r="C189" s="63" t="n">
        <f aca="false">C71+C63</f>
        <v>0</v>
      </c>
      <c r="D189" s="63" t="n">
        <f aca="false">D71+D63</f>
        <v>0</v>
      </c>
      <c r="E189" s="63" t="n">
        <f aca="false">E71+E63</f>
        <v>0</v>
      </c>
      <c r="F189" s="63" t="n">
        <f aca="false">F71+F63</f>
        <v>0</v>
      </c>
      <c r="G189" s="63" t="n">
        <f aca="false">G71+G63</f>
        <v>0</v>
      </c>
      <c r="H189" s="63" t="n">
        <f aca="false">H71+H63</f>
        <v>0</v>
      </c>
      <c r="I189" s="63" t="n">
        <f aca="false">I71+I63</f>
        <v>0</v>
      </c>
      <c r="J189" s="63" t="n">
        <f aca="false">J71+J63</f>
        <v>0</v>
      </c>
      <c r="K189" s="63" t="n">
        <f aca="false">K71+K63</f>
        <v>0</v>
      </c>
      <c r="L189" s="63" t="n">
        <f aca="false">L71+L63</f>
        <v>0</v>
      </c>
      <c r="M189" s="63" t="n">
        <f aca="false">M71+M63</f>
        <v>0</v>
      </c>
      <c r="N189" s="63" t="n">
        <f aca="false">N71+N63</f>
        <v>0</v>
      </c>
      <c r="O189" s="63" t="n">
        <f aca="false">O71+O63</f>
        <v>0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64" t="s">
        <v>314</v>
      </c>
      <c r="AB189" s="65" t="s">
        <v>409</v>
      </c>
      <c r="AC189" s="63" t="n">
        <f aca="false">AC71+AC63</f>
        <v>0</v>
      </c>
      <c r="AD189" s="63" t="n">
        <f aca="false">AD71+AD63</f>
        <v>0</v>
      </c>
      <c r="AE189" s="63" t="n">
        <f aca="false">AE71+AE63</f>
        <v>0</v>
      </c>
      <c r="AF189" s="63" t="n">
        <f aca="false">AF71+AF63</f>
        <v>0</v>
      </c>
      <c r="AG189" s="63" t="n">
        <f aca="false">AG71+AG63</f>
        <v>0</v>
      </c>
      <c r="AH189" s="63" t="n">
        <f aca="false">AH71+AH63</f>
        <v>0</v>
      </c>
      <c r="AI189" s="63" t="n">
        <f aca="false">AI71+AI63</f>
        <v>0</v>
      </c>
      <c r="AJ189" s="63" t="n">
        <f aca="false">AJ71+AJ63</f>
        <v>0</v>
      </c>
      <c r="AK189" s="63" t="n">
        <f aca="false">AK71+AK63</f>
        <v>0</v>
      </c>
      <c r="AL189" s="63" t="n">
        <f aca="false">AL71+AL63</f>
        <v>0</v>
      </c>
      <c r="AM189" s="63" t="n">
        <f aca="false">AM71+AM63</f>
        <v>0</v>
      </c>
      <c r="AN189" s="63" t="n">
        <f aca="false">AN71+AN63</f>
        <v>0</v>
      </c>
      <c r="AO189" s="63" t="n">
        <f aca="false">AO71+AO63</f>
        <v>0</v>
      </c>
      <c r="AP189" s="46"/>
      <c r="AQ189" s="46"/>
      <c r="AR189" s="46"/>
    </row>
    <row r="190" customFormat="false" ht="14.65" hidden="false" customHeight="false" outlineLevel="0" collapsed="false">
      <c r="A190" s="64" t="s">
        <v>321</v>
      </c>
      <c r="B190" s="65" t="s">
        <v>410</v>
      </c>
      <c r="C190" s="63" t="n">
        <f aca="false">C70</f>
        <v>0</v>
      </c>
      <c r="D190" s="63" t="n">
        <f aca="false">D70</f>
        <v>0</v>
      </c>
      <c r="E190" s="63" t="n">
        <f aca="false">E70</f>
        <v>0</v>
      </c>
      <c r="F190" s="63" t="n">
        <f aca="false">F70</f>
        <v>0</v>
      </c>
      <c r="G190" s="63" t="n">
        <f aca="false">G70</f>
        <v>0</v>
      </c>
      <c r="H190" s="63" t="n">
        <f aca="false">H70</f>
        <v>0</v>
      </c>
      <c r="I190" s="63" t="n">
        <f aca="false">I70</f>
        <v>0</v>
      </c>
      <c r="J190" s="63" t="n">
        <f aca="false">J70</f>
        <v>0</v>
      </c>
      <c r="K190" s="63" t="n">
        <f aca="false">K70</f>
        <v>0</v>
      </c>
      <c r="L190" s="63" t="n">
        <f aca="false">L70</f>
        <v>0</v>
      </c>
      <c r="M190" s="63" t="n">
        <f aca="false">M70</f>
        <v>0</v>
      </c>
      <c r="N190" s="63" t="n">
        <f aca="false">N70</f>
        <v>0</v>
      </c>
      <c r="O190" s="63" t="n">
        <f aca="false">O70</f>
        <v>0</v>
      </c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64" t="s">
        <v>321</v>
      </c>
      <c r="AB190" s="65" t="s">
        <v>410</v>
      </c>
      <c r="AC190" s="63" t="n">
        <f aca="false">AC70</f>
        <v>0</v>
      </c>
      <c r="AD190" s="63" t="n">
        <f aca="false">AD70</f>
        <v>0</v>
      </c>
      <c r="AE190" s="63" t="n">
        <f aca="false">AE70</f>
        <v>0</v>
      </c>
      <c r="AF190" s="63" t="n">
        <f aca="false">AF70</f>
        <v>0</v>
      </c>
      <c r="AG190" s="63" t="n">
        <f aca="false">AG70</f>
        <v>0</v>
      </c>
      <c r="AH190" s="63" t="n">
        <f aca="false">AH70</f>
        <v>0</v>
      </c>
      <c r="AI190" s="63" t="n">
        <f aca="false">AI70</f>
        <v>0</v>
      </c>
      <c r="AJ190" s="63" t="n">
        <f aca="false">AJ70</f>
        <v>0</v>
      </c>
      <c r="AK190" s="63" t="n">
        <f aca="false">AK70</f>
        <v>0</v>
      </c>
      <c r="AL190" s="63" t="n">
        <f aca="false">AL70</f>
        <v>0</v>
      </c>
      <c r="AM190" s="63" t="n">
        <f aca="false">AM70</f>
        <v>0</v>
      </c>
      <c r="AN190" s="63" t="n">
        <f aca="false">AN70</f>
        <v>0</v>
      </c>
      <c r="AO190" s="63" t="n">
        <f aca="false">AO70</f>
        <v>0</v>
      </c>
      <c r="AP190" s="46"/>
      <c r="AQ190" s="46"/>
      <c r="AR190" s="46"/>
    </row>
    <row r="191" customFormat="false" ht="14.65" hidden="false" customHeight="false" outlineLevel="0" collapsed="false">
      <c r="A191" s="64" t="s">
        <v>316</v>
      </c>
      <c r="B191" s="65" t="s">
        <v>411</v>
      </c>
      <c r="C191" s="69" t="n">
        <f aca="false">C64+C72</f>
        <v>15183</v>
      </c>
      <c r="D191" s="69" t="n">
        <f aca="false">D64+D72</f>
        <v>15159</v>
      </c>
      <c r="E191" s="69" t="n">
        <f aca="false">E64+E72</f>
        <v>15135</v>
      </c>
      <c r="F191" s="69" t="n">
        <f aca="false">F64+F72</f>
        <v>15111</v>
      </c>
      <c r="G191" s="69" t="n">
        <f aca="false">G64+G72</f>
        <v>15088</v>
      </c>
      <c r="H191" s="69" t="n">
        <f aca="false">H64+H72</f>
        <v>15064</v>
      </c>
      <c r="I191" s="69" t="n">
        <f aca="false">I64+I72</f>
        <v>15040</v>
      </c>
      <c r="J191" s="69" t="n">
        <f aca="false">J64+J72</f>
        <v>15016</v>
      </c>
      <c r="K191" s="69" t="n">
        <f aca="false">K64+K72</f>
        <v>14993</v>
      </c>
      <c r="L191" s="69" t="n">
        <f aca="false">L64+L72</f>
        <v>14969</v>
      </c>
      <c r="M191" s="69" t="n">
        <f aca="false">M64+M72</f>
        <v>14945</v>
      </c>
      <c r="N191" s="69" t="n">
        <f aca="false">N64+N72</f>
        <v>14921</v>
      </c>
      <c r="O191" s="69" t="n">
        <f aca="false">O64+O72</f>
        <v>14898</v>
      </c>
      <c r="P191" s="69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64" t="s">
        <v>316</v>
      </c>
      <c r="AB191" s="65" t="s">
        <v>411</v>
      </c>
      <c r="AC191" s="69" t="n">
        <f aca="false">AC64+AC72</f>
        <v>0</v>
      </c>
      <c r="AD191" s="69" t="n">
        <f aca="false">AD64+AD72</f>
        <v>0</v>
      </c>
      <c r="AE191" s="69" t="n">
        <f aca="false">AE64+AE72</f>
        <v>0</v>
      </c>
      <c r="AF191" s="69" t="n">
        <f aca="false">AF64+AF72</f>
        <v>0</v>
      </c>
      <c r="AG191" s="69" t="n">
        <f aca="false">AG64+AG72</f>
        <v>0</v>
      </c>
      <c r="AH191" s="69" t="n">
        <f aca="false">AH64+AH72</f>
        <v>0</v>
      </c>
      <c r="AI191" s="69" t="n">
        <f aca="false">AI64+AI72</f>
        <v>0</v>
      </c>
      <c r="AJ191" s="69" t="n">
        <f aca="false">AJ64+AJ72</f>
        <v>0</v>
      </c>
      <c r="AK191" s="69" t="n">
        <f aca="false">AK64+AK72</f>
        <v>0</v>
      </c>
      <c r="AL191" s="69" t="n">
        <f aca="false">AL64+AL72</f>
        <v>0</v>
      </c>
      <c r="AM191" s="69" t="n">
        <f aca="false">AM64+AM72</f>
        <v>0</v>
      </c>
      <c r="AN191" s="69" t="n">
        <f aca="false">AN64+AN72</f>
        <v>0</v>
      </c>
      <c r="AO191" s="69" t="n">
        <f aca="false">AO64+AO72</f>
        <v>0</v>
      </c>
      <c r="AP191" s="69"/>
      <c r="AQ191" s="46"/>
      <c r="AR191" s="46"/>
    </row>
    <row r="192" customFormat="false" ht="3.95" hidden="false" customHeight="true" outlineLevel="0" collapsed="false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</row>
    <row r="193" customFormat="false" ht="14.65" hidden="false" customHeight="false" outlineLevel="0" collapsed="false">
      <c r="A193" s="43"/>
      <c r="B193" s="62" t="s">
        <v>412</v>
      </c>
      <c r="C193" s="69" t="e">
        <f aca="false">SUM(C182:C192)</f>
        <v>#REF!</v>
      </c>
      <c r="D193" s="69" t="e">
        <f aca="false">SUM(D182:D192)</f>
        <v>#REF!</v>
      </c>
      <c r="E193" s="69" t="e">
        <f aca="false">SUM(E182:E192)</f>
        <v>#REF!</v>
      </c>
      <c r="F193" s="69" t="e">
        <f aca="false">SUM(F182:F192)</f>
        <v>#REF!</v>
      </c>
      <c r="G193" s="69" t="e">
        <f aca="false">SUM(G182:G192)</f>
        <v>#REF!</v>
      </c>
      <c r="H193" s="69" t="e">
        <f aca="false">SUM(H182:H192)</f>
        <v>#REF!</v>
      </c>
      <c r="I193" s="69" t="e">
        <f aca="false">SUM(I182:I192)</f>
        <v>#REF!</v>
      </c>
      <c r="J193" s="69" t="e">
        <f aca="false">SUM(J182:J192)</f>
        <v>#REF!</v>
      </c>
      <c r="K193" s="69" t="e">
        <f aca="false">SUM(K182:K192)</f>
        <v>#REF!</v>
      </c>
      <c r="L193" s="69" t="e">
        <f aca="false">SUM(L182:L192)</f>
        <v>#REF!</v>
      </c>
      <c r="M193" s="69" t="e">
        <f aca="false">SUM(M182:M192)</f>
        <v>#REF!</v>
      </c>
      <c r="N193" s="69" t="e">
        <f aca="false">SUM(N182:N192)</f>
        <v>#REF!</v>
      </c>
      <c r="O193" s="69" t="e">
        <f aca="false">SUM(O182:O192)</f>
        <v>#REF!</v>
      </c>
      <c r="P193" s="69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3"/>
      <c r="AB193" s="62" t="s">
        <v>412</v>
      </c>
      <c r="AC193" s="69" t="e">
        <f aca="false">SUM(AC182:AC192)</f>
        <v>#REF!</v>
      </c>
      <c r="AD193" s="69" t="e">
        <f aca="false">SUM(AD182:AD192)</f>
        <v>#REF!</v>
      </c>
      <c r="AE193" s="69" t="e">
        <f aca="false">SUM(AE182:AE192)</f>
        <v>#REF!</v>
      </c>
      <c r="AF193" s="69" t="e">
        <f aca="false">SUM(AF182:AF192)</f>
        <v>#REF!</v>
      </c>
      <c r="AG193" s="69" t="e">
        <f aca="false">SUM(AG182:AG192)</f>
        <v>#REF!</v>
      </c>
      <c r="AH193" s="69" t="e">
        <f aca="false">SUM(AH182:AH192)</f>
        <v>#REF!</v>
      </c>
      <c r="AI193" s="69" t="e">
        <f aca="false">SUM(AI182:AI192)</f>
        <v>#REF!</v>
      </c>
      <c r="AJ193" s="69" t="e">
        <f aca="false">SUM(AJ182:AJ192)</f>
        <v>#REF!</v>
      </c>
      <c r="AK193" s="69" t="e">
        <f aca="false">SUM(AK182:AK192)</f>
        <v>#REF!</v>
      </c>
      <c r="AL193" s="69" t="e">
        <f aca="false">SUM(AL182:AL192)</f>
        <v>#REF!</v>
      </c>
      <c r="AM193" s="69" t="e">
        <f aca="false">SUM(AM182:AM192)</f>
        <v>#REF!</v>
      </c>
      <c r="AN193" s="69" t="e">
        <f aca="false">SUM(AN182:AN192)</f>
        <v>#REF!</v>
      </c>
      <c r="AO193" s="69" t="e">
        <f aca="false">SUM(AO182:AO192)</f>
        <v>#REF!</v>
      </c>
      <c r="AP193" s="69"/>
      <c r="AQ193" s="46"/>
      <c r="AR193" s="46"/>
    </row>
    <row r="194" customFormat="false" ht="14.65" hidden="false" customHeight="false" outlineLevel="0" collapsed="false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</row>
    <row r="195" customFormat="false" ht="14.65" hidden="false" customHeight="false" outlineLevel="0" collapsed="false">
      <c r="A195" s="43"/>
      <c r="B195" s="62" t="s">
        <v>413</v>
      </c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3"/>
      <c r="AB195" s="62" t="s">
        <v>413</v>
      </c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46"/>
      <c r="AQ195" s="46"/>
      <c r="AR195" s="46"/>
    </row>
    <row r="196" customFormat="false" ht="14.65" hidden="false" customHeight="false" outlineLevel="0" collapsed="false">
      <c r="A196" s="64" t="s">
        <v>275</v>
      </c>
      <c r="B196" s="65" t="s">
        <v>414</v>
      </c>
      <c r="C196" s="63" t="n">
        <f aca="false">C77</f>
        <v>0</v>
      </c>
      <c r="D196" s="63" t="n">
        <f aca="false">D77</f>
        <v>0</v>
      </c>
      <c r="E196" s="63" t="n">
        <f aca="false">E77</f>
        <v>0</v>
      </c>
      <c r="F196" s="63" t="n">
        <f aca="false">F77</f>
        <v>0</v>
      </c>
      <c r="G196" s="63" t="n">
        <f aca="false">G77</f>
        <v>0</v>
      </c>
      <c r="H196" s="63" t="n">
        <f aca="false">H77</f>
        <v>0</v>
      </c>
      <c r="I196" s="63" t="n">
        <f aca="false">I77</f>
        <v>0</v>
      </c>
      <c r="J196" s="63" t="n">
        <f aca="false">J77</f>
        <v>0</v>
      </c>
      <c r="K196" s="63" t="n">
        <f aca="false">K77</f>
        <v>0</v>
      </c>
      <c r="L196" s="63" t="n">
        <f aca="false">L77</f>
        <v>0</v>
      </c>
      <c r="M196" s="63" t="n">
        <f aca="false">M77</f>
        <v>0</v>
      </c>
      <c r="N196" s="63" t="n">
        <f aca="false">N77</f>
        <v>0</v>
      </c>
      <c r="O196" s="63" t="n">
        <f aca="false">O77</f>
        <v>0</v>
      </c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64" t="s">
        <v>275</v>
      </c>
      <c r="AB196" s="65" t="s">
        <v>415</v>
      </c>
      <c r="AC196" s="63" t="n">
        <f aca="false">AC77</f>
        <v>0</v>
      </c>
      <c r="AD196" s="63" t="n">
        <f aca="false">AD77</f>
        <v>0</v>
      </c>
      <c r="AE196" s="63" t="n">
        <f aca="false">AE77</f>
        <v>0</v>
      </c>
      <c r="AF196" s="63" t="n">
        <f aca="false">AF77</f>
        <v>0</v>
      </c>
      <c r="AG196" s="63" t="n">
        <f aca="false">AG77</f>
        <v>0</v>
      </c>
      <c r="AH196" s="63" t="n">
        <f aca="false">AH77</f>
        <v>0</v>
      </c>
      <c r="AI196" s="63" t="n">
        <f aca="false">AI77</f>
        <v>0</v>
      </c>
      <c r="AJ196" s="63" t="n">
        <f aca="false">AJ77</f>
        <v>0</v>
      </c>
      <c r="AK196" s="63" t="n">
        <f aca="false">AK77</f>
        <v>0</v>
      </c>
      <c r="AL196" s="63" t="n">
        <f aca="false">AL77</f>
        <v>0</v>
      </c>
      <c r="AM196" s="63" t="n">
        <f aca="false">AM77</f>
        <v>0</v>
      </c>
      <c r="AN196" s="63" t="n">
        <f aca="false">AN77</f>
        <v>0</v>
      </c>
      <c r="AO196" s="63" t="n">
        <f aca="false">AO77</f>
        <v>0</v>
      </c>
      <c r="AP196" s="46"/>
      <c r="AQ196" s="46"/>
      <c r="AR196" s="46"/>
    </row>
    <row r="197" customFormat="false" ht="14.65" hidden="false" customHeight="false" outlineLevel="0" collapsed="false">
      <c r="A197" s="64" t="s">
        <v>326</v>
      </c>
      <c r="B197" s="65" t="s">
        <v>416</v>
      </c>
      <c r="C197" s="63" t="n">
        <f aca="false">C78+C79</f>
        <v>7750</v>
      </c>
      <c r="D197" s="63" t="n">
        <f aca="false">D78+D79</f>
        <v>7750</v>
      </c>
      <c r="E197" s="63" t="n">
        <f aca="false">E78+E79</f>
        <v>7750</v>
      </c>
      <c r="F197" s="63" t="n">
        <f aca="false">F78+F79</f>
        <v>7750</v>
      </c>
      <c r="G197" s="63" t="n">
        <f aca="false">G78+G79</f>
        <v>7750</v>
      </c>
      <c r="H197" s="63" t="n">
        <f aca="false">H78+H79</f>
        <v>7750</v>
      </c>
      <c r="I197" s="63" t="n">
        <f aca="false">I78+I79</f>
        <v>7750</v>
      </c>
      <c r="J197" s="63" t="n">
        <f aca="false">J78+J79</f>
        <v>7750</v>
      </c>
      <c r="K197" s="63" t="n">
        <f aca="false">K78+K79</f>
        <v>7750</v>
      </c>
      <c r="L197" s="63" t="n">
        <f aca="false">L78+L79</f>
        <v>7750</v>
      </c>
      <c r="M197" s="63" t="n">
        <f aca="false">M78+M79</f>
        <v>7750</v>
      </c>
      <c r="N197" s="63" t="n">
        <f aca="false">N78+N79</f>
        <v>3900</v>
      </c>
      <c r="O197" s="63" t="n">
        <f aca="false">O78+O79</f>
        <v>3900</v>
      </c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64" t="s">
        <v>326</v>
      </c>
      <c r="AB197" s="65" t="s">
        <v>416</v>
      </c>
      <c r="AC197" s="63" t="n">
        <f aca="false">AC78+AC79</f>
        <v>0</v>
      </c>
      <c r="AD197" s="63" t="n">
        <f aca="false">AD78+AD79</f>
        <v>0</v>
      </c>
      <c r="AE197" s="63" t="n">
        <f aca="false">AE78+AE79</f>
        <v>0</v>
      </c>
      <c r="AF197" s="63" t="n">
        <f aca="false">AF78+AF79</f>
        <v>0</v>
      </c>
      <c r="AG197" s="63" t="n">
        <f aca="false">AG78+AG79</f>
        <v>0</v>
      </c>
      <c r="AH197" s="63" t="n">
        <f aca="false">AH78+AH79</f>
        <v>0</v>
      </c>
      <c r="AI197" s="63" t="n">
        <f aca="false">AI78+AI79</f>
        <v>0</v>
      </c>
      <c r="AJ197" s="63" t="n">
        <f aca="false">AJ78+AJ79</f>
        <v>0</v>
      </c>
      <c r="AK197" s="63" t="n">
        <f aca="false">AK78+AK79</f>
        <v>0</v>
      </c>
      <c r="AL197" s="63" t="n">
        <f aca="false">AL78+AL79</f>
        <v>0</v>
      </c>
      <c r="AM197" s="63" t="n">
        <f aca="false">AM78+AM79</f>
        <v>0</v>
      </c>
      <c r="AN197" s="63" t="n">
        <f aca="false">AN78+AN79</f>
        <v>0</v>
      </c>
      <c r="AO197" s="63" t="n">
        <f aca="false">AO78+AO79</f>
        <v>0</v>
      </c>
      <c r="AP197" s="46"/>
      <c r="AQ197" s="46"/>
      <c r="AR197" s="46"/>
    </row>
    <row r="198" customFormat="false" ht="14.65" hidden="false" customHeight="false" outlineLevel="0" collapsed="false">
      <c r="A198" s="64" t="s">
        <v>335</v>
      </c>
      <c r="B198" s="65" t="s">
        <v>417</v>
      </c>
      <c r="C198" s="69" t="n">
        <f aca="false">C89</f>
        <v>1040232</v>
      </c>
      <c r="D198" s="69" t="n">
        <f aca="false">D89</f>
        <v>1046121</v>
      </c>
      <c r="E198" s="69" t="n">
        <f aca="false">E89</f>
        <v>1050909</v>
      </c>
      <c r="F198" s="69" t="n">
        <f aca="false">F89</f>
        <v>1056553</v>
      </c>
      <c r="G198" s="69" t="n">
        <f aca="false">G89</f>
        <v>1061982</v>
      </c>
      <c r="H198" s="69" t="n">
        <f aca="false">H89</f>
        <v>1067802</v>
      </c>
      <c r="I198" s="69" t="n">
        <f aca="false">I89</f>
        <v>1073969</v>
      </c>
      <c r="J198" s="69" t="n">
        <f aca="false">J89</f>
        <v>1080627</v>
      </c>
      <c r="K198" s="69" t="n">
        <f aca="false">K89</f>
        <v>1087227</v>
      </c>
      <c r="L198" s="69" t="n">
        <f aca="false">L89</f>
        <v>1093441</v>
      </c>
      <c r="M198" s="69" t="n">
        <f aca="false">M89</f>
        <v>1100014</v>
      </c>
      <c r="N198" s="69" t="n">
        <f aca="false">N89</f>
        <v>1106572</v>
      </c>
      <c r="O198" s="69" t="n">
        <f aca="false">O89</f>
        <v>1113251</v>
      </c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64" t="s">
        <v>335</v>
      </c>
      <c r="AB198" s="65" t="s">
        <v>417</v>
      </c>
      <c r="AC198" s="69" t="n">
        <f aca="false">AC89</f>
        <v>191210</v>
      </c>
      <c r="AD198" s="69" t="n">
        <f aca="false">AD89</f>
        <v>190885</v>
      </c>
      <c r="AE198" s="69" t="n">
        <f aca="false">AE89</f>
        <v>190560</v>
      </c>
      <c r="AF198" s="69" t="n">
        <f aca="false">AF89</f>
        <v>190235</v>
      </c>
      <c r="AG198" s="69" t="n">
        <f aca="false">AG89</f>
        <v>189910</v>
      </c>
      <c r="AH198" s="69" t="n">
        <f aca="false">AH89</f>
        <v>189585</v>
      </c>
      <c r="AI198" s="69" t="n">
        <f aca="false">AI89</f>
        <v>189260</v>
      </c>
      <c r="AJ198" s="69" t="n">
        <f aca="false">AJ89</f>
        <v>188935</v>
      </c>
      <c r="AK198" s="69" t="n">
        <f aca="false">AK89</f>
        <v>188610</v>
      </c>
      <c r="AL198" s="69" t="n">
        <f aca="false">AL89</f>
        <v>188285</v>
      </c>
      <c r="AM198" s="69" t="n">
        <f aca="false">AM89</f>
        <v>187960</v>
      </c>
      <c r="AN198" s="69" t="n">
        <f aca="false">AN89</f>
        <v>187635</v>
      </c>
      <c r="AO198" s="69" t="n">
        <f aca="false">AO89</f>
        <v>187310</v>
      </c>
      <c r="AP198" s="46"/>
      <c r="AQ198" s="46"/>
      <c r="AR198" s="46"/>
    </row>
    <row r="199" customFormat="false" ht="3.95" hidden="false" customHeight="true" outlineLevel="0" collapsed="false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</row>
    <row r="200" customFormat="false" ht="14.65" hidden="false" customHeight="false" outlineLevel="0" collapsed="false">
      <c r="A200" s="43"/>
      <c r="B200" s="62" t="s">
        <v>418</v>
      </c>
      <c r="C200" s="69" t="n">
        <f aca="false">SUM(C196:C199)</f>
        <v>1047982</v>
      </c>
      <c r="D200" s="69" t="n">
        <f aca="false">SUM(D196:D199)</f>
        <v>1053871</v>
      </c>
      <c r="E200" s="69" t="n">
        <f aca="false">SUM(E196:E199)</f>
        <v>1058659</v>
      </c>
      <c r="F200" s="69" t="n">
        <f aca="false">SUM(F196:F199)</f>
        <v>1064303</v>
      </c>
      <c r="G200" s="69" t="n">
        <f aca="false">SUM(G196:G199)</f>
        <v>1069732</v>
      </c>
      <c r="H200" s="69" t="n">
        <f aca="false">SUM(H196:H199)</f>
        <v>1075552</v>
      </c>
      <c r="I200" s="69" t="n">
        <f aca="false">SUM(I196:I199)</f>
        <v>1081719</v>
      </c>
      <c r="J200" s="69" t="n">
        <f aca="false">SUM(J196:J199)</f>
        <v>1088377</v>
      </c>
      <c r="K200" s="69" t="n">
        <f aca="false">SUM(K196:K199)</f>
        <v>1094977</v>
      </c>
      <c r="L200" s="69" t="n">
        <f aca="false">SUM(L196:L199)</f>
        <v>1101191</v>
      </c>
      <c r="M200" s="69" t="n">
        <f aca="false">SUM(M196:M199)</f>
        <v>1107764</v>
      </c>
      <c r="N200" s="69" t="n">
        <f aca="false">SUM(N196:N199)</f>
        <v>1110472</v>
      </c>
      <c r="O200" s="69" t="n">
        <f aca="false">SUM(O196:O199)</f>
        <v>1117151</v>
      </c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3"/>
      <c r="AB200" s="62" t="s">
        <v>418</v>
      </c>
      <c r="AC200" s="69" t="n">
        <f aca="false">SUM(AC196:AC199)</f>
        <v>191210</v>
      </c>
      <c r="AD200" s="69" t="n">
        <f aca="false">SUM(AD196:AD199)</f>
        <v>190885</v>
      </c>
      <c r="AE200" s="69" t="n">
        <f aca="false">SUM(AE196:AE199)</f>
        <v>190560</v>
      </c>
      <c r="AF200" s="69" t="n">
        <f aca="false">SUM(AF196:AF199)</f>
        <v>190235</v>
      </c>
      <c r="AG200" s="69" t="n">
        <f aca="false">SUM(AG196:AG199)</f>
        <v>189910</v>
      </c>
      <c r="AH200" s="69" t="n">
        <f aca="false">SUM(AH196:AH199)</f>
        <v>189585</v>
      </c>
      <c r="AI200" s="69" t="n">
        <f aca="false">SUM(AI196:AI199)</f>
        <v>189260</v>
      </c>
      <c r="AJ200" s="69" t="n">
        <f aca="false">SUM(AJ196:AJ199)</f>
        <v>188935</v>
      </c>
      <c r="AK200" s="69" t="n">
        <f aca="false">SUM(AK196:AK199)</f>
        <v>188610</v>
      </c>
      <c r="AL200" s="69" t="n">
        <f aca="false">SUM(AL196:AL199)</f>
        <v>188285</v>
      </c>
      <c r="AM200" s="69" t="n">
        <f aca="false">SUM(AM196:AM199)</f>
        <v>187960</v>
      </c>
      <c r="AN200" s="69" t="n">
        <f aca="false">SUM(AN196:AN199)</f>
        <v>187635</v>
      </c>
      <c r="AO200" s="69" t="n">
        <f aca="false">SUM(AO196:AO199)</f>
        <v>187310</v>
      </c>
      <c r="AP200" s="46"/>
      <c r="AQ200" s="46"/>
      <c r="AR200" s="46"/>
    </row>
    <row r="201" customFormat="false" ht="14.65" hidden="false" customHeight="false" outlineLevel="0" collapsed="false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</row>
    <row r="202" customFormat="false" ht="14.65" hidden="false" customHeight="false" outlineLevel="0" collapsed="false">
      <c r="A202" s="43"/>
      <c r="B202" s="62" t="s">
        <v>419</v>
      </c>
      <c r="C202" s="74" t="e">
        <f aca="false">C193+C200</f>
        <v>#REF!</v>
      </c>
      <c r="D202" s="74" t="e">
        <f aca="false">D193+D200</f>
        <v>#REF!</v>
      </c>
      <c r="E202" s="74" t="e">
        <f aca="false">E193+E200</f>
        <v>#REF!</v>
      </c>
      <c r="F202" s="74" t="e">
        <f aca="false">F193+F200</f>
        <v>#REF!</v>
      </c>
      <c r="G202" s="74" t="e">
        <f aca="false">G193+G200</f>
        <v>#REF!</v>
      </c>
      <c r="H202" s="74" t="e">
        <f aca="false">H193+H200</f>
        <v>#REF!</v>
      </c>
      <c r="I202" s="74" t="e">
        <f aca="false">I193+I200</f>
        <v>#REF!</v>
      </c>
      <c r="J202" s="74" t="e">
        <f aca="false">J193+J200</f>
        <v>#REF!</v>
      </c>
      <c r="K202" s="74" t="e">
        <f aca="false">K193+K200</f>
        <v>#REF!</v>
      </c>
      <c r="L202" s="74" t="e">
        <f aca="false">L193+L200</f>
        <v>#REF!</v>
      </c>
      <c r="M202" s="74" t="e">
        <f aca="false">M193+M200</f>
        <v>#REF!</v>
      </c>
      <c r="N202" s="74" t="e">
        <f aca="false">N193+N200</f>
        <v>#REF!</v>
      </c>
      <c r="O202" s="74" t="e">
        <f aca="false">O193+O200</f>
        <v>#REF!</v>
      </c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3"/>
      <c r="AB202" s="62" t="s">
        <v>419</v>
      </c>
      <c r="AC202" s="74" t="e">
        <f aca="false">AC193+AC200</f>
        <v>#REF!</v>
      </c>
      <c r="AD202" s="74" t="e">
        <f aca="false">AD193+AD200</f>
        <v>#REF!</v>
      </c>
      <c r="AE202" s="74" t="e">
        <f aca="false">AE193+AE200</f>
        <v>#REF!</v>
      </c>
      <c r="AF202" s="74" t="e">
        <f aca="false">AF193+AF200</f>
        <v>#REF!</v>
      </c>
      <c r="AG202" s="74" t="e">
        <f aca="false">AG193+AG200</f>
        <v>#REF!</v>
      </c>
      <c r="AH202" s="74" t="e">
        <f aca="false">AH193+AH200</f>
        <v>#REF!</v>
      </c>
      <c r="AI202" s="74" t="e">
        <f aca="false">AI193+AI200</f>
        <v>#REF!</v>
      </c>
      <c r="AJ202" s="74" t="e">
        <f aca="false">AJ193+AJ200</f>
        <v>#REF!</v>
      </c>
      <c r="AK202" s="74" t="e">
        <f aca="false">AK193+AK200</f>
        <v>#REF!</v>
      </c>
      <c r="AL202" s="74" t="e">
        <f aca="false">AL193+AL200</f>
        <v>#REF!</v>
      </c>
      <c r="AM202" s="74" t="e">
        <f aca="false">AM193+AM200</f>
        <v>#REF!</v>
      </c>
      <c r="AN202" s="74" t="e">
        <f aca="false">AN193+AN200</f>
        <v>#REF!</v>
      </c>
      <c r="AO202" s="74" t="e">
        <f aca="false">AO193+AO200</f>
        <v>#REF!</v>
      </c>
      <c r="AP202" s="46"/>
      <c r="AQ202" s="46"/>
      <c r="AR202" s="46"/>
    </row>
    <row r="203" customFormat="false" ht="14.65" hidden="false" customHeight="false" outlineLevel="0" collapsed="false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</row>
    <row r="204" customFormat="false" ht="14.65" hidden="false" customHeight="false" outlineLevel="0" collapsed="false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</row>
    <row r="205" customFormat="false" ht="14.65" hidden="false" customHeight="false" outlineLevel="0" collapsed="false">
      <c r="A205" s="46"/>
      <c r="B205" s="65" t="s">
        <v>338</v>
      </c>
      <c r="C205" s="63" t="e">
        <f aca="false">C178-C202</f>
        <v>#REF!</v>
      </c>
      <c r="D205" s="63" t="e">
        <f aca="false">D178-D202</f>
        <v>#REF!</v>
      </c>
      <c r="E205" s="63" t="e">
        <f aca="false">E178-E202</f>
        <v>#REF!</v>
      </c>
      <c r="F205" s="63" t="e">
        <f aca="false">F178-F202</f>
        <v>#REF!</v>
      </c>
      <c r="G205" s="63" t="e">
        <f aca="false">G178-G202</f>
        <v>#REF!</v>
      </c>
      <c r="H205" s="63" t="e">
        <f aca="false">H178-H202</f>
        <v>#REF!</v>
      </c>
      <c r="I205" s="63" t="e">
        <f aca="false">I178-I202</f>
        <v>#REF!</v>
      </c>
      <c r="J205" s="63" t="e">
        <f aca="false">J178-J202</f>
        <v>#REF!</v>
      </c>
      <c r="K205" s="63" t="e">
        <f aca="false">K178-K202</f>
        <v>#REF!</v>
      </c>
      <c r="L205" s="63" t="e">
        <f aca="false">L178-L202</f>
        <v>#REF!</v>
      </c>
      <c r="M205" s="63" t="e">
        <f aca="false">M178-M202</f>
        <v>#REF!</v>
      </c>
      <c r="N205" s="63" t="e">
        <f aca="false">N178-N202</f>
        <v>#REF!</v>
      </c>
      <c r="O205" s="63" t="e">
        <f aca="false">O178-O202</f>
        <v>#REF!</v>
      </c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65" t="s">
        <v>338</v>
      </c>
      <c r="AC205" s="63" t="e">
        <f aca="false">AC178-AC202</f>
        <v>#REF!</v>
      </c>
      <c r="AD205" s="63" t="e">
        <f aca="false">AD178-AD202</f>
        <v>#REF!</v>
      </c>
      <c r="AE205" s="63" t="e">
        <f aca="false">AE178-AE202</f>
        <v>#REF!</v>
      </c>
      <c r="AF205" s="63" t="e">
        <f aca="false">AF178-AF202</f>
        <v>#REF!</v>
      </c>
      <c r="AG205" s="63" t="e">
        <f aca="false">AG178-AG202</f>
        <v>#REF!</v>
      </c>
      <c r="AH205" s="63" t="e">
        <f aca="false">AH178-AH202</f>
        <v>#REF!</v>
      </c>
      <c r="AI205" s="63" t="e">
        <f aca="false">AI178-AI202</f>
        <v>#REF!</v>
      </c>
      <c r="AJ205" s="63" t="e">
        <f aca="false">AJ178-AJ202</f>
        <v>#REF!</v>
      </c>
      <c r="AK205" s="63" t="e">
        <f aca="false">AK178-AK202</f>
        <v>#REF!</v>
      </c>
      <c r="AL205" s="63" t="e">
        <f aca="false">AL178-AL202</f>
        <v>#REF!</v>
      </c>
      <c r="AM205" s="63" t="e">
        <f aca="false">AM178-AM202</f>
        <v>#REF!</v>
      </c>
      <c r="AN205" s="63" t="e">
        <f aca="false">AN178-AN202</f>
        <v>#REF!</v>
      </c>
      <c r="AO205" s="63" t="e">
        <f aca="false">AO178-AO202</f>
        <v>#REF!</v>
      </c>
      <c r="AP205" s="46"/>
      <c r="AQ205" s="46"/>
      <c r="AR205" s="46"/>
    </row>
    <row r="206" customFormat="false" ht="14.65" hidden="false" customHeight="false" outlineLevel="0" collapsed="false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</row>
    <row r="208" customFormat="false" ht="8.1" hidden="false" customHeight="true" outlineLevel="0" collapsed="false"/>
    <row r="229" customFormat="false" ht="14.65" hidden="false" customHeight="false" outlineLevel="0" collapsed="false">
      <c r="C229" s="89" t="s">
        <v>420</v>
      </c>
      <c r="D229" s="89" t="s">
        <v>421</v>
      </c>
    </row>
    <row r="230" customFormat="false" ht="14.65" hidden="false" customHeight="false" outlineLevel="0" collapsed="false">
      <c r="D230" s="89" t="s">
        <v>422</v>
      </c>
    </row>
    <row r="235" customFormat="false" ht="14.65" hidden="false" customHeight="false" outlineLevel="0" collapsed="false">
      <c r="C235" s="89" t="s">
        <v>423</v>
      </c>
      <c r="D235" s="89" t="s">
        <v>424</v>
      </c>
    </row>
    <row r="236" customFormat="false" ht="14.65" hidden="false" customHeight="false" outlineLevel="0" collapsed="false">
      <c r="D236" s="89" t="s">
        <v>425</v>
      </c>
    </row>
  </sheetData>
  <mergeCells count="20">
    <mergeCell ref="F1:I1"/>
    <mergeCell ref="AF1:AI1"/>
    <mergeCell ref="BF1:BI1"/>
    <mergeCell ref="F2:I2"/>
    <mergeCell ref="AF2:AI2"/>
    <mergeCell ref="BF2:BI2"/>
    <mergeCell ref="F3:I3"/>
    <mergeCell ref="AF3:AI3"/>
    <mergeCell ref="BF3:BI3"/>
    <mergeCell ref="F4:I4"/>
    <mergeCell ref="AF4:AI4"/>
    <mergeCell ref="BF4:BI4"/>
    <mergeCell ref="F99:I99"/>
    <mergeCell ref="F100:I100"/>
    <mergeCell ref="F101:I101"/>
    <mergeCell ref="F102:I102"/>
    <mergeCell ref="F154:I154"/>
    <mergeCell ref="F155:I155"/>
    <mergeCell ref="F156:I156"/>
    <mergeCell ref="F157:I157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1</xdr:col>
                    <xdr:colOff>926280</xdr:colOff>
                    <xdr:row>3</xdr:row>
                    <xdr:rowOff>9360</xdr:rowOff>
                  </from>
                  <to>
                    <xdr:col>2</xdr:col>
                    <xdr:colOff>-1064880</xdr:colOff>
                    <xdr:row>6</xdr:row>
                    <xdr:rowOff>85680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496"/>
  <sheetViews>
    <sheetView showFormulas="false" showGridLines="false" showRowColHeaders="true" showZeros="true" rightToLeft="false" tabSelected="true" showOutlineSymbols="true" defaultGridColor="true" view="normal" topLeftCell="A5" colorId="64" zoomScale="100" zoomScaleNormal="100" zoomScalePageLayoutView="100" workbookViewId="0">
      <pane xSplit="3" ySplit="3" topLeftCell="D8" activePane="bottomRight" state="frozen"/>
      <selection pane="topLeft" activeCell="A5" activeCellId="0" sqref="A5"/>
      <selection pane="topRight" activeCell="D5" activeCellId="0" sqref="D5"/>
      <selection pane="bottomLeft" activeCell="A8" activeCellId="0" sqref="A8"/>
      <selection pane="bottomRight" activeCell="D8" activeCellId="0" sqref="D8 D8"/>
    </sheetView>
  </sheetViews>
  <sheetFormatPr defaultColWidth="10.70703125" defaultRowHeight="14.65" customHeight="true" zeroHeight="false" outlineLevelRow="0" outlineLevelCol="0"/>
  <cols>
    <col collapsed="false" customWidth="true" hidden="false" outlineLevel="0" max="1" min="1" style="90" width="40.7"/>
    <col collapsed="false" customWidth="true" hidden="false" outlineLevel="0" max="2" min="2" style="90" width="10.85"/>
    <col collapsed="false" customWidth="true" hidden="false" outlineLevel="0" max="3" min="3" style="90" width="8.7"/>
    <col collapsed="false" customWidth="true" hidden="false" outlineLevel="0" max="17" min="4" style="90" width="9.7"/>
    <col collapsed="false" customWidth="false" hidden="false" outlineLevel="0" max="18" min="18" style="90" width="10.71"/>
    <col collapsed="false" customWidth="true" hidden="false" outlineLevel="0" max="19" min="19" style="90" width="3.85"/>
    <col collapsed="false" customWidth="true" hidden="false" outlineLevel="0" max="22" min="20" style="90" width="9.7"/>
    <col collapsed="false" customWidth="true" hidden="false" outlineLevel="0" max="23" min="23" style="90" width="5.71"/>
    <col collapsed="false" customWidth="false" hidden="false" outlineLevel="0" max="26" min="24" style="90" width="10.71"/>
    <col collapsed="false" customWidth="true" hidden="false" outlineLevel="0" max="27" min="27" style="90" width="52.7"/>
    <col collapsed="false" customWidth="true" hidden="false" outlineLevel="0" max="29" min="28" style="90" width="9.7"/>
    <col collapsed="false" customWidth="false" hidden="false" outlineLevel="0" max="30" min="30" style="90" width="10.71"/>
    <col collapsed="false" customWidth="true" hidden="false" outlineLevel="0" max="31" min="31" style="90" width="3.7"/>
    <col collapsed="false" customWidth="true" hidden="false" outlineLevel="0" max="34" min="32" style="90" width="9.7"/>
    <col collapsed="false" customWidth="true" hidden="false" outlineLevel="0" max="35" min="35" style="90" width="5.71"/>
    <col collapsed="false" customWidth="true" hidden="false" outlineLevel="0" max="37" min="36" style="90" width="9.7"/>
    <col collapsed="false" customWidth="true" hidden="false" outlineLevel="0" max="38" min="38" style="90" width="5.71"/>
    <col collapsed="false" customWidth="true" hidden="false" outlineLevel="0" max="40" min="39" style="90" width="9.7"/>
    <col collapsed="false" customWidth="true" hidden="false" outlineLevel="0" max="41" min="41" style="90" width="5.71"/>
    <col collapsed="false" customWidth="true" hidden="false" outlineLevel="0" max="43" min="42" style="90" width="9.7"/>
    <col collapsed="false" customWidth="false" hidden="false" outlineLevel="0" max="257" min="44" style="90" width="10.71"/>
  </cols>
  <sheetData>
    <row r="1" customFormat="false" ht="14.65" hidden="false" customHeight="false" outlineLevel="0" collapsed="false">
      <c r="A1" s="91" t="str">
        <f aca="false">BACKUP!A1</f>
        <v>'file:///mnt/12tb/@roms/datasets/enron/EDRM Enron Email Data Set v2 XML/filtered-attachments/xls/CFTW02PL.xls'#$BACKUP</v>
      </c>
      <c r="B1" s="92"/>
      <c r="C1" s="92"/>
      <c r="D1" s="92"/>
      <c r="E1" s="92"/>
      <c r="F1" s="92"/>
      <c r="G1" s="92"/>
      <c r="H1" s="92"/>
      <c r="I1" s="93" t="str">
        <f aca="false">BACKUP!G1</f>
        <v>TRANSWESTERN PIPELINE GROUP (Including Co. 92)</v>
      </c>
      <c r="J1" s="93"/>
      <c r="K1" s="93"/>
      <c r="L1" s="93"/>
      <c r="M1" s="92"/>
      <c r="N1" s="92"/>
      <c r="O1" s="92"/>
      <c r="P1" s="92"/>
      <c r="Q1" s="92"/>
      <c r="R1" s="92"/>
      <c r="S1" s="92"/>
      <c r="T1" s="92"/>
      <c r="U1" s="92"/>
      <c r="V1" s="94" t="n">
        <f aca="true">NOW()</f>
        <v>45926.971487415</v>
      </c>
      <c r="W1" s="95"/>
      <c r="X1" s="95"/>
      <c r="Y1" s="95"/>
      <c r="Z1" s="95"/>
      <c r="AA1" s="96" t="str">
        <f aca="false">A1</f>
        <v>'file:///mnt/12tb/@roms/datasets/enron/EDRM Enron Email Data Set v2 XML/filtered-attachments/xls/CFTW02PL.xls'#$BACKUP</v>
      </c>
      <c r="AB1" s="92"/>
      <c r="AC1" s="92"/>
      <c r="AD1" s="97" t="str">
        <f aca="false">I1</f>
        <v>TRANSWESTERN PIPELINE GROUP (Including Co. 92)</v>
      </c>
      <c r="AE1" s="97"/>
      <c r="AF1" s="97"/>
      <c r="AG1" s="97"/>
      <c r="AH1" s="92"/>
      <c r="AI1" s="92"/>
      <c r="AJ1" s="92"/>
      <c r="AK1" s="98"/>
      <c r="AL1" s="92"/>
      <c r="AM1" s="92"/>
      <c r="AN1" s="95"/>
      <c r="AO1" s="95"/>
      <c r="AP1" s="95"/>
      <c r="AQ1" s="94" t="n">
        <f aca="true">NOW()</f>
        <v>45926.9714874151</v>
      </c>
      <c r="AR1" s="95"/>
      <c r="AS1" s="95"/>
      <c r="AT1" s="95"/>
      <c r="AU1" s="95"/>
    </row>
    <row r="2" customFormat="false" ht="14.65" hidden="false" customHeight="false" outlineLevel="0" collapsed="false">
      <c r="A2" s="99" t="s">
        <v>426</v>
      </c>
      <c r="B2" s="92"/>
      <c r="C2" s="92"/>
      <c r="D2" s="92"/>
      <c r="E2" s="92"/>
      <c r="F2" s="92"/>
      <c r="G2" s="92"/>
      <c r="H2" s="92"/>
      <c r="I2" s="100" t="s">
        <v>427</v>
      </c>
      <c r="J2" s="100"/>
      <c r="K2" s="100"/>
      <c r="L2" s="100"/>
      <c r="M2" s="92"/>
      <c r="N2" s="92"/>
      <c r="O2" s="92"/>
      <c r="P2" s="92"/>
      <c r="Q2" s="92"/>
      <c r="R2" s="92"/>
      <c r="S2" s="92"/>
      <c r="T2" s="92"/>
      <c r="U2" s="92"/>
      <c r="V2" s="101" t="n">
        <f aca="true">NOW()</f>
        <v>45926.9714874152</v>
      </c>
      <c r="W2" s="95"/>
      <c r="X2" s="95"/>
      <c r="Y2" s="95"/>
      <c r="Z2" s="95"/>
      <c r="AA2" s="99" t="s">
        <v>428</v>
      </c>
      <c r="AB2" s="92"/>
      <c r="AC2" s="92"/>
      <c r="AD2" s="97" t="str">
        <f aca="false">I2</f>
        <v>CASH FLOW STATEMENT</v>
      </c>
      <c r="AE2" s="97"/>
      <c r="AF2" s="97"/>
      <c r="AG2" s="97"/>
      <c r="AH2" s="92"/>
      <c r="AI2" s="92"/>
      <c r="AJ2" s="92"/>
      <c r="AK2" s="102"/>
      <c r="AL2" s="92"/>
      <c r="AM2" s="92"/>
      <c r="AN2" s="95"/>
      <c r="AO2" s="95"/>
      <c r="AP2" s="95"/>
      <c r="AQ2" s="101" t="n">
        <f aca="true">NOW()</f>
        <v>45926.9714874152</v>
      </c>
      <c r="AR2" s="95"/>
      <c r="AS2" s="95"/>
      <c r="AT2" s="95"/>
      <c r="AU2" s="95"/>
    </row>
    <row r="3" customFormat="false" ht="14.65" hidden="false" customHeight="false" outlineLevel="0" collapsed="false">
      <c r="A3" s="102"/>
      <c r="B3" s="92"/>
      <c r="C3" s="92"/>
      <c r="D3" s="92"/>
      <c r="E3" s="92"/>
      <c r="F3" s="92"/>
      <c r="G3" s="92"/>
      <c r="H3" s="92"/>
      <c r="I3" s="93" t="str">
        <f aca="false">BACKUP!G3</f>
        <v>2002 OPERATING PLAN</v>
      </c>
      <c r="J3" s="93"/>
      <c r="K3" s="93"/>
      <c r="L3" s="93"/>
      <c r="M3" s="92"/>
      <c r="N3" s="92"/>
      <c r="O3" s="92"/>
      <c r="P3" s="92"/>
      <c r="Q3" s="92"/>
      <c r="R3" s="92"/>
      <c r="S3" s="92"/>
      <c r="T3" s="92"/>
      <c r="U3" s="92"/>
      <c r="V3" s="92"/>
      <c r="W3" s="95"/>
      <c r="X3" s="95"/>
      <c r="Y3" s="95"/>
      <c r="Z3" s="95"/>
      <c r="AA3" s="102"/>
      <c r="AB3" s="92"/>
      <c r="AC3" s="92"/>
      <c r="AD3" s="97" t="str">
        <f aca="false">I3</f>
        <v>2002 OPERATING PLAN</v>
      </c>
      <c r="AE3" s="97"/>
      <c r="AF3" s="97"/>
      <c r="AG3" s="97"/>
      <c r="AH3" s="92"/>
      <c r="AI3" s="92"/>
      <c r="AJ3" s="92"/>
      <c r="AK3" s="92"/>
      <c r="AL3" s="92"/>
      <c r="AM3" s="92"/>
      <c r="AN3" s="92"/>
      <c r="AO3" s="95"/>
      <c r="AP3" s="95"/>
      <c r="AQ3" s="95"/>
      <c r="AR3" s="95"/>
      <c r="AS3" s="95"/>
      <c r="AT3" s="95"/>
      <c r="AU3" s="95"/>
    </row>
    <row r="4" customFormat="false" ht="14.65" hidden="false" customHeight="false" outlineLevel="0" collapsed="false">
      <c r="A4" s="92"/>
      <c r="B4" s="92"/>
      <c r="C4" s="92"/>
      <c r="D4" s="92"/>
      <c r="E4" s="92"/>
      <c r="F4" s="92"/>
      <c r="G4" s="92"/>
      <c r="H4" s="92"/>
      <c r="I4" s="93" t="str">
        <f aca="false">BACKUP!G4</f>
        <v>(Thousands of Dollars)</v>
      </c>
      <c r="J4" s="93"/>
      <c r="K4" s="93"/>
      <c r="L4" s="93"/>
      <c r="M4" s="92"/>
      <c r="N4" s="92"/>
      <c r="O4" s="92"/>
      <c r="P4" s="92"/>
      <c r="Q4" s="92"/>
      <c r="R4" s="92"/>
      <c r="S4" s="92"/>
      <c r="T4" s="92"/>
      <c r="U4" s="92"/>
      <c r="V4" s="92"/>
      <c r="W4" s="95"/>
      <c r="X4" s="95"/>
      <c r="Y4" s="95"/>
      <c r="Z4" s="95"/>
      <c r="AA4" s="92"/>
      <c r="AB4" s="92"/>
      <c r="AC4" s="92"/>
      <c r="AD4" s="97" t="str">
        <f aca="false">I4</f>
        <v>(Thousands of Dollars)</v>
      </c>
      <c r="AE4" s="97"/>
      <c r="AF4" s="97"/>
      <c r="AG4" s="97"/>
      <c r="AH4" s="92"/>
      <c r="AI4" s="92"/>
      <c r="AJ4" s="92"/>
      <c r="AK4" s="92"/>
      <c r="AL4" s="92"/>
      <c r="AM4" s="92"/>
      <c r="AN4" s="92"/>
      <c r="AO4" s="95"/>
      <c r="AP4" s="95"/>
      <c r="AQ4" s="95"/>
      <c r="AR4" s="95"/>
      <c r="AS4" s="95"/>
      <c r="AT4" s="95"/>
      <c r="AU4" s="95"/>
    </row>
    <row r="5" customFormat="false" ht="14.65" hidden="false" customHeight="false" outlineLevel="0" collapsed="false">
      <c r="A5" s="92"/>
      <c r="B5" s="92"/>
      <c r="C5" s="92"/>
      <c r="D5" s="103" t="n">
        <f aca="false">BACKUP!D6</f>
        <v>0</v>
      </c>
      <c r="E5" s="103" t="n">
        <f aca="false">BACKUP!E6</f>
        <v>0</v>
      </c>
      <c r="F5" s="103" t="n">
        <f aca="false">BACKUP!F6</f>
        <v>0</v>
      </c>
      <c r="G5" s="103" t="n">
        <f aca="false">BACKUP!G6</f>
        <v>0</v>
      </c>
      <c r="H5" s="103" t="n">
        <f aca="false">BACKUP!H6</f>
        <v>0</v>
      </c>
      <c r="I5" s="103" t="n">
        <f aca="false">BACKUP!I6</f>
        <v>0</v>
      </c>
      <c r="J5" s="103" t="n">
        <f aca="false">BACKUP!J6</f>
        <v>0</v>
      </c>
      <c r="K5" s="103" t="n">
        <f aca="false">BACKUP!K6</f>
        <v>0</v>
      </c>
      <c r="L5" s="103" t="n">
        <f aca="false">BACKUP!L6</f>
        <v>0</v>
      </c>
      <c r="M5" s="103" t="n">
        <f aca="false">BACKUP!M6</f>
        <v>0</v>
      </c>
      <c r="N5" s="103" t="n">
        <f aca="false">BACKUP!N6</f>
        <v>0</v>
      </c>
      <c r="O5" s="103" t="n">
        <f aca="false">BACKUP!O6</f>
        <v>0</v>
      </c>
      <c r="P5" s="104"/>
      <c r="Q5" s="92"/>
      <c r="R5" s="104"/>
      <c r="S5" s="92"/>
      <c r="T5" s="105"/>
      <c r="U5" s="92"/>
      <c r="V5" s="106" t="n">
        <f aca="false">T5</f>
        <v>0</v>
      </c>
      <c r="W5" s="95"/>
      <c r="X5" s="95"/>
      <c r="Y5" s="95"/>
      <c r="Z5" s="95"/>
      <c r="AA5" s="92"/>
      <c r="AB5" s="92"/>
      <c r="AC5" s="92"/>
      <c r="AD5" s="92"/>
      <c r="AE5" s="92"/>
      <c r="AF5" s="106" t="n">
        <f aca="false">T5</f>
        <v>0</v>
      </c>
      <c r="AG5" s="92"/>
      <c r="AH5" s="106" t="n">
        <f aca="false">V5</f>
        <v>0</v>
      </c>
      <c r="AI5" s="92"/>
      <c r="AJ5" s="107"/>
      <c r="AK5" s="106" t="n">
        <f aca="false">T5</f>
        <v>0</v>
      </c>
      <c r="AL5" s="92"/>
      <c r="AM5" s="107"/>
      <c r="AN5" s="108"/>
      <c r="AO5" s="95"/>
      <c r="AP5" s="109"/>
      <c r="AQ5" s="110"/>
      <c r="AR5" s="95"/>
      <c r="AS5" s="95"/>
      <c r="AT5" s="95"/>
      <c r="AU5" s="95"/>
    </row>
    <row r="6" customFormat="false" ht="14.65" hidden="false" customHeight="false" outlineLevel="0" collapsed="false">
      <c r="A6" s="92"/>
      <c r="B6" s="92"/>
      <c r="C6" s="92"/>
      <c r="D6" s="103" t="str">
        <f aca="false">BACKUP!D7</f>
        <v>PLAN</v>
      </c>
      <c r="E6" s="103" t="str">
        <f aca="false">BACKUP!E7</f>
        <v>PLAN</v>
      </c>
      <c r="F6" s="103" t="str">
        <f aca="false">BACKUP!F7</f>
        <v>PLAN</v>
      </c>
      <c r="G6" s="103" t="str">
        <f aca="false">BACKUP!G7</f>
        <v>PLAN</v>
      </c>
      <c r="H6" s="103" t="str">
        <f aca="false">BACKUP!H7</f>
        <v>PLAN</v>
      </c>
      <c r="I6" s="103" t="str">
        <f aca="false">BACKUP!I7</f>
        <v>PLAN</v>
      </c>
      <c r="J6" s="103" t="str">
        <f aca="false">BACKUP!J7</f>
        <v>PLAN</v>
      </c>
      <c r="K6" s="103" t="str">
        <f aca="false">BACKUP!K7</f>
        <v>PLAN</v>
      </c>
      <c r="L6" s="103" t="str">
        <f aca="false">BACKUP!L7</f>
        <v>PLAN</v>
      </c>
      <c r="M6" s="103" t="str">
        <f aca="false">BACKUP!M7</f>
        <v>PLAN</v>
      </c>
      <c r="N6" s="103" t="str">
        <f aca="false">BACKUP!N7</f>
        <v>PLAN</v>
      </c>
      <c r="O6" s="103" t="str">
        <f aca="false">BACKUP!O7</f>
        <v>PLAN</v>
      </c>
      <c r="P6" s="103" t="str">
        <f aca="false">BACKUP!P7</f>
        <v>TOTAL</v>
      </c>
      <c r="Q6" s="111" t="s">
        <v>8</v>
      </c>
      <c r="R6" s="103" t="str">
        <f aca="false">BACKUP!R7</f>
        <v>ESTIMATED</v>
      </c>
      <c r="S6" s="108"/>
      <c r="T6" s="111" t="s">
        <v>6</v>
      </c>
      <c r="U6" s="111" t="s">
        <v>429</v>
      </c>
      <c r="V6" s="106" t="str">
        <f aca="false">T6</f>
        <v>PLAN</v>
      </c>
      <c r="W6" s="95"/>
      <c r="X6" s="95"/>
      <c r="Y6" s="95"/>
      <c r="Z6" s="95"/>
      <c r="AA6" s="92"/>
      <c r="AB6" s="106" t="str">
        <f aca="false">P6</f>
        <v>TOTAL</v>
      </c>
      <c r="AC6" s="111" t="s">
        <v>429</v>
      </c>
      <c r="AD6" s="112" t="str">
        <f aca="false">R6</f>
        <v>ESTIMATED</v>
      </c>
      <c r="AE6" s="92"/>
      <c r="AF6" s="106" t="str">
        <f aca="false">T6</f>
        <v>PLAN</v>
      </c>
      <c r="AG6" s="112" t="str">
        <f aca="false">AC6</f>
        <v>MARCH</v>
      </c>
      <c r="AH6" s="106" t="str">
        <f aca="false">V6</f>
        <v>PLAN</v>
      </c>
      <c r="AI6" s="92"/>
      <c r="AJ6" s="113" t="s">
        <v>430</v>
      </c>
      <c r="AK6" s="113"/>
      <c r="AL6" s="92"/>
      <c r="AM6" s="114" t="s">
        <v>431</v>
      </c>
      <c r="AN6" s="114"/>
      <c r="AO6" s="95"/>
      <c r="AP6" s="114" t="s">
        <v>432</v>
      </c>
      <c r="AQ6" s="114"/>
      <c r="AR6" s="95"/>
      <c r="AS6" s="95"/>
      <c r="AT6" s="95"/>
      <c r="AU6" s="95"/>
    </row>
    <row r="7" customFormat="false" ht="12.95" hidden="false" customHeight="true" outlineLevel="0" collapsed="false">
      <c r="A7" s="92"/>
      <c r="B7" s="92"/>
      <c r="C7" s="92"/>
      <c r="D7" s="115" t="str">
        <f aca="false">BACKUP!D8</f>
        <v>JAN</v>
      </c>
      <c r="E7" s="115" t="str">
        <f aca="false">BACKUP!E8</f>
        <v>FEB</v>
      </c>
      <c r="F7" s="115" t="str">
        <f aca="false">BACKUP!F8</f>
        <v>MAR</v>
      </c>
      <c r="G7" s="115" t="str">
        <f aca="false">BACKUP!G8</f>
        <v>APR</v>
      </c>
      <c r="H7" s="115" t="str">
        <f aca="false">BACKUP!H8</f>
        <v>MAY</v>
      </c>
      <c r="I7" s="115" t="str">
        <f aca="false">BACKUP!I8</f>
        <v>JUN</v>
      </c>
      <c r="J7" s="115" t="str">
        <f aca="false">BACKUP!J8</f>
        <v>JUL</v>
      </c>
      <c r="K7" s="115" t="str">
        <f aca="false">BACKUP!K8</f>
        <v>AUG</v>
      </c>
      <c r="L7" s="115" t="str">
        <f aca="false">BACKUP!L8</f>
        <v>SEP</v>
      </c>
      <c r="M7" s="115" t="str">
        <f aca="false">BACKUP!M8</f>
        <v>OCT</v>
      </c>
      <c r="N7" s="115" t="str">
        <f aca="false">BACKUP!N8</f>
        <v>NOV</v>
      </c>
      <c r="O7" s="115" t="str">
        <f aca="false">BACKUP!O8</f>
        <v>DEC</v>
      </c>
      <c r="P7" s="115" t="n">
        <f aca="false">BACKUP!P8</f>
        <v>2002</v>
      </c>
      <c r="Q7" s="115" t="str">
        <f aca="false">BACKUP!Q8</f>
        <v>Y-T-D</v>
      </c>
      <c r="R7" s="115" t="str">
        <f aca="false">BACKUP!R8</f>
        <v>R.M.</v>
      </c>
      <c r="S7" s="108"/>
      <c r="T7" s="116" t="n">
        <f aca="false">P7</f>
        <v>2002</v>
      </c>
      <c r="U7" s="116" t="str">
        <f aca="false">Q7</f>
        <v>Y-T-D</v>
      </c>
      <c r="V7" s="116" t="str">
        <f aca="false">R7</f>
        <v>R.M.</v>
      </c>
      <c r="W7" s="95"/>
      <c r="X7" s="95"/>
      <c r="Y7" s="95"/>
      <c r="Z7" s="95"/>
      <c r="AA7" s="92"/>
      <c r="AB7" s="116" t="n">
        <f aca="false">P7</f>
        <v>2002</v>
      </c>
      <c r="AC7" s="117" t="str">
        <f aca="false">Q7</f>
        <v>Y-T-D</v>
      </c>
      <c r="AD7" s="117" t="str">
        <f aca="false">R7</f>
        <v>R.M.</v>
      </c>
      <c r="AE7" s="92"/>
      <c r="AF7" s="116" t="n">
        <f aca="false">T7</f>
        <v>2002</v>
      </c>
      <c r="AG7" s="117" t="str">
        <f aca="false">AC7</f>
        <v>Y-T-D</v>
      </c>
      <c r="AH7" s="116" t="str">
        <f aca="false">V7</f>
        <v>R.M.</v>
      </c>
      <c r="AI7" s="92"/>
      <c r="AJ7" s="117" t="str">
        <f aca="false">AC7</f>
        <v>Y-T-D</v>
      </c>
      <c r="AK7" s="118" t="s">
        <v>433</v>
      </c>
      <c r="AL7" s="108"/>
      <c r="AM7" s="116" t="str">
        <f aca="false">AK7</f>
        <v>ANNUAL</v>
      </c>
      <c r="AN7" s="118" t="s">
        <v>434</v>
      </c>
      <c r="AO7" s="95"/>
      <c r="AP7" s="119" t="s">
        <v>435</v>
      </c>
      <c r="AQ7" s="117" t="str">
        <f aca="false">AN7</f>
        <v>Variance</v>
      </c>
      <c r="AR7" s="95"/>
      <c r="AS7" s="95"/>
      <c r="AT7" s="95"/>
      <c r="AU7" s="95"/>
    </row>
    <row r="8" customFormat="false" ht="12.75" hidden="false" customHeight="true" outlineLevel="0" collapsed="false">
      <c r="A8" s="120" t="s">
        <v>436</v>
      </c>
      <c r="B8" s="95"/>
      <c r="C8" s="95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2" t="str">
        <f aca="false">A8</f>
        <v>CASH FLOW FROM OPERATING ACTIVITIES</v>
      </c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122"/>
      <c r="AN8" s="95"/>
      <c r="AO8" s="95"/>
      <c r="AP8" s="122"/>
      <c r="AQ8" s="95"/>
      <c r="AR8" s="95"/>
      <c r="AS8" s="95"/>
      <c r="AT8" s="95"/>
      <c r="AU8" s="95"/>
    </row>
    <row r="9" customFormat="false" ht="14.65" hidden="false" customHeight="false" outlineLevel="0" collapsed="false">
      <c r="A9" s="123" t="s">
        <v>437</v>
      </c>
      <c r="B9" s="95"/>
      <c r="C9" s="95"/>
      <c r="D9" s="124" t="n">
        <f aca="false">BACKUP!D468+BACKUP!D469+BACKUP!D470</f>
        <v>5889</v>
      </c>
      <c r="E9" s="124" t="n">
        <f aca="false">BACKUP!E468+BACKUP!E469+BACKUP!E470</f>
        <v>4788</v>
      </c>
      <c r="F9" s="124" t="n">
        <f aca="false">BACKUP!F468+BACKUP!F469+BACKUP!F470</f>
        <v>5644</v>
      </c>
      <c r="G9" s="124" t="n">
        <f aca="false">BACKUP!G468+BACKUP!G469+BACKUP!G470</f>
        <v>5429</v>
      </c>
      <c r="H9" s="124" t="n">
        <f aca="false">BACKUP!H468+BACKUP!H469+BACKUP!H470</f>
        <v>5820</v>
      </c>
      <c r="I9" s="124" t="n">
        <f aca="false">BACKUP!I468+BACKUP!I469+BACKUP!I470</f>
        <v>6167</v>
      </c>
      <c r="J9" s="124" t="n">
        <f aca="false">BACKUP!J468+BACKUP!J469+BACKUP!J470</f>
        <v>6658</v>
      </c>
      <c r="K9" s="124" t="n">
        <f aca="false">BACKUP!K468+BACKUP!K469+BACKUP!K470</f>
        <v>6600</v>
      </c>
      <c r="L9" s="121" t="n">
        <f aca="false">BACKUP!L468+BACKUP!L469+BACKUP!L470</f>
        <v>6214</v>
      </c>
      <c r="M9" s="121" t="n">
        <f aca="false">BACKUP!M468+BACKUP!M469+BACKUP!M470</f>
        <v>6573</v>
      </c>
      <c r="N9" s="121" t="n">
        <f aca="false">BACKUP!N468+BACKUP!N469+BACKUP!N470</f>
        <v>6558</v>
      </c>
      <c r="O9" s="121" t="n">
        <f aca="false">BACKUP!O468+BACKUP!O469+BACKUP!O470</f>
        <v>6679</v>
      </c>
      <c r="P9" s="121" t="n">
        <f aca="false">SUM(D9:O9)</f>
        <v>73019</v>
      </c>
      <c r="Q9" s="122" t="n">
        <f aca="false">SUM(D9:E9)</f>
        <v>10677</v>
      </c>
      <c r="R9" s="121" t="n">
        <f aca="false">P9-Q9</f>
        <v>62342</v>
      </c>
      <c r="S9" s="95"/>
      <c r="T9" s="122" t="n">
        <v>0</v>
      </c>
      <c r="U9" s="122" t="n">
        <v>0</v>
      </c>
      <c r="V9" s="121" t="n">
        <f aca="false">T9-U9</f>
        <v>0</v>
      </c>
      <c r="W9" s="95"/>
      <c r="X9" s="121"/>
      <c r="Y9" s="121"/>
      <c r="Z9" s="95"/>
      <c r="AA9" s="95" t="str">
        <f aca="false">A9</f>
        <v>   Net Income </v>
      </c>
      <c r="AB9" s="121" t="n">
        <f aca="false">P9</f>
        <v>73019</v>
      </c>
      <c r="AC9" s="122" t="n">
        <f aca="false">SUM(D9:F9)</f>
        <v>16321</v>
      </c>
      <c r="AD9" s="121" t="n">
        <f aca="false">AB9-AC9</f>
        <v>56698</v>
      </c>
      <c r="AE9" s="95"/>
      <c r="AF9" s="121" t="n">
        <f aca="false">T9</f>
        <v>0</v>
      </c>
      <c r="AG9" s="121" t="n">
        <f aca="false">U9</f>
        <v>0</v>
      </c>
      <c r="AH9" s="121" t="n">
        <f aca="false">AF9-AG9</f>
        <v>0</v>
      </c>
      <c r="AI9" s="95"/>
      <c r="AJ9" s="121" t="n">
        <f aca="false">AC9-AG9</f>
        <v>16321</v>
      </c>
      <c r="AK9" s="121" t="n">
        <f aca="false">AB9-AF9</f>
        <v>73019</v>
      </c>
      <c r="AL9" s="95"/>
      <c r="AM9" s="122" t="n">
        <v>77953</v>
      </c>
      <c r="AN9" s="121" t="n">
        <f aca="false">AB9-AM9</f>
        <v>-4934</v>
      </c>
      <c r="AO9" s="95"/>
      <c r="AP9" s="122" t="n">
        <v>0</v>
      </c>
      <c r="AQ9" s="121" t="n">
        <f aca="false">AC9-AP9</f>
        <v>16321</v>
      </c>
      <c r="AR9" s="95"/>
      <c r="AS9" s="95"/>
      <c r="AT9" s="95"/>
      <c r="AU9" s="95"/>
    </row>
    <row r="10" customFormat="false" ht="14.65" hidden="false" customHeight="false" outlineLevel="0" collapsed="false">
      <c r="A10" s="123" t="s">
        <v>438</v>
      </c>
      <c r="B10" s="95"/>
      <c r="C10" s="95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95"/>
      <c r="Q10" s="125"/>
      <c r="R10" s="95"/>
      <c r="S10" s="95"/>
      <c r="T10" s="122"/>
      <c r="U10" s="122"/>
      <c r="V10" s="95"/>
      <c r="W10" s="95"/>
      <c r="X10" s="95"/>
      <c r="Y10" s="95"/>
      <c r="Z10" s="95"/>
      <c r="AA10" s="95" t="str">
        <f aca="false">A10</f>
        <v>   Items not affecting Working Capital:</v>
      </c>
      <c r="AB10" s="95"/>
      <c r="AC10" s="95"/>
      <c r="AD10" s="95"/>
      <c r="AE10" s="95"/>
      <c r="AF10" s="95"/>
      <c r="AG10" s="122"/>
      <c r="AH10" s="95"/>
      <c r="AI10" s="95"/>
      <c r="AJ10" s="95"/>
      <c r="AK10" s="95"/>
      <c r="AL10" s="95"/>
      <c r="AM10" s="122"/>
      <c r="AN10" s="95"/>
      <c r="AO10" s="95"/>
      <c r="AP10" s="122"/>
      <c r="AQ10" s="95"/>
      <c r="AR10" s="95"/>
      <c r="AS10" s="95"/>
      <c r="AT10" s="95"/>
      <c r="AU10" s="95"/>
    </row>
    <row r="11" customFormat="false" ht="14.65" hidden="false" customHeight="false" outlineLevel="0" collapsed="false">
      <c r="A11" s="123" t="s">
        <v>439</v>
      </c>
      <c r="B11" s="95"/>
      <c r="C11" s="95"/>
      <c r="D11" s="121" t="n">
        <f aca="false">D280+D279+D283</f>
        <v>1800</v>
      </c>
      <c r="E11" s="121" t="n">
        <f aca="false">E280+E279+E283</f>
        <v>1803</v>
      </c>
      <c r="F11" s="121" t="n">
        <f aca="false">F280+F279+F283</f>
        <v>1803</v>
      </c>
      <c r="G11" s="121" t="n">
        <f aca="false">G280+G279+G283</f>
        <v>1803</v>
      </c>
      <c r="H11" s="121" t="n">
        <f aca="false">H280+H279+H283</f>
        <v>1803</v>
      </c>
      <c r="I11" s="121" t="n">
        <f aca="false">I280+I279+I283</f>
        <v>1805</v>
      </c>
      <c r="J11" s="121" t="n">
        <f aca="false">J280+J279+J283</f>
        <v>1809</v>
      </c>
      <c r="K11" s="121" t="n">
        <f aca="false">K280+K279+K283</f>
        <v>1809</v>
      </c>
      <c r="L11" s="121" t="n">
        <f aca="false">L280+L279+L283</f>
        <v>1828</v>
      </c>
      <c r="M11" s="121" t="n">
        <f aca="false">M280+M279+M283</f>
        <v>1828</v>
      </c>
      <c r="N11" s="121" t="n">
        <f aca="false">N280+N279+N283</f>
        <v>1831</v>
      </c>
      <c r="O11" s="121" t="n">
        <f aca="false">O280+O279+O283</f>
        <v>1835</v>
      </c>
      <c r="P11" s="121" t="n">
        <f aca="false">SUM(D11:O11)</f>
        <v>21757</v>
      </c>
      <c r="Q11" s="122" t="n">
        <f aca="false">SUM(D11:E11)</f>
        <v>3603</v>
      </c>
      <c r="R11" s="121" t="n">
        <f aca="false">P11-Q11</f>
        <v>18154</v>
      </c>
      <c r="S11" s="95"/>
      <c r="T11" s="122" t="n">
        <v>0</v>
      </c>
      <c r="U11" s="122" t="n">
        <v>0</v>
      </c>
      <c r="V11" s="121" t="n">
        <f aca="false">T11-U11</f>
        <v>0</v>
      </c>
      <c r="W11" s="95"/>
      <c r="X11" s="121"/>
      <c r="Y11" s="121"/>
      <c r="Z11" s="95"/>
      <c r="AA11" s="95" t="str">
        <f aca="false">A11</f>
        <v>      Depreciation and Amortization</v>
      </c>
      <c r="AB11" s="121" t="n">
        <f aca="false">P11</f>
        <v>21757</v>
      </c>
      <c r="AC11" s="122" t="n">
        <f aca="false">SUM(D11:F11)</f>
        <v>5406</v>
      </c>
      <c r="AD11" s="121" t="n">
        <f aca="false">AB11-AC11</f>
        <v>16351</v>
      </c>
      <c r="AE11" s="95"/>
      <c r="AF11" s="121" t="n">
        <f aca="false">T11</f>
        <v>0</v>
      </c>
      <c r="AG11" s="121" t="n">
        <f aca="false">U11</f>
        <v>0</v>
      </c>
      <c r="AH11" s="121" t="n">
        <f aca="false">AF11-AG11</f>
        <v>0</v>
      </c>
      <c r="AI11" s="95"/>
      <c r="AJ11" s="121" t="n">
        <f aca="false">AC11-AG11</f>
        <v>5406</v>
      </c>
      <c r="AK11" s="121" t="n">
        <f aca="false">AB11-AF11</f>
        <v>21757</v>
      </c>
      <c r="AL11" s="95"/>
      <c r="AM11" s="122" t="n">
        <v>20440</v>
      </c>
      <c r="AN11" s="121" t="n">
        <f aca="false">AB11-AM11</f>
        <v>1317</v>
      </c>
      <c r="AO11" s="95"/>
      <c r="AP11" s="122" t="n">
        <v>0</v>
      </c>
      <c r="AQ11" s="121" t="n">
        <f aca="false">AC11-AP11</f>
        <v>5406</v>
      </c>
      <c r="AR11" s="95"/>
      <c r="AS11" s="95"/>
      <c r="AT11" s="95"/>
      <c r="AU11" s="95"/>
    </row>
    <row r="12" customFormat="false" ht="14.65" hidden="false" customHeight="false" outlineLevel="0" collapsed="false">
      <c r="A12" s="123" t="s">
        <v>440</v>
      </c>
      <c r="B12" s="95"/>
      <c r="C12" s="95"/>
      <c r="D12" s="121" t="n">
        <f aca="false">-D292</f>
        <v>-0</v>
      </c>
      <c r="E12" s="121" t="n">
        <f aca="false">-E292</f>
        <v>-0</v>
      </c>
      <c r="F12" s="121" t="n">
        <f aca="false">-F292</f>
        <v>-0</v>
      </c>
      <c r="G12" s="121" t="n">
        <f aca="false">-G292</f>
        <v>-0</v>
      </c>
      <c r="H12" s="121" t="n">
        <f aca="false">-H292</f>
        <v>-0</v>
      </c>
      <c r="I12" s="121" t="n">
        <f aca="false">-I292</f>
        <v>-0</v>
      </c>
      <c r="J12" s="121" t="n">
        <f aca="false">-J292</f>
        <v>-0</v>
      </c>
      <c r="K12" s="121" t="n">
        <f aca="false">-K292</f>
        <v>-0</v>
      </c>
      <c r="L12" s="121" t="n">
        <f aca="false">-L292</f>
        <v>-0</v>
      </c>
      <c r="M12" s="121" t="n">
        <f aca="false">-M292</f>
        <v>-0</v>
      </c>
      <c r="N12" s="121" t="n">
        <f aca="false">-N292</f>
        <v>-0</v>
      </c>
      <c r="O12" s="121" t="n">
        <f aca="false">-O292</f>
        <v>-0</v>
      </c>
      <c r="P12" s="121" t="n">
        <f aca="false">SUM(D12:O12)</f>
        <v>0</v>
      </c>
      <c r="Q12" s="122" t="n">
        <f aca="false">SUM(D12:E12)</f>
        <v>0</v>
      </c>
      <c r="R12" s="121" t="n">
        <f aca="false">P12-Q12</f>
        <v>0</v>
      </c>
      <c r="S12" s="95"/>
      <c r="T12" s="122" t="n">
        <v>0</v>
      </c>
      <c r="U12" s="122" t="n">
        <v>0</v>
      </c>
      <c r="V12" s="121" t="n">
        <f aca="false">T12-U12</f>
        <v>0</v>
      </c>
      <c r="W12" s="95"/>
      <c r="X12" s="121"/>
      <c r="Y12" s="121"/>
      <c r="Z12" s="95"/>
      <c r="AA12" s="95" t="str">
        <f aca="false">A12</f>
        <v>      Regulatory Amortization - TCR</v>
      </c>
      <c r="AB12" s="121" t="n">
        <f aca="false">P12</f>
        <v>0</v>
      </c>
      <c r="AC12" s="122" t="n">
        <f aca="false">SUM(D12:F12)</f>
        <v>0</v>
      </c>
      <c r="AD12" s="121" t="n">
        <f aca="false">AB12-AC12</f>
        <v>0</v>
      </c>
      <c r="AE12" s="95"/>
      <c r="AF12" s="121" t="n">
        <f aca="false">T12</f>
        <v>0</v>
      </c>
      <c r="AG12" s="121" t="n">
        <f aca="false">U12</f>
        <v>0</v>
      </c>
      <c r="AH12" s="121" t="n">
        <f aca="false">AF12-AG12</f>
        <v>0</v>
      </c>
      <c r="AI12" s="95"/>
      <c r="AJ12" s="121" t="n">
        <f aca="false">AC12-AG12</f>
        <v>0</v>
      </c>
      <c r="AK12" s="121" t="n">
        <f aca="false">AB12-AF12</f>
        <v>0</v>
      </c>
      <c r="AL12" s="95"/>
      <c r="AM12" s="122" t="n">
        <v>0</v>
      </c>
      <c r="AN12" s="121" t="n">
        <f aca="false">AB12-AM12</f>
        <v>0</v>
      </c>
      <c r="AO12" s="95"/>
      <c r="AP12" s="122" t="n">
        <v>0</v>
      </c>
      <c r="AQ12" s="121" t="n">
        <f aca="false">AC12-AP12</f>
        <v>0</v>
      </c>
      <c r="AR12" s="95"/>
      <c r="AS12" s="95"/>
      <c r="AT12" s="95"/>
      <c r="AU12" s="95"/>
    </row>
    <row r="13" customFormat="false" ht="14.65" hidden="false" customHeight="false" outlineLevel="0" collapsed="false">
      <c r="A13" s="123" t="s">
        <v>441</v>
      </c>
      <c r="B13" s="95"/>
      <c r="C13" s="95"/>
      <c r="D13" s="126" t="n">
        <f aca="false">+BACKUP!D354+BACKUP!D364-BACKUP!D359</f>
        <v>304</v>
      </c>
      <c r="E13" s="126" t="n">
        <f aca="false">+BACKUP!E354+BACKUP!E364-BACKUP!E359</f>
        <v>329</v>
      </c>
      <c r="F13" s="126" t="n">
        <f aca="false">+BACKUP!F354+BACKUP!F364-BACKUP!F359</f>
        <v>318</v>
      </c>
      <c r="G13" s="126" t="n">
        <f aca="false">+BACKUP!G354+BACKUP!G364-BACKUP!G359</f>
        <v>366</v>
      </c>
      <c r="H13" s="126" t="n">
        <f aca="false">+BACKUP!H354+BACKUP!H364-BACKUP!H359</f>
        <v>420</v>
      </c>
      <c r="I13" s="126" t="n">
        <f aca="false">+BACKUP!I354+BACKUP!I364-BACKUP!I359</f>
        <v>448</v>
      </c>
      <c r="J13" s="126" t="n">
        <f aca="false">+BACKUP!J354+BACKUP!J364-BACKUP!J359</f>
        <v>453</v>
      </c>
      <c r="K13" s="126" t="n">
        <f aca="false">+BACKUP!K354+BACKUP!K364-BACKUP!K359</f>
        <v>452</v>
      </c>
      <c r="L13" s="126" t="n">
        <f aca="false">+BACKUP!L354+BACKUP!L364-BACKUP!L359</f>
        <v>980</v>
      </c>
      <c r="M13" s="126" t="n">
        <f aca="false">+BACKUP!M354+BACKUP!M364-BACKUP!M359</f>
        <v>423</v>
      </c>
      <c r="N13" s="126" t="n">
        <f aca="false">+BACKUP!N354+BACKUP!N364-BACKUP!N359</f>
        <v>-142</v>
      </c>
      <c r="O13" s="126" t="n">
        <f aca="false">+BACKUP!O354+BACKUP!O364-BACKUP!O359</f>
        <v>439</v>
      </c>
      <c r="P13" s="121" t="n">
        <f aca="false">SUM(D13:O13)</f>
        <v>4790</v>
      </c>
      <c r="Q13" s="122" t="n">
        <f aca="false">SUM(D13:E13)</f>
        <v>633</v>
      </c>
      <c r="R13" s="121" t="n">
        <f aca="false">P13-Q13</f>
        <v>4157</v>
      </c>
      <c r="S13" s="95"/>
      <c r="T13" s="122" t="n">
        <v>0</v>
      </c>
      <c r="U13" s="122" t="n">
        <v>0</v>
      </c>
      <c r="V13" s="121" t="n">
        <f aca="false">T13-U13</f>
        <v>0</v>
      </c>
      <c r="W13" s="95"/>
      <c r="X13" s="121"/>
      <c r="Y13" s="121"/>
      <c r="Z13" s="95"/>
      <c r="AA13" s="95" t="str">
        <f aca="false">A13</f>
        <v>      Deferred Income Taxes - Both Current and Noncurrent</v>
      </c>
      <c r="AB13" s="121" t="n">
        <f aca="false">P13</f>
        <v>4790</v>
      </c>
      <c r="AC13" s="122" t="n">
        <f aca="false">SUM(D13:F13)</f>
        <v>951</v>
      </c>
      <c r="AD13" s="121" t="n">
        <f aca="false">AB13-AC13</f>
        <v>3839</v>
      </c>
      <c r="AE13" s="95"/>
      <c r="AF13" s="121" t="n">
        <f aca="false">T13</f>
        <v>0</v>
      </c>
      <c r="AG13" s="121" t="n">
        <f aca="false">U13</f>
        <v>0</v>
      </c>
      <c r="AH13" s="121" t="n">
        <f aca="false">AF13-AG13</f>
        <v>0</v>
      </c>
      <c r="AI13" s="95"/>
      <c r="AJ13" s="121" t="n">
        <f aca="false">AC13-AG13</f>
        <v>951</v>
      </c>
      <c r="AK13" s="121" t="n">
        <f aca="false">AB13-AF13</f>
        <v>4790</v>
      </c>
      <c r="AL13" s="95"/>
      <c r="AM13" s="122" t="n">
        <v>163</v>
      </c>
      <c r="AN13" s="121" t="n">
        <f aca="false">AB13-AM13</f>
        <v>4627</v>
      </c>
      <c r="AO13" s="95"/>
      <c r="AP13" s="122" t="n">
        <v>0</v>
      </c>
      <c r="AQ13" s="121" t="n">
        <f aca="false">AC13-AP13</f>
        <v>951</v>
      </c>
      <c r="AR13" s="95"/>
      <c r="AS13" s="95"/>
      <c r="AT13" s="95"/>
      <c r="AU13" s="95"/>
    </row>
    <row r="14" customFormat="false" ht="3.95" hidden="false" customHeight="true" outlineLevel="0" collapsed="false">
      <c r="A14" s="107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</row>
    <row r="15" customFormat="false" ht="14.65" hidden="false" customHeight="false" outlineLevel="0" collapsed="false">
      <c r="A15" s="123" t="s">
        <v>442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122"/>
      <c r="R15" s="95"/>
      <c r="S15" s="95"/>
      <c r="T15" s="122"/>
      <c r="U15" s="122"/>
      <c r="V15" s="95"/>
      <c r="W15" s="95"/>
      <c r="X15" s="95"/>
      <c r="Y15" s="95"/>
      <c r="Z15" s="95"/>
      <c r="AA15" s="95" t="str">
        <f aca="false">A15</f>
        <v>   Working Capital Changes:</v>
      </c>
      <c r="AB15" s="95"/>
      <c r="AC15" s="95"/>
      <c r="AD15" s="95"/>
      <c r="AE15" s="95"/>
      <c r="AF15" s="95"/>
      <c r="AG15" s="122"/>
      <c r="AH15" s="95"/>
      <c r="AI15" s="95"/>
      <c r="AJ15" s="95"/>
      <c r="AK15" s="95"/>
      <c r="AL15" s="95"/>
      <c r="AM15" s="122"/>
      <c r="AN15" s="95"/>
      <c r="AO15" s="95"/>
      <c r="AP15" s="122"/>
      <c r="AQ15" s="95"/>
      <c r="AR15" s="95"/>
      <c r="AS15" s="95"/>
      <c r="AT15" s="95"/>
      <c r="AU15" s="95"/>
    </row>
    <row r="16" customFormat="false" ht="14.65" hidden="false" customHeight="false" outlineLevel="0" collapsed="false">
      <c r="A16" s="123" t="s">
        <v>443</v>
      </c>
      <c r="B16" s="95"/>
      <c r="C16" s="95"/>
      <c r="D16" s="127" t="n">
        <f aca="false">-BACKUP!D36</f>
        <v>-635</v>
      </c>
      <c r="E16" s="127" t="n">
        <f aca="false">-BACKUP!E36</f>
        <v>1790</v>
      </c>
      <c r="F16" s="127" t="n">
        <f aca="false">-BACKUP!F36</f>
        <v>-1318</v>
      </c>
      <c r="G16" s="127" t="n">
        <f aca="false">-BACKUP!G36</f>
        <v>502</v>
      </c>
      <c r="H16" s="127" t="n">
        <f aca="false">-BACKUP!H36</f>
        <v>-532</v>
      </c>
      <c r="I16" s="127" t="n">
        <f aca="false">-BACKUP!I36</f>
        <v>-554</v>
      </c>
      <c r="J16" s="127" t="n">
        <f aca="false">-BACKUP!J36</f>
        <v>-1371</v>
      </c>
      <c r="K16" s="127" t="n">
        <f aca="false">-BACKUP!K36</f>
        <v>163</v>
      </c>
      <c r="L16" s="127" t="n">
        <f aca="false">-BACKUP!L36</f>
        <v>454</v>
      </c>
      <c r="M16" s="127" t="n">
        <f aca="false">-BACKUP!M36</f>
        <v>-464</v>
      </c>
      <c r="N16" s="127" t="n">
        <f aca="false">-BACKUP!N36</f>
        <v>147</v>
      </c>
      <c r="O16" s="127" t="n">
        <f aca="false">-BACKUP!O36</f>
        <v>-467</v>
      </c>
      <c r="P16" s="121" t="n">
        <f aca="false">SUM(D16:O16)</f>
        <v>-2285</v>
      </c>
      <c r="Q16" s="122" t="n">
        <f aca="false">SUM(D16:E16)</f>
        <v>1155</v>
      </c>
      <c r="R16" s="121" t="n">
        <f aca="false">P16-Q16</f>
        <v>-3440</v>
      </c>
      <c r="S16" s="95"/>
      <c r="T16" s="122" t="n">
        <v>0</v>
      </c>
      <c r="U16" s="122" t="n">
        <v>0</v>
      </c>
      <c r="V16" s="121" t="n">
        <f aca="false">T16-U16</f>
        <v>0</v>
      </c>
      <c r="W16" s="95"/>
      <c r="X16" s="121"/>
      <c r="Y16" s="121"/>
      <c r="Z16" s="95"/>
      <c r="AA16" s="95" t="str">
        <f aca="false">A16</f>
        <v>      Accounts and Notes Receivable</v>
      </c>
      <c r="AB16" s="121" t="n">
        <f aca="false">P16</f>
        <v>-2285</v>
      </c>
      <c r="AC16" s="122" t="n">
        <f aca="false">SUM(D16:F16)</f>
        <v>-163</v>
      </c>
      <c r="AD16" s="121" t="n">
        <f aca="false">AB16-AC16</f>
        <v>-2122</v>
      </c>
      <c r="AE16" s="95"/>
      <c r="AF16" s="121" t="n">
        <f aca="false">T16</f>
        <v>0</v>
      </c>
      <c r="AG16" s="121" t="n">
        <f aca="false">U16</f>
        <v>0</v>
      </c>
      <c r="AH16" s="121" t="n">
        <f aca="false">AF16-AG16</f>
        <v>0</v>
      </c>
      <c r="AI16" s="95"/>
      <c r="AJ16" s="121" t="n">
        <f aca="false">AC16-AG16</f>
        <v>-163</v>
      </c>
      <c r="AK16" s="121" t="n">
        <f aca="false">AB16-AF16</f>
        <v>-2285</v>
      </c>
      <c r="AL16" s="95"/>
      <c r="AM16" s="122" t="n">
        <v>-14865</v>
      </c>
      <c r="AN16" s="121" t="n">
        <f aca="false">AB16-AM16</f>
        <v>12580</v>
      </c>
      <c r="AO16" s="95"/>
      <c r="AP16" s="122" t="n">
        <v>0</v>
      </c>
      <c r="AQ16" s="121" t="n">
        <f aca="false">AC16-AP16</f>
        <v>-163</v>
      </c>
      <c r="AR16" s="95"/>
      <c r="AS16" s="95"/>
      <c r="AT16" s="95"/>
      <c r="AU16" s="95"/>
    </row>
    <row r="17" customFormat="false" ht="14.65" hidden="false" customHeight="false" outlineLevel="0" collapsed="false">
      <c r="A17" s="123" t="s">
        <v>444</v>
      </c>
      <c r="B17" s="95"/>
      <c r="C17" s="95"/>
      <c r="D17" s="121" t="n">
        <f aca="false">-BACKUP!D62</f>
        <v>-0</v>
      </c>
      <c r="E17" s="121" t="n">
        <f aca="false">-BACKUP!E62</f>
        <v>-0</v>
      </c>
      <c r="F17" s="121" t="n">
        <f aca="false">-BACKUP!F62</f>
        <v>-0</v>
      </c>
      <c r="G17" s="121" t="n">
        <f aca="false">-BACKUP!G62</f>
        <v>-0</v>
      </c>
      <c r="H17" s="121" t="n">
        <f aca="false">-BACKUP!H62</f>
        <v>-0</v>
      </c>
      <c r="I17" s="121" t="n">
        <f aca="false">-BACKUP!I62</f>
        <v>-0</v>
      </c>
      <c r="J17" s="121" t="n">
        <f aca="false">-BACKUP!J62</f>
        <v>-0</v>
      </c>
      <c r="K17" s="121" t="n">
        <f aca="false">-BACKUP!K62</f>
        <v>-0</v>
      </c>
      <c r="L17" s="121" t="n">
        <f aca="false">-BACKUP!L62</f>
        <v>-0</v>
      </c>
      <c r="M17" s="121" t="n">
        <f aca="false">-BACKUP!M62</f>
        <v>-0</v>
      </c>
      <c r="N17" s="121" t="n">
        <f aca="false">-BACKUP!N62</f>
        <v>-0</v>
      </c>
      <c r="O17" s="121" t="n">
        <f aca="false">-BACKUP!O62</f>
        <v>-0</v>
      </c>
      <c r="P17" s="121" t="n">
        <f aca="false">SUM(D17:O17)</f>
        <v>0</v>
      </c>
      <c r="Q17" s="122" t="n">
        <f aca="false">SUM(D17:E17)</f>
        <v>0</v>
      </c>
      <c r="R17" s="121" t="n">
        <f aca="false">P17-Q17</f>
        <v>0</v>
      </c>
      <c r="S17" s="95"/>
      <c r="T17" s="122" t="n">
        <v>0</v>
      </c>
      <c r="U17" s="122" t="n">
        <v>0</v>
      </c>
      <c r="V17" s="121" t="n">
        <f aca="false">T17-U17</f>
        <v>0</v>
      </c>
      <c r="W17" s="95"/>
      <c r="X17" s="121"/>
      <c r="Y17" s="121"/>
      <c r="Z17" s="95"/>
      <c r="AA17" s="95" t="str">
        <f aca="false">A17</f>
        <v>      Inventories (Materials &amp; Supplies)</v>
      </c>
      <c r="AB17" s="121" t="n">
        <f aca="false">P17</f>
        <v>0</v>
      </c>
      <c r="AC17" s="122" t="n">
        <f aca="false">SUM(D17:F17)</f>
        <v>0</v>
      </c>
      <c r="AD17" s="121" t="n">
        <f aca="false">AB17-AC17</f>
        <v>0</v>
      </c>
      <c r="AE17" s="95"/>
      <c r="AF17" s="121" t="n">
        <f aca="false">T17</f>
        <v>0</v>
      </c>
      <c r="AG17" s="121" t="n">
        <f aca="false">U17</f>
        <v>0</v>
      </c>
      <c r="AH17" s="121" t="n">
        <f aca="false">AF17-AG17</f>
        <v>0</v>
      </c>
      <c r="AI17" s="95"/>
      <c r="AJ17" s="121" t="n">
        <f aca="false">AC17-AG17</f>
        <v>0</v>
      </c>
      <c r="AK17" s="121" t="n">
        <f aca="false">AB17-AF17</f>
        <v>0</v>
      </c>
      <c r="AL17" s="95"/>
      <c r="AM17" s="122" t="n">
        <v>101</v>
      </c>
      <c r="AN17" s="121" t="n">
        <f aca="false">AB17-AM17</f>
        <v>-101</v>
      </c>
      <c r="AO17" s="95"/>
      <c r="AP17" s="122" t="n">
        <v>0</v>
      </c>
      <c r="AQ17" s="121" t="n">
        <f aca="false">AC17-AP17</f>
        <v>0</v>
      </c>
      <c r="AR17" s="95"/>
      <c r="AS17" s="95"/>
      <c r="AT17" s="95"/>
      <c r="AU17" s="95"/>
    </row>
    <row r="18" customFormat="false" ht="14.65" hidden="false" customHeight="false" outlineLevel="0" collapsed="false">
      <c r="A18" s="123" t="s">
        <v>445</v>
      </c>
      <c r="B18" s="95"/>
      <c r="C18" s="95"/>
      <c r="D18" s="127" t="n">
        <f aca="false">BACKUP!D277</f>
        <v>0</v>
      </c>
      <c r="E18" s="127" t="n">
        <f aca="false">BACKUP!E277</f>
        <v>0</v>
      </c>
      <c r="F18" s="127" t="n">
        <f aca="false">BACKUP!F277</f>
        <v>0</v>
      </c>
      <c r="G18" s="127" t="n">
        <f aca="false">BACKUP!G277</f>
        <v>0</v>
      </c>
      <c r="H18" s="127" t="n">
        <f aca="false">BACKUP!H277</f>
        <v>0</v>
      </c>
      <c r="I18" s="127" t="n">
        <f aca="false">BACKUP!I277</f>
        <v>0</v>
      </c>
      <c r="J18" s="127" t="n">
        <f aca="false">BACKUP!J277</f>
        <v>0</v>
      </c>
      <c r="K18" s="127" t="n">
        <f aca="false">BACKUP!K277</f>
        <v>0</v>
      </c>
      <c r="L18" s="127" t="n">
        <f aca="false">BACKUP!L277</f>
        <v>0</v>
      </c>
      <c r="M18" s="127" t="n">
        <f aca="false">BACKUP!M277</f>
        <v>0</v>
      </c>
      <c r="N18" s="127" t="n">
        <f aca="false">BACKUP!N277</f>
        <v>0</v>
      </c>
      <c r="O18" s="127" t="n">
        <f aca="false">BACKUP!O277</f>
        <v>0</v>
      </c>
      <c r="P18" s="121" t="n">
        <f aca="false">SUM(D18:O18)</f>
        <v>0</v>
      </c>
      <c r="Q18" s="122" t="n">
        <f aca="false">SUM(D18:E18)</f>
        <v>0</v>
      </c>
      <c r="R18" s="121" t="n">
        <f aca="false">P18-Q18</f>
        <v>0</v>
      </c>
      <c r="S18" s="95"/>
      <c r="T18" s="122" t="n">
        <v>0</v>
      </c>
      <c r="U18" s="122" t="n">
        <v>0</v>
      </c>
      <c r="V18" s="121" t="n">
        <f aca="false">T18-U18</f>
        <v>0</v>
      </c>
      <c r="W18" s="95"/>
      <c r="X18" s="121"/>
      <c r="Y18" s="121"/>
      <c r="Z18" s="95"/>
      <c r="AA18" s="95" t="str">
        <f aca="false">A18</f>
        <v>      Accounts Payable - Assoc. Companies / Trade</v>
      </c>
      <c r="AB18" s="121" t="n">
        <f aca="false">P18</f>
        <v>0</v>
      </c>
      <c r="AC18" s="122" t="n">
        <f aca="false">SUM(D18:F18)</f>
        <v>0</v>
      </c>
      <c r="AD18" s="121" t="n">
        <f aca="false">AB18-AC18</f>
        <v>0</v>
      </c>
      <c r="AE18" s="95"/>
      <c r="AF18" s="121" t="n">
        <f aca="false">T18</f>
        <v>0</v>
      </c>
      <c r="AG18" s="121" t="n">
        <f aca="false">U18</f>
        <v>0</v>
      </c>
      <c r="AH18" s="121" t="n">
        <f aca="false">AF18-AG18</f>
        <v>0</v>
      </c>
      <c r="AI18" s="95"/>
      <c r="AJ18" s="121" t="n">
        <f aca="false">AC18-AG18</f>
        <v>0</v>
      </c>
      <c r="AK18" s="121" t="n">
        <f aca="false">AB18-AF18</f>
        <v>0</v>
      </c>
      <c r="AL18" s="95"/>
      <c r="AM18" s="122" t="n">
        <v>136</v>
      </c>
      <c r="AN18" s="121" t="n">
        <f aca="false">AB18-AM18</f>
        <v>-136</v>
      </c>
      <c r="AO18" s="95"/>
      <c r="AP18" s="122" t="n">
        <v>0</v>
      </c>
      <c r="AQ18" s="121" t="n">
        <f aca="false">AC18-AP18</f>
        <v>0</v>
      </c>
      <c r="AR18" s="95"/>
      <c r="AS18" s="95"/>
      <c r="AT18" s="95"/>
      <c r="AU18" s="95"/>
    </row>
    <row r="19" customFormat="false" ht="14.65" hidden="false" customHeight="false" outlineLevel="0" collapsed="false">
      <c r="A19" s="123" t="s">
        <v>446</v>
      </c>
      <c r="B19" s="95"/>
      <c r="C19" s="95"/>
      <c r="D19" s="128" t="n">
        <f aca="false">BACKUP!D295</f>
        <v>1</v>
      </c>
      <c r="E19" s="128" t="n">
        <f aca="false">BACKUP!E295</f>
        <v>-904</v>
      </c>
      <c r="F19" s="121" t="n">
        <f aca="false">BACKUP!F295</f>
        <v>238</v>
      </c>
      <c r="G19" s="121" t="n">
        <f aca="false">BACKUP!G295</f>
        <v>-91</v>
      </c>
      <c r="H19" s="121" t="n">
        <f aca="false">BACKUP!H295</f>
        <v>79</v>
      </c>
      <c r="I19" s="121" t="n">
        <f aca="false">BACKUP!I295</f>
        <v>-7</v>
      </c>
      <c r="J19" s="121" t="n">
        <f aca="false">BACKUP!J295</f>
        <v>512</v>
      </c>
      <c r="K19" s="121" t="n">
        <f aca="false">BACKUP!K295</f>
        <v>31</v>
      </c>
      <c r="L19" s="121" t="n">
        <f aca="false">BACKUP!L295</f>
        <v>375</v>
      </c>
      <c r="M19" s="121" t="n">
        <f aca="false">BACKUP!M295</f>
        <v>129</v>
      </c>
      <c r="N19" s="121" t="n">
        <f aca="false">BACKUP!N295</f>
        <v>-329</v>
      </c>
      <c r="O19" s="121" t="n">
        <f aca="false">BACKUP!O295</f>
        <v>734</v>
      </c>
      <c r="P19" s="121" t="n">
        <f aca="false">SUM(D19:O19)</f>
        <v>768</v>
      </c>
      <c r="Q19" s="122" t="n">
        <f aca="false">SUM(D19:E19)</f>
        <v>-903</v>
      </c>
      <c r="R19" s="121" t="n">
        <f aca="false">P19-Q19</f>
        <v>1671</v>
      </c>
      <c r="S19" s="95"/>
      <c r="T19" s="122" t="n">
        <v>0</v>
      </c>
      <c r="U19" s="122" t="n">
        <v>0</v>
      </c>
      <c r="V19" s="121" t="n">
        <f aca="false">T19-U19</f>
        <v>0</v>
      </c>
      <c r="W19" s="95"/>
      <c r="X19" s="121"/>
      <c r="Y19" s="121"/>
      <c r="Z19" s="95"/>
      <c r="AA19" s="95" t="str">
        <f aca="false">A19</f>
        <v>                    - Other</v>
      </c>
      <c r="AB19" s="121" t="n">
        <f aca="false">P19</f>
        <v>768</v>
      </c>
      <c r="AC19" s="122" t="n">
        <f aca="false">SUM(D19:F19)</f>
        <v>-665</v>
      </c>
      <c r="AD19" s="121" t="n">
        <f aca="false">AB19-AC19</f>
        <v>1433</v>
      </c>
      <c r="AE19" s="95"/>
      <c r="AF19" s="121" t="n">
        <f aca="false">T19</f>
        <v>0</v>
      </c>
      <c r="AG19" s="121" t="n">
        <f aca="false">U19</f>
        <v>0</v>
      </c>
      <c r="AH19" s="121" t="n">
        <f aca="false">AF19-AG19</f>
        <v>0</v>
      </c>
      <c r="AI19" s="95"/>
      <c r="AJ19" s="121" t="n">
        <f aca="false">AC19-AG19</f>
        <v>-665</v>
      </c>
      <c r="AK19" s="121" t="n">
        <f aca="false">AB19-AF19</f>
        <v>768</v>
      </c>
      <c r="AL19" s="95"/>
      <c r="AM19" s="122" t="n">
        <v>7734</v>
      </c>
      <c r="AN19" s="121" t="n">
        <f aca="false">AB19-AM19</f>
        <v>-6966</v>
      </c>
      <c r="AO19" s="95"/>
      <c r="AP19" s="122" t="n">
        <v>0</v>
      </c>
      <c r="AQ19" s="121" t="n">
        <f aca="false">AC19-AP19</f>
        <v>-665</v>
      </c>
      <c r="AR19" s="95"/>
      <c r="AS19" s="95"/>
      <c r="AT19" s="95"/>
      <c r="AU19" s="95"/>
    </row>
    <row r="20" customFormat="false" ht="14.65" hidden="false" customHeight="false" outlineLevel="0" collapsed="false">
      <c r="A20" s="123" t="s">
        <v>447</v>
      </c>
      <c r="B20" s="95"/>
      <c r="C20" s="95"/>
      <c r="D20" s="121" t="n">
        <f aca="false">-BACKUP!D69</f>
        <v>-0</v>
      </c>
      <c r="E20" s="121" t="n">
        <f aca="false">-BACKUP!E69</f>
        <v>-0</v>
      </c>
      <c r="F20" s="121" t="n">
        <f aca="false">-BACKUP!F69</f>
        <v>-0</v>
      </c>
      <c r="G20" s="121" t="n">
        <f aca="false">-BACKUP!G69</f>
        <v>-0</v>
      </c>
      <c r="H20" s="121" t="n">
        <f aca="false">-BACKUP!H69</f>
        <v>-0</v>
      </c>
      <c r="I20" s="121" t="n">
        <f aca="false">-BACKUP!I69</f>
        <v>-0</v>
      </c>
      <c r="J20" s="121" t="n">
        <f aca="false">-BACKUP!J69</f>
        <v>-0</v>
      </c>
      <c r="K20" s="121" t="n">
        <f aca="false">-BACKUP!K69</f>
        <v>-0</v>
      </c>
      <c r="L20" s="121" t="n">
        <f aca="false">-BACKUP!L69</f>
        <v>-0</v>
      </c>
      <c r="M20" s="121" t="n">
        <f aca="false">-BACKUP!M69</f>
        <v>-0</v>
      </c>
      <c r="N20" s="121" t="n">
        <f aca="false">-BACKUP!N69</f>
        <v>-0</v>
      </c>
      <c r="O20" s="121" t="n">
        <f aca="false">-BACKUP!O69</f>
        <v>-0</v>
      </c>
      <c r="P20" s="121" t="n">
        <f aca="false">SUM(D20:O20)</f>
        <v>0</v>
      </c>
      <c r="Q20" s="122" t="n">
        <f aca="false">SUM(D20:E20)</f>
        <v>0</v>
      </c>
      <c r="R20" s="121" t="n">
        <f aca="false">P20-Q20</f>
        <v>0</v>
      </c>
      <c r="S20" s="95"/>
      <c r="T20" s="122" t="n">
        <v>0</v>
      </c>
      <c r="U20" s="122" t="n">
        <v>0</v>
      </c>
      <c r="V20" s="121" t="n">
        <f aca="false">T20-U20</f>
        <v>0</v>
      </c>
      <c r="W20" s="95"/>
      <c r="X20" s="121"/>
      <c r="Y20" s="121"/>
      <c r="Z20" s="95"/>
      <c r="AA20" s="95" t="str">
        <f aca="false">A20</f>
        <v>      Exchange Gas - Receivable</v>
      </c>
      <c r="AB20" s="121" t="n">
        <f aca="false">P20</f>
        <v>0</v>
      </c>
      <c r="AC20" s="122" t="n">
        <f aca="false">SUM(D20:F20)</f>
        <v>0</v>
      </c>
      <c r="AD20" s="121" t="n">
        <f aca="false">AB20-AC20</f>
        <v>0</v>
      </c>
      <c r="AE20" s="95"/>
      <c r="AF20" s="121" t="n">
        <f aca="false">T20</f>
        <v>0</v>
      </c>
      <c r="AG20" s="121" t="n">
        <f aca="false">U20</f>
        <v>0</v>
      </c>
      <c r="AH20" s="121" t="n">
        <f aca="false">AF20-AG20</f>
        <v>0</v>
      </c>
      <c r="AI20" s="95"/>
      <c r="AJ20" s="121" t="n">
        <f aca="false">AC20-AG20</f>
        <v>0</v>
      </c>
      <c r="AK20" s="121" t="n">
        <f aca="false">AB20-AF20</f>
        <v>0</v>
      </c>
      <c r="AL20" s="95"/>
      <c r="AM20" s="122" t="n">
        <v>-2552</v>
      </c>
      <c r="AN20" s="121" t="n">
        <f aca="false">AB20-AM20</f>
        <v>2552</v>
      </c>
      <c r="AO20" s="95"/>
      <c r="AP20" s="122" t="n">
        <v>0</v>
      </c>
      <c r="AQ20" s="121" t="n">
        <f aca="false">AC20-AP20</f>
        <v>0</v>
      </c>
      <c r="AR20" s="95"/>
      <c r="AS20" s="95"/>
      <c r="AT20" s="95"/>
      <c r="AU20" s="95"/>
    </row>
    <row r="21" customFormat="false" ht="14.65" hidden="false" customHeight="false" outlineLevel="0" collapsed="false">
      <c r="A21" s="123" t="s">
        <v>448</v>
      </c>
      <c r="B21" s="95"/>
      <c r="C21" s="95"/>
      <c r="D21" s="121" t="n">
        <f aca="false">+BACKUP!D319</f>
        <v>0</v>
      </c>
      <c r="E21" s="121" t="n">
        <f aca="false">+BACKUP!E319</f>
        <v>0</v>
      </c>
      <c r="F21" s="121" t="n">
        <f aca="false">+BACKUP!F319</f>
        <v>0</v>
      </c>
      <c r="G21" s="121" t="n">
        <f aca="false">+BACKUP!G319</f>
        <v>0</v>
      </c>
      <c r="H21" s="121" t="n">
        <f aca="false">+BACKUP!H319</f>
        <v>0</v>
      </c>
      <c r="I21" s="121" t="n">
        <f aca="false">+BACKUP!I319</f>
        <v>0</v>
      </c>
      <c r="J21" s="121" t="n">
        <f aca="false">+BACKUP!J319</f>
        <v>0</v>
      </c>
      <c r="K21" s="121" t="n">
        <f aca="false">+BACKUP!K319</f>
        <v>0</v>
      </c>
      <c r="L21" s="121" t="n">
        <f aca="false">+BACKUP!L319</f>
        <v>0</v>
      </c>
      <c r="M21" s="121" t="n">
        <f aca="false">+BACKUP!M319</f>
        <v>0</v>
      </c>
      <c r="N21" s="121" t="n">
        <f aca="false">+BACKUP!N319</f>
        <v>0</v>
      </c>
      <c r="O21" s="121" t="n">
        <f aca="false">+BACKUP!O319</f>
        <v>0</v>
      </c>
      <c r="P21" s="121" t="n">
        <f aca="false">SUM(D21:O21)</f>
        <v>0</v>
      </c>
      <c r="Q21" s="122" t="n">
        <f aca="false">SUM(D21:E21)</f>
        <v>0</v>
      </c>
      <c r="R21" s="121" t="n">
        <f aca="false">P21-Q21</f>
        <v>0</v>
      </c>
      <c r="S21" s="95"/>
      <c r="T21" s="122" t="n">
        <v>0</v>
      </c>
      <c r="U21" s="122" t="n">
        <v>0</v>
      </c>
      <c r="V21" s="121" t="n">
        <f aca="false">T21-U21</f>
        <v>0</v>
      </c>
      <c r="W21" s="95"/>
      <c r="X21" s="121"/>
      <c r="Y21" s="121"/>
      <c r="Z21" s="95"/>
      <c r="AA21" s="95" t="str">
        <f aca="false">A21</f>
        <v>                    - Payable</v>
      </c>
      <c r="AB21" s="121" t="n">
        <f aca="false">P21</f>
        <v>0</v>
      </c>
      <c r="AC21" s="122" t="n">
        <f aca="false">SUM(D21:F21)</f>
        <v>0</v>
      </c>
      <c r="AD21" s="121" t="n">
        <f aca="false">AB21-AC21</f>
        <v>0</v>
      </c>
      <c r="AE21" s="95"/>
      <c r="AF21" s="121" t="n">
        <f aca="false">T21</f>
        <v>0</v>
      </c>
      <c r="AG21" s="121" t="n">
        <f aca="false">U21</f>
        <v>0</v>
      </c>
      <c r="AH21" s="121" t="n">
        <f aca="false">AF21-AG21</f>
        <v>0</v>
      </c>
      <c r="AI21" s="95"/>
      <c r="AJ21" s="121" t="n">
        <f aca="false">AC21-AG21</f>
        <v>0</v>
      </c>
      <c r="AK21" s="121" t="n">
        <f aca="false">AB21-AF21</f>
        <v>0</v>
      </c>
      <c r="AL21" s="95"/>
      <c r="AM21" s="122" t="n">
        <v>5860</v>
      </c>
      <c r="AN21" s="121" t="n">
        <f aca="false">AB21-AM21</f>
        <v>-5860</v>
      </c>
      <c r="AO21" s="95"/>
      <c r="AP21" s="122" t="n">
        <v>0</v>
      </c>
      <c r="AQ21" s="121" t="n">
        <f aca="false">AC21-AP21</f>
        <v>0</v>
      </c>
      <c r="AR21" s="95"/>
      <c r="AS21" s="95"/>
      <c r="AT21" s="95"/>
      <c r="AU21" s="95"/>
    </row>
    <row r="22" customFormat="false" ht="14.65" hidden="false" customHeight="false" outlineLevel="0" collapsed="false">
      <c r="A22" s="123" t="s">
        <v>449</v>
      </c>
      <c r="B22" s="95"/>
      <c r="C22" s="95"/>
      <c r="D22" s="121" t="n">
        <f aca="false">-BACKUP!D55</f>
        <v>13</v>
      </c>
      <c r="E22" s="121" t="n">
        <f aca="false">-BACKUP!E55</f>
        <v>13</v>
      </c>
      <c r="F22" s="121" t="n">
        <f aca="false">-BACKUP!F55</f>
        <v>13</v>
      </c>
      <c r="G22" s="121" t="n">
        <f aca="false">-BACKUP!G55</f>
        <v>13</v>
      </c>
      <c r="H22" s="121" t="n">
        <f aca="false">-BACKUP!H55</f>
        <v>13</v>
      </c>
      <c r="I22" s="121" t="n">
        <f aca="false">-BACKUP!I55</f>
        <v>13</v>
      </c>
      <c r="J22" s="121" t="n">
        <f aca="false">-BACKUP!J55</f>
        <v>13</v>
      </c>
      <c r="K22" s="121" t="n">
        <f aca="false">-BACKUP!K55</f>
        <v>13</v>
      </c>
      <c r="L22" s="121" t="n">
        <f aca="false">-BACKUP!L55</f>
        <v>13</v>
      </c>
      <c r="M22" s="121" t="n">
        <f aca="false">-BACKUP!M55</f>
        <v>13</v>
      </c>
      <c r="N22" s="121" t="n">
        <f aca="false">-BACKUP!N55</f>
        <v>13</v>
      </c>
      <c r="O22" s="121" t="n">
        <f aca="false">-BACKUP!O55</f>
        <v>-162</v>
      </c>
      <c r="P22" s="121" t="n">
        <f aca="false">SUM(D22:O22)</f>
        <v>-19</v>
      </c>
      <c r="Q22" s="122" t="n">
        <f aca="false">SUM(D22:E22)</f>
        <v>26</v>
      </c>
      <c r="R22" s="121" t="n">
        <f aca="false">P22-Q22</f>
        <v>-45</v>
      </c>
      <c r="S22" s="95"/>
      <c r="T22" s="122" t="n">
        <v>0</v>
      </c>
      <c r="U22" s="122" t="n">
        <v>0</v>
      </c>
      <c r="V22" s="121" t="n">
        <f aca="false">T22-U22</f>
        <v>0</v>
      </c>
      <c r="W22" s="95"/>
      <c r="X22" s="121"/>
      <c r="Y22" s="121"/>
      <c r="Z22" s="95"/>
      <c r="AA22" s="95" t="str">
        <f aca="false">A22</f>
        <v>      Prepayments</v>
      </c>
      <c r="AB22" s="121" t="n">
        <f aca="false">P22</f>
        <v>-19</v>
      </c>
      <c r="AC22" s="122" t="n">
        <f aca="false">SUM(D22:F22)</f>
        <v>39</v>
      </c>
      <c r="AD22" s="121" t="n">
        <f aca="false">AB22-AC22</f>
        <v>-58</v>
      </c>
      <c r="AE22" s="95"/>
      <c r="AF22" s="121" t="n">
        <f aca="false">T22</f>
        <v>0</v>
      </c>
      <c r="AG22" s="121" t="n">
        <f aca="false">U22</f>
        <v>0</v>
      </c>
      <c r="AH22" s="121" t="n">
        <f aca="false">AF22-AG22</f>
        <v>0</v>
      </c>
      <c r="AI22" s="95"/>
      <c r="AJ22" s="121" t="n">
        <f aca="false">AC22-AG22</f>
        <v>39</v>
      </c>
      <c r="AK22" s="121" t="n">
        <f aca="false">AB22-AF22</f>
        <v>-19</v>
      </c>
      <c r="AL22" s="95"/>
      <c r="AM22" s="122" t="n">
        <v>-150</v>
      </c>
      <c r="AN22" s="121" t="n">
        <f aca="false">AB22-AM22</f>
        <v>131</v>
      </c>
      <c r="AO22" s="95"/>
      <c r="AP22" s="122" t="n">
        <v>0</v>
      </c>
      <c r="AQ22" s="121" t="n">
        <f aca="false">AC22-AP22</f>
        <v>39</v>
      </c>
      <c r="AR22" s="95"/>
      <c r="AS22" s="95"/>
      <c r="AT22" s="95"/>
      <c r="AU22" s="95"/>
    </row>
    <row r="23" customFormat="false" ht="14.65" hidden="false" customHeight="false" outlineLevel="0" collapsed="false">
      <c r="A23" s="123" t="s">
        <v>450</v>
      </c>
      <c r="B23" s="95"/>
      <c r="C23" s="95"/>
      <c r="D23" s="121" t="n">
        <f aca="false">BACKUP!D374</f>
        <v>89</v>
      </c>
      <c r="E23" s="121" t="n">
        <f aca="false">BACKUP!E374</f>
        <v>89</v>
      </c>
      <c r="F23" s="121" t="n">
        <f aca="false">BACKUP!F374</f>
        <v>89</v>
      </c>
      <c r="G23" s="121" t="n">
        <f aca="false">BACKUP!G374</f>
        <v>88</v>
      </c>
      <c r="H23" s="121" t="n">
        <f aca="false">BACKUP!H374</f>
        <v>-444</v>
      </c>
      <c r="I23" s="121" t="n">
        <f aca="false">BACKUP!I374</f>
        <v>89</v>
      </c>
      <c r="J23" s="121" t="n">
        <f aca="false">BACKUP!J374</f>
        <v>89</v>
      </c>
      <c r="K23" s="121" t="n">
        <f aca="false">BACKUP!K374</f>
        <v>89</v>
      </c>
      <c r="L23" s="121" t="n">
        <f aca="false">BACKUP!L374</f>
        <v>89</v>
      </c>
      <c r="M23" s="121" t="n">
        <f aca="false">BACKUP!M374</f>
        <v>88</v>
      </c>
      <c r="N23" s="121" t="n">
        <f aca="false">BACKUP!N374</f>
        <v>-474</v>
      </c>
      <c r="O23" s="121" t="n">
        <f aca="false">BACKUP!O374</f>
        <v>59</v>
      </c>
      <c r="P23" s="121" t="n">
        <f aca="false">SUM(D23:O23)</f>
        <v>-60</v>
      </c>
      <c r="Q23" s="122" t="n">
        <f aca="false">SUM(D23:E23)</f>
        <v>178</v>
      </c>
      <c r="R23" s="121" t="n">
        <f aca="false">P23-Q23</f>
        <v>-238</v>
      </c>
      <c r="S23" s="95"/>
      <c r="T23" s="122" t="n">
        <v>0</v>
      </c>
      <c r="U23" s="122" t="n">
        <v>0</v>
      </c>
      <c r="V23" s="121" t="n">
        <f aca="false">T23-U23</f>
        <v>0</v>
      </c>
      <c r="W23" s="95"/>
      <c r="X23" s="95"/>
      <c r="Y23" s="95"/>
      <c r="Z23" s="95"/>
      <c r="AA23" s="95" t="str">
        <f aca="false">A23</f>
        <v>      Accrued Interest - Third Party</v>
      </c>
      <c r="AB23" s="121" t="n">
        <f aca="false">P23</f>
        <v>-60</v>
      </c>
      <c r="AC23" s="122" t="n">
        <f aca="false">SUM(D23:F23)</f>
        <v>267</v>
      </c>
      <c r="AD23" s="121" t="n">
        <f aca="false">AB23-AC23</f>
        <v>-327</v>
      </c>
      <c r="AE23" s="95"/>
      <c r="AF23" s="121" t="n">
        <f aca="false">T23</f>
        <v>0</v>
      </c>
      <c r="AG23" s="121" t="n">
        <f aca="false">U23</f>
        <v>0</v>
      </c>
      <c r="AH23" s="121" t="n">
        <f aca="false">AF23-AG23</f>
        <v>0</v>
      </c>
      <c r="AI23" s="95"/>
      <c r="AJ23" s="121" t="n">
        <f aca="false">AC23-AG23</f>
        <v>267</v>
      </c>
      <c r="AK23" s="121" t="n">
        <f aca="false">AB23-AF23</f>
        <v>-60</v>
      </c>
      <c r="AL23" s="95"/>
      <c r="AM23" s="122" t="n">
        <v>-2804</v>
      </c>
      <c r="AN23" s="121" t="n">
        <f aca="false">AB23-AM23</f>
        <v>2744</v>
      </c>
      <c r="AO23" s="95"/>
      <c r="AP23" s="122" t="n">
        <v>0</v>
      </c>
      <c r="AQ23" s="121" t="n">
        <f aca="false">AC23-AP23</f>
        <v>267</v>
      </c>
      <c r="AR23" s="95"/>
      <c r="AS23" s="95"/>
      <c r="AT23" s="95"/>
      <c r="AU23" s="95"/>
    </row>
    <row r="24" customFormat="false" ht="14.65" hidden="false" customHeight="false" outlineLevel="0" collapsed="false">
      <c r="A24" s="123" t="s">
        <v>451</v>
      </c>
      <c r="B24" s="95"/>
      <c r="C24" s="95"/>
      <c r="D24" s="121" t="n">
        <f aca="false">BACKUP!D344</f>
        <v>322</v>
      </c>
      <c r="E24" s="121" t="n">
        <f aca="false">BACKUP!E344</f>
        <v>554</v>
      </c>
      <c r="F24" s="121" t="n">
        <f aca="false">BACKUP!F344</f>
        <v>764</v>
      </c>
      <c r="G24" s="121" t="n">
        <f aca="false">BACKUP!G344</f>
        <v>-2213</v>
      </c>
      <c r="H24" s="121" t="n">
        <f aca="false">BACKUP!H344</f>
        <v>-107</v>
      </c>
      <c r="I24" s="121" t="n">
        <f aca="false">BACKUP!I344</f>
        <v>718</v>
      </c>
      <c r="J24" s="121" t="n">
        <f aca="false">BACKUP!J344</f>
        <v>825</v>
      </c>
      <c r="K24" s="121" t="n">
        <f aca="false">BACKUP!K344</f>
        <v>625</v>
      </c>
      <c r="L24" s="121" t="n">
        <f aca="false">BACKUP!L344</f>
        <v>825</v>
      </c>
      <c r="M24" s="121" t="n">
        <f aca="false">BACKUP!M344</f>
        <v>-2633</v>
      </c>
      <c r="N24" s="121" t="n">
        <f aca="false">BACKUP!N344</f>
        <v>625</v>
      </c>
      <c r="O24" s="121" t="n">
        <f aca="false">BACKUP!O344</f>
        <v>-289</v>
      </c>
      <c r="P24" s="121" t="n">
        <f aca="false">SUM(D24:O24)</f>
        <v>16</v>
      </c>
      <c r="Q24" s="122" t="n">
        <f aca="false">SUM(D24:E24)</f>
        <v>876</v>
      </c>
      <c r="R24" s="121" t="n">
        <f aca="false">P24-Q24</f>
        <v>-860</v>
      </c>
      <c r="S24" s="95"/>
      <c r="T24" s="122" t="n">
        <v>0</v>
      </c>
      <c r="U24" s="122" t="n">
        <v>0</v>
      </c>
      <c r="V24" s="121" t="n">
        <f aca="false">T24-U24</f>
        <v>0</v>
      </c>
      <c r="W24" s="95"/>
      <c r="X24" s="121"/>
      <c r="Y24" s="121"/>
      <c r="Z24" s="95"/>
      <c r="AA24" s="95" t="str">
        <f aca="false">A24</f>
        <v>      Accrued Taxes, Other Than Income</v>
      </c>
      <c r="AB24" s="121" t="n">
        <f aca="false">P24</f>
        <v>16</v>
      </c>
      <c r="AC24" s="122" t="n">
        <f aca="false">SUM(D24:F24)</f>
        <v>1640</v>
      </c>
      <c r="AD24" s="121" t="n">
        <f aca="false">AB24-AC24</f>
        <v>-1624</v>
      </c>
      <c r="AE24" s="95"/>
      <c r="AF24" s="121" t="n">
        <f aca="false">T24</f>
        <v>0</v>
      </c>
      <c r="AG24" s="121" t="n">
        <f aca="false">U24</f>
        <v>0</v>
      </c>
      <c r="AH24" s="121" t="n">
        <f aca="false">AF24-AG24</f>
        <v>0</v>
      </c>
      <c r="AI24" s="95"/>
      <c r="AJ24" s="121" t="n">
        <f aca="false">AC24-AG24</f>
        <v>1640</v>
      </c>
      <c r="AK24" s="121" t="n">
        <f aca="false">AB24-AF24</f>
        <v>16</v>
      </c>
      <c r="AL24" s="95"/>
      <c r="AM24" s="122" t="n">
        <v>-519</v>
      </c>
      <c r="AN24" s="121" t="n">
        <f aca="false">AB24-AM24</f>
        <v>535</v>
      </c>
      <c r="AO24" s="95"/>
      <c r="AP24" s="122" t="n">
        <v>0</v>
      </c>
      <c r="AQ24" s="121" t="n">
        <f aca="false">AC24-AP24</f>
        <v>1640</v>
      </c>
      <c r="AR24" s="95"/>
      <c r="AS24" s="95"/>
      <c r="AT24" s="95"/>
      <c r="AU24" s="95"/>
    </row>
    <row r="25" customFormat="false" ht="14.65" hidden="false" customHeight="false" outlineLevel="0" collapsed="false">
      <c r="A25" s="123" t="s">
        <v>452</v>
      </c>
      <c r="B25" s="95"/>
      <c r="C25" s="95"/>
      <c r="D25" s="124" t="n">
        <f aca="false">-BACKUP!D109-BACKUP!D100</f>
        <v>109</v>
      </c>
      <c r="E25" s="124" t="n">
        <f aca="false">-BACKUP!E109-BACKUP!E100</f>
        <v>109</v>
      </c>
      <c r="F25" s="124" t="n">
        <f aca="false">-BACKUP!F109-BACKUP!F100</f>
        <v>109</v>
      </c>
      <c r="G25" s="124" t="n">
        <f aca="false">-BACKUP!G109-BACKUP!G100</f>
        <v>109</v>
      </c>
      <c r="H25" s="124" t="n">
        <f aca="false">-BACKUP!H109-BACKUP!H100</f>
        <v>109</v>
      </c>
      <c r="I25" s="124" t="n">
        <f aca="false">-BACKUP!I109-BACKUP!I100</f>
        <v>109</v>
      </c>
      <c r="J25" s="124" t="n">
        <f aca="false">-BACKUP!J109-BACKUP!J100</f>
        <v>109</v>
      </c>
      <c r="K25" s="124" t="n">
        <f aca="false">-BACKUP!K109-BACKUP!K100</f>
        <v>109</v>
      </c>
      <c r="L25" s="124" t="n">
        <f aca="false">-BACKUP!L109-BACKUP!L100</f>
        <v>-1291</v>
      </c>
      <c r="M25" s="124" t="n">
        <f aca="false">-BACKUP!M109-BACKUP!M100</f>
        <v>116</v>
      </c>
      <c r="N25" s="124" t="n">
        <f aca="false">-BACKUP!N109-BACKUP!N100</f>
        <v>117</v>
      </c>
      <c r="O25" s="124" t="n">
        <f aca="false">-BACKUP!O109-BACKUP!O100</f>
        <v>117</v>
      </c>
      <c r="P25" s="121" t="n">
        <f aca="false">SUM(D25:O25)</f>
        <v>-69</v>
      </c>
      <c r="Q25" s="122" t="n">
        <f aca="false">SUM(D25:E25)</f>
        <v>218</v>
      </c>
      <c r="R25" s="121" t="n">
        <f aca="false">P25-Q25</f>
        <v>-287</v>
      </c>
      <c r="S25" s="95"/>
      <c r="T25" s="122" t="n">
        <v>0</v>
      </c>
      <c r="U25" s="122" t="n">
        <v>0</v>
      </c>
      <c r="V25" s="121" t="n">
        <f aca="false">T25-U25</f>
        <v>0</v>
      </c>
      <c r="W25" s="95"/>
      <c r="X25" s="121"/>
      <c r="Y25" s="121"/>
      <c r="Z25" s="95"/>
      <c r="AA25" s="95" t="str">
        <f aca="false">A25</f>
        <v>      Other Current Assets </v>
      </c>
      <c r="AB25" s="121" t="n">
        <f aca="false">P25</f>
        <v>-69</v>
      </c>
      <c r="AC25" s="122" t="n">
        <f aca="false">SUM(D25:F25)</f>
        <v>327</v>
      </c>
      <c r="AD25" s="121" t="n">
        <f aca="false">AB25-AC25</f>
        <v>-396</v>
      </c>
      <c r="AE25" s="95"/>
      <c r="AF25" s="121" t="n">
        <f aca="false">T25</f>
        <v>0</v>
      </c>
      <c r="AG25" s="121" t="n">
        <f aca="false">U25</f>
        <v>0</v>
      </c>
      <c r="AH25" s="121" t="n">
        <f aca="false">AF25-AG25</f>
        <v>0</v>
      </c>
      <c r="AI25" s="95"/>
      <c r="AJ25" s="121" t="n">
        <f aca="false">AC25-AG25</f>
        <v>327</v>
      </c>
      <c r="AK25" s="121" t="n">
        <f aca="false">AB25-AF25</f>
        <v>-69</v>
      </c>
      <c r="AL25" s="95"/>
      <c r="AM25" s="122" t="n">
        <v>-31</v>
      </c>
      <c r="AN25" s="121" t="n">
        <f aca="false">AB25-AM25</f>
        <v>-38</v>
      </c>
      <c r="AO25" s="95"/>
      <c r="AP25" s="122" t="n">
        <v>0</v>
      </c>
      <c r="AQ25" s="121" t="n">
        <f aca="false">AC25-AP25</f>
        <v>327</v>
      </c>
      <c r="AR25" s="95"/>
      <c r="AS25" s="95"/>
      <c r="AT25" s="95"/>
      <c r="AU25" s="95"/>
    </row>
    <row r="26" customFormat="false" ht="14.65" hidden="false" customHeight="false" outlineLevel="0" collapsed="false">
      <c r="A26" s="123" t="s">
        <v>453</v>
      </c>
      <c r="B26" s="95"/>
      <c r="C26" s="95"/>
      <c r="D26" s="124" t="n">
        <f aca="false">BACKUP!D395+BACKUP!D404-D317</f>
        <v>0</v>
      </c>
      <c r="E26" s="124" t="n">
        <f aca="false">BACKUP!E395+BACKUP!E404-E317</f>
        <v>0</v>
      </c>
      <c r="F26" s="124" t="n">
        <f aca="false">BACKUP!F395+BACKUP!F404-F317</f>
        <v>0</v>
      </c>
      <c r="G26" s="124" t="n">
        <f aca="false">BACKUP!G395+BACKUP!G404-G317</f>
        <v>0</v>
      </c>
      <c r="H26" s="124" t="n">
        <f aca="false">BACKUP!H395+BACKUP!H404-H317</f>
        <v>0</v>
      </c>
      <c r="I26" s="124" t="n">
        <f aca="false">BACKUP!I395+BACKUP!I404-I317</f>
        <v>0</v>
      </c>
      <c r="J26" s="124" t="n">
        <f aca="false">BACKUP!J395+BACKUP!J404-J317</f>
        <v>0</v>
      </c>
      <c r="K26" s="124" t="n">
        <f aca="false">BACKUP!K395+BACKUP!K404-K317</f>
        <v>0</v>
      </c>
      <c r="L26" s="124" t="n">
        <f aca="false">BACKUP!L395+BACKUP!L404-L317</f>
        <v>0</v>
      </c>
      <c r="M26" s="124" t="n">
        <f aca="false">BACKUP!M395+BACKUP!M404-M317</f>
        <v>0</v>
      </c>
      <c r="N26" s="124" t="n">
        <f aca="false">BACKUP!N395+BACKUP!N404-N317</f>
        <v>0</v>
      </c>
      <c r="O26" s="124" t="n">
        <f aca="false">BACKUP!O395+BACKUP!O404-O317</f>
        <v>0</v>
      </c>
      <c r="P26" s="121" t="n">
        <f aca="false">SUM(D26:O26)</f>
        <v>0</v>
      </c>
      <c r="Q26" s="122" t="n">
        <f aca="false">SUM(D26:E26)</f>
        <v>0</v>
      </c>
      <c r="R26" s="121" t="n">
        <f aca="false">P26-Q26</f>
        <v>0</v>
      </c>
      <c r="S26" s="95"/>
      <c r="T26" s="122" t="n">
        <v>0</v>
      </c>
      <c r="U26" s="122" t="n">
        <v>0</v>
      </c>
      <c r="V26" s="121" t="n">
        <f aca="false">T26-U26</f>
        <v>0</v>
      </c>
      <c r="W26" s="95"/>
      <c r="X26" s="121"/>
      <c r="Y26" s="121"/>
      <c r="Z26" s="95"/>
      <c r="AA26" s="95" t="str">
        <f aca="false">A26</f>
        <v>      Other Current Liabilities (W/O Reserve Activity)</v>
      </c>
      <c r="AB26" s="121" t="n">
        <f aca="false">P26</f>
        <v>0</v>
      </c>
      <c r="AC26" s="122" t="n">
        <f aca="false">SUM(D26:F26)</f>
        <v>0</v>
      </c>
      <c r="AD26" s="121" t="n">
        <f aca="false">AB26-AC26</f>
        <v>0</v>
      </c>
      <c r="AE26" s="95"/>
      <c r="AF26" s="121" t="n">
        <f aca="false">T26</f>
        <v>0</v>
      </c>
      <c r="AG26" s="121" t="n">
        <f aca="false">U26</f>
        <v>0</v>
      </c>
      <c r="AH26" s="121" t="n">
        <f aca="false">AF26-AG26</f>
        <v>0</v>
      </c>
      <c r="AI26" s="95"/>
      <c r="AJ26" s="121" t="n">
        <f aca="false">AC26-AG26</f>
        <v>0</v>
      </c>
      <c r="AK26" s="121" t="n">
        <f aca="false">AB26-AF26</f>
        <v>0</v>
      </c>
      <c r="AL26" s="95"/>
      <c r="AM26" s="122" t="n">
        <v>9</v>
      </c>
      <c r="AN26" s="121" t="n">
        <f aca="false">AB26-AM26</f>
        <v>-9</v>
      </c>
      <c r="AO26" s="95"/>
      <c r="AP26" s="122" t="n">
        <v>0</v>
      </c>
      <c r="AQ26" s="121" t="n">
        <f aca="false">AC26-AP26</f>
        <v>0</v>
      </c>
      <c r="AR26" s="95"/>
      <c r="AS26" s="95"/>
      <c r="AT26" s="95"/>
      <c r="AU26" s="95"/>
    </row>
    <row r="27" customFormat="false" ht="6" hidden="false" customHeight="true" outlineLevel="0" collapsed="false">
      <c r="A27" s="107"/>
      <c r="B27" s="95"/>
      <c r="C27" s="95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95"/>
      <c r="Q27" s="122"/>
      <c r="R27" s="95"/>
      <c r="S27" s="95"/>
      <c r="T27" s="122"/>
      <c r="U27" s="122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122"/>
      <c r="AH27" s="95"/>
      <c r="AI27" s="95"/>
      <c r="AJ27" s="95"/>
      <c r="AK27" s="95"/>
      <c r="AL27" s="95"/>
      <c r="AM27" s="122"/>
      <c r="AN27" s="121"/>
      <c r="AO27" s="95"/>
      <c r="AP27" s="122"/>
      <c r="AQ27" s="121"/>
      <c r="AR27" s="95"/>
      <c r="AS27" s="95"/>
      <c r="AT27" s="95"/>
      <c r="AU27" s="95"/>
    </row>
    <row r="28" customFormat="false" ht="12.75" hidden="false" customHeight="true" outlineLevel="0" collapsed="false">
      <c r="A28" s="107" t="s">
        <v>454</v>
      </c>
      <c r="B28" s="95"/>
      <c r="C28" s="95"/>
      <c r="D28" s="121" t="n">
        <f aca="false">-BACKUP!D44-BACKUP!D179+BACKUP!D311+BACKUP!D436+BACKUP!D472</f>
        <v>0</v>
      </c>
      <c r="E28" s="121" t="n">
        <f aca="false">-BACKUP!E44-BACKUP!E179+BACKUP!E311+BACKUP!E436+BACKUP!E472</f>
        <v>0</v>
      </c>
      <c r="F28" s="121" t="n">
        <f aca="false">-BACKUP!F44-BACKUP!F179+BACKUP!F311+BACKUP!F436+BACKUP!F472</f>
        <v>0</v>
      </c>
      <c r="G28" s="121" t="n">
        <f aca="false">-BACKUP!G44-BACKUP!G179+BACKUP!G311+BACKUP!G436+BACKUP!G472</f>
        <v>0</v>
      </c>
      <c r="H28" s="121" t="n">
        <f aca="false">-BACKUP!H44-BACKUP!H179+BACKUP!H311+BACKUP!H436+BACKUP!H472</f>
        <v>0</v>
      </c>
      <c r="I28" s="121" t="n">
        <f aca="false">-BACKUP!I44-BACKUP!I179+BACKUP!I311+BACKUP!I436+BACKUP!I472</f>
        <v>0</v>
      </c>
      <c r="J28" s="121" t="n">
        <f aca="false">-BACKUP!J44-BACKUP!J179+BACKUP!J311+BACKUP!J436+BACKUP!J472</f>
        <v>0</v>
      </c>
      <c r="K28" s="121" t="n">
        <f aca="false">-BACKUP!K44-BACKUP!K179+BACKUP!K311+BACKUP!K436+BACKUP!K472</f>
        <v>0</v>
      </c>
      <c r="L28" s="121" t="n">
        <f aca="false">-BACKUP!L44-BACKUP!L179+BACKUP!L311+BACKUP!L436+BACKUP!L472</f>
        <v>0</v>
      </c>
      <c r="M28" s="121" t="n">
        <f aca="false">-BACKUP!M44-BACKUP!M179+BACKUP!M311+BACKUP!M436+BACKUP!M472</f>
        <v>0</v>
      </c>
      <c r="N28" s="121" t="n">
        <f aca="false">-BACKUP!N44-BACKUP!N179+BACKUP!N311+BACKUP!N436+BACKUP!N472</f>
        <v>0</v>
      </c>
      <c r="O28" s="121" t="n">
        <f aca="false">-BACKUP!O44-BACKUP!O179+BACKUP!O311+BACKUP!O436+BACKUP!O472</f>
        <v>0</v>
      </c>
      <c r="P28" s="121" t="n">
        <f aca="false">SUM(D28:O28)</f>
        <v>0</v>
      </c>
      <c r="Q28" s="122" t="n">
        <f aca="false">SUM(D28:E28)</f>
        <v>0</v>
      </c>
      <c r="R28" s="121" t="n">
        <f aca="false">P28-Q28</f>
        <v>0</v>
      </c>
      <c r="S28" s="95"/>
      <c r="T28" s="122" t="n">
        <v>0</v>
      </c>
      <c r="U28" s="122" t="n">
        <v>0</v>
      </c>
      <c r="V28" s="121" t="n">
        <f aca="false">T28-U28</f>
        <v>0</v>
      </c>
      <c r="W28" s="95"/>
      <c r="X28" s="95"/>
      <c r="Y28" s="95"/>
      <c r="Z28" s="95"/>
      <c r="AA28" s="95" t="str">
        <f aca="false">A28</f>
        <v>   Price Risk Management Activities (Net)</v>
      </c>
      <c r="AB28" s="121" t="n">
        <f aca="false">P28</f>
        <v>0</v>
      </c>
      <c r="AC28" s="122" t="n">
        <f aca="false">SUM(D28:F28)</f>
        <v>0</v>
      </c>
      <c r="AD28" s="121" t="n">
        <f aca="false">AB28-AC28</f>
        <v>0</v>
      </c>
      <c r="AE28" s="95"/>
      <c r="AF28" s="121" t="n">
        <f aca="false">T28</f>
        <v>0</v>
      </c>
      <c r="AG28" s="121" t="n">
        <f aca="false">U28</f>
        <v>0</v>
      </c>
      <c r="AH28" s="121" t="n">
        <f aca="false">AF28-AG28</f>
        <v>0</v>
      </c>
      <c r="AI28" s="95"/>
      <c r="AJ28" s="121" t="n">
        <f aca="false">AC28-AG28</f>
        <v>0</v>
      </c>
      <c r="AK28" s="121" t="n">
        <f aca="false">AB28-AF28</f>
        <v>0</v>
      </c>
      <c r="AL28" s="95"/>
      <c r="AM28" s="122" t="n">
        <v>-134</v>
      </c>
      <c r="AN28" s="121" t="n">
        <f aca="false">AB28-AM28</f>
        <v>134</v>
      </c>
      <c r="AO28" s="95"/>
      <c r="AP28" s="122" t="n">
        <v>0</v>
      </c>
      <c r="AQ28" s="121" t="n">
        <f aca="false">AC28-AP28</f>
        <v>0</v>
      </c>
      <c r="AR28" s="95"/>
      <c r="AS28" s="95"/>
      <c r="AT28" s="95"/>
      <c r="AU28" s="95"/>
    </row>
    <row r="29" customFormat="false" ht="14.65" hidden="false" customHeight="false" outlineLevel="0" collapsed="false">
      <c r="A29" s="123" t="s">
        <v>455</v>
      </c>
      <c r="B29" s="95"/>
      <c r="C29" s="95"/>
      <c r="D29" s="121" t="n">
        <f aca="false">-BACKUP!D112-BACKUP!D114</f>
        <v>-0</v>
      </c>
      <c r="E29" s="121" t="n">
        <f aca="false">-BACKUP!E112-BACKUP!E114</f>
        <v>-0</v>
      </c>
      <c r="F29" s="121" t="n">
        <f aca="false">-BACKUP!F112-BACKUP!F114</f>
        <v>-0</v>
      </c>
      <c r="G29" s="121" t="n">
        <f aca="false">-BACKUP!G112-BACKUP!G114</f>
        <v>-0</v>
      </c>
      <c r="H29" s="121" t="n">
        <f aca="false">-BACKUP!H112-BACKUP!H114</f>
        <v>-0</v>
      </c>
      <c r="I29" s="121" t="n">
        <f aca="false">-BACKUP!I112-BACKUP!I114</f>
        <v>-0</v>
      </c>
      <c r="J29" s="121" t="n">
        <f aca="false">-BACKUP!J112-BACKUP!J114</f>
        <v>-0</v>
      </c>
      <c r="K29" s="121" t="n">
        <f aca="false">-BACKUP!K112-BACKUP!K114</f>
        <v>-0</v>
      </c>
      <c r="L29" s="121" t="n">
        <f aca="false">-BACKUP!L112-BACKUP!L114</f>
        <v>-0</v>
      </c>
      <c r="M29" s="121" t="n">
        <f aca="false">-BACKUP!M112-BACKUP!M114</f>
        <v>-0</v>
      </c>
      <c r="N29" s="121" t="n">
        <f aca="false">-BACKUP!N112-BACKUP!N114</f>
        <v>-0</v>
      </c>
      <c r="O29" s="121" t="n">
        <f aca="false">-BACKUP!O112-BACKUP!O114</f>
        <v>-0</v>
      </c>
      <c r="P29" s="121" t="n">
        <f aca="false">SUM(D29:O29)</f>
        <v>0</v>
      </c>
      <c r="Q29" s="122" t="n">
        <f aca="false">SUM(D29:E29)</f>
        <v>0</v>
      </c>
      <c r="R29" s="121" t="n">
        <f aca="false">P29-Q29</f>
        <v>0</v>
      </c>
      <c r="S29" s="95"/>
      <c r="T29" s="122" t="n">
        <v>0</v>
      </c>
      <c r="U29" s="122" t="n">
        <v>0</v>
      </c>
      <c r="V29" s="121" t="n">
        <f aca="false">T29-U29</f>
        <v>0</v>
      </c>
      <c r="W29" s="95"/>
      <c r="X29" s="121"/>
      <c r="Y29" s="121"/>
      <c r="Z29" s="95"/>
      <c r="AA29" s="95" t="str">
        <f aca="false">A29</f>
        <v>   Equity Earnings</v>
      </c>
      <c r="AB29" s="121" t="n">
        <f aca="false">P29</f>
        <v>0</v>
      </c>
      <c r="AC29" s="122" t="n">
        <f aca="false">SUM(D29:F29)</f>
        <v>0</v>
      </c>
      <c r="AD29" s="121" t="n">
        <f aca="false">AB29-AC29</f>
        <v>0</v>
      </c>
      <c r="AE29" s="95"/>
      <c r="AF29" s="121" t="n">
        <f aca="false">T29</f>
        <v>0</v>
      </c>
      <c r="AG29" s="121" t="n">
        <f aca="false">U29</f>
        <v>0</v>
      </c>
      <c r="AH29" s="121" t="n">
        <f aca="false">AF29-AG29</f>
        <v>0</v>
      </c>
      <c r="AI29" s="95"/>
      <c r="AJ29" s="121" t="n">
        <f aca="false">AC29-AG29</f>
        <v>0</v>
      </c>
      <c r="AK29" s="121" t="n">
        <f aca="false">AB29-AF29</f>
        <v>0</v>
      </c>
      <c r="AL29" s="95"/>
      <c r="AM29" s="122" t="n">
        <v>0</v>
      </c>
      <c r="AN29" s="121" t="n">
        <f aca="false">AB29-AM29</f>
        <v>0</v>
      </c>
      <c r="AO29" s="95"/>
      <c r="AP29" s="122" t="n">
        <v>0</v>
      </c>
      <c r="AQ29" s="121" t="n">
        <f aca="false">AC29-AP29</f>
        <v>0</v>
      </c>
      <c r="AR29" s="95"/>
      <c r="AS29" s="95"/>
      <c r="AT29" s="95"/>
      <c r="AU29" s="95"/>
    </row>
    <row r="30" customFormat="false" ht="14.65" hidden="false" customHeight="false" outlineLevel="0" collapsed="false">
      <c r="A30" s="123" t="s">
        <v>456</v>
      </c>
      <c r="B30" s="95"/>
      <c r="C30" s="95"/>
      <c r="D30" s="121" t="n">
        <f aca="false">-BACKUP!D113</f>
        <v>-0</v>
      </c>
      <c r="E30" s="121" t="n">
        <f aca="false">-BACKUP!E113</f>
        <v>-0</v>
      </c>
      <c r="F30" s="121" t="n">
        <f aca="false">-BACKUP!F113</f>
        <v>-0</v>
      </c>
      <c r="G30" s="121" t="n">
        <f aca="false">-BACKUP!G113</f>
        <v>-0</v>
      </c>
      <c r="H30" s="121" t="n">
        <f aca="false">-BACKUP!H113</f>
        <v>-0</v>
      </c>
      <c r="I30" s="121" t="n">
        <f aca="false">-BACKUP!I113</f>
        <v>-0</v>
      </c>
      <c r="J30" s="121" t="n">
        <f aca="false">-BACKUP!J113</f>
        <v>-0</v>
      </c>
      <c r="K30" s="121" t="n">
        <f aca="false">-BACKUP!K113</f>
        <v>-0</v>
      </c>
      <c r="L30" s="121" t="n">
        <f aca="false">-BACKUP!L113</f>
        <v>-0</v>
      </c>
      <c r="M30" s="121" t="n">
        <f aca="false">-BACKUP!M113</f>
        <v>-0</v>
      </c>
      <c r="N30" s="121" t="n">
        <f aca="false">-BACKUP!N113</f>
        <v>-0</v>
      </c>
      <c r="O30" s="121" t="n">
        <f aca="false">-BACKUP!O113</f>
        <v>-0</v>
      </c>
      <c r="P30" s="121" t="n">
        <f aca="false">SUM(D30:O30)</f>
        <v>0</v>
      </c>
      <c r="Q30" s="122" t="n">
        <f aca="false">SUM(D30:E30)</f>
        <v>0</v>
      </c>
      <c r="R30" s="121" t="n">
        <f aca="false">P30-Q30</f>
        <v>0</v>
      </c>
      <c r="S30" s="95"/>
      <c r="T30" s="122" t="n">
        <v>0</v>
      </c>
      <c r="U30" s="122" t="n">
        <v>0</v>
      </c>
      <c r="V30" s="121" t="n">
        <f aca="false">T30-U30</f>
        <v>0</v>
      </c>
      <c r="W30" s="95"/>
      <c r="X30" s="121"/>
      <c r="Y30" s="121"/>
      <c r="Z30" s="95"/>
      <c r="AA30" s="95" t="str">
        <f aca="false">A30</f>
        <v>   Equity / Partnership Distributions</v>
      </c>
      <c r="AB30" s="121" t="n">
        <f aca="false">P30</f>
        <v>0</v>
      </c>
      <c r="AC30" s="122" t="n">
        <f aca="false">SUM(D30:F30)</f>
        <v>0</v>
      </c>
      <c r="AD30" s="121" t="n">
        <f aca="false">AB30-AC30</f>
        <v>0</v>
      </c>
      <c r="AE30" s="95"/>
      <c r="AF30" s="121" t="n">
        <f aca="false">T30</f>
        <v>0</v>
      </c>
      <c r="AG30" s="121" t="n">
        <f aca="false">U30</f>
        <v>0</v>
      </c>
      <c r="AH30" s="121" t="n">
        <f aca="false">AF30-AG30</f>
        <v>0</v>
      </c>
      <c r="AI30" s="95"/>
      <c r="AJ30" s="121" t="n">
        <f aca="false">AC30-AG30</f>
        <v>0</v>
      </c>
      <c r="AK30" s="121" t="n">
        <f aca="false">AB30-AF30</f>
        <v>0</v>
      </c>
      <c r="AL30" s="95"/>
      <c r="AM30" s="122" t="n">
        <v>0</v>
      </c>
      <c r="AN30" s="121" t="n">
        <f aca="false">AB30-AM30</f>
        <v>0</v>
      </c>
      <c r="AO30" s="95"/>
      <c r="AP30" s="122" t="n">
        <v>0</v>
      </c>
      <c r="AQ30" s="121" t="n">
        <f aca="false">AC30-AP30</f>
        <v>0</v>
      </c>
      <c r="AR30" s="95"/>
      <c r="AS30" s="95"/>
      <c r="AT30" s="95"/>
      <c r="AU30" s="95"/>
    </row>
    <row r="31" customFormat="false" ht="14.65" hidden="false" customHeight="false" outlineLevel="0" collapsed="false">
      <c r="A31" s="123" t="s">
        <v>457</v>
      </c>
      <c r="B31" s="95"/>
      <c r="C31" s="95"/>
      <c r="D31" s="121" t="n">
        <f aca="false">-BACKUP!D469-BACKUP!D470</f>
        <v>-0</v>
      </c>
      <c r="E31" s="121" t="n">
        <f aca="false">-BACKUP!E469-BACKUP!E470</f>
        <v>-0</v>
      </c>
      <c r="F31" s="129" t="n">
        <f aca="false">-BACKUP!F469-BACKUP!F470</f>
        <v>-0</v>
      </c>
      <c r="G31" s="121" t="n">
        <f aca="false">-BACKUP!G469-BACKUP!G470</f>
        <v>-0</v>
      </c>
      <c r="H31" s="121" t="n">
        <f aca="false">-BACKUP!H469-BACKUP!H470</f>
        <v>-0</v>
      </c>
      <c r="I31" s="129" t="n">
        <f aca="false">-BACKUP!I469-BACKUP!I470</f>
        <v>-0</v>
      </c>
      <c r="J31" s="121" t="n">
        <f aca="false">-BACKUP!J469-BACKUP!J470</f>
        <v>-0</v>
      </c>
      <c r="K31" s="121" t="n">
        <f aca="false">-BACKUP!K469-BACKUP!K470</f>
        <v>-0</v>
      </c>
      <c r="L31" s="129" t="n">
        <f aca="false">-BACKUP!L469-BACKUP!L470</f>
        <v>-0</v>
      </c>
      <c r="M31" s="121" t="n">
        <f aca="false">-BACKUP!M469-BACKUP!M470</f>
        <v>-0</v>
      </c>
      <c r="N31" s="121" t="n">
        <f aca="false">-BACKUP!N469-BACKUP!N470</f>
        <v>-0</v>
      </c>
      <c r="O31" s="129" t="n">
        <f aca="false">-BACKUP!O469-BACKUP!O470</f>
        <v>-0</v>
      </c>
      <c r="P31" s="121" t="n">
        <f aca="false">SUM(D31:O31)</f>
        <v>0</v>
      </c>
      <c r="Q31" s="122" t="n">
        <f aca="false">SUM(D31:E31)</f>
        <v>0</v>
      </c>
      <c r="R31" s="121" t="n">
        <f aca="false">P31-Q31</f>
        <v>0</v>
      </c>
      <c r="S31" s="95"/>
      <c r="T31" s="122" t="n">
        <v>0</v>
      </c>
      <c r="U31" s="122" t="n">
        <v>0</v>
      </c>
      <c r="V31" s="121" t="n">
        <f aca="false">T31-U31</f>
        <v>0</v>
      </c>
      <c r="W31" s="95"/>
      <c r="X31" s="95"/>
      <c r="Y31" s="95"/>
      <c r="Z31" s="95"/>
      <c r="AA31" s="95" t="str">
        <f aca="false">A31</f>
        <v>   Net (Gain) / Loss on Sale of Assets</v>
      </c>
      <c r="AB31" s="121" t="n">
        <f aca="false">P31</f>
        <v>0</v>
      </c>
      <c r="AC31" s="122" t="n">
        <f aca="false">SUM(D31:F31)</f>
        <v>0</v>
      </c>
      <c r="AD31" s="121" t="n">
        <f aca="false">AB31-AC31</f>
        <v>0</v>
      </c>
      <c r="AE31" s="95"/>
      <c r="AF31" s="121" t="n">
        <f aca="false">T31</f>
        <v>0</v>
      </c>
      <c r="AG31" s="121" t="n">
        <f aca="false">U31</f>
        <v>0</v>
      </c>
      <c r="AH31" s="121" t="n">
        <f aca="false">AF31-AG31</f>
        <v>0</v>
      </c>
      <c r="AI31" s="95"/>
      <c r="AJ31" s="121" t="n">
        <f aca="false">AC31-AG31</f>
        <v>0</v>
      </c>
      <c r="AK31" s="121" t="n">
        <f aca="false">AB31-AF31</f>
        <v>0</v>
      </c>
      <c r="AL31" s="95"/>
      <c r="AM31" s="122" t="n">
        <v>88</v>
      </c>
      <c r="AN31" s="121" t="n">
        <f aca="false">AB31-AM31</f>
        <v>-88</v>
      </c>
      <c r="AO31" s="95"/>
      <c r="AP31" s="122" t="n">
        <v>0</v>
      </c>
      <c r="AQ31" s="121" t="n">
        <f aca="false">AC31-AP31</f>
        <v>0</v>
      </c>
      <c r="AR31" s="95"/>
      <c r="AS31" s="95"/>
      <c r="AT31" s="95"/>
      <c r="AU31" s="95"/>
    </row>
    <row r="32" customFormat="false" ht="14.65" hidden="false" customHeight="false" outlineLevel="0" collapsed="false">
      <c r="A32" s="123" t="s">
        <v>458</v>
      </c>
      <c r="B32" s="95"/>
      <c r="C32" s="95"/>
      <c r="D32" s="124" t="n">
        <f aca="false">-D331+D334</f>
        <v>430</v>
      </c>
      <c r="E32" s="124" t="n">
        <f aca="false">-E331+E334</f>
        <v>404</v>
      </c>
      <c r="F32" s="124" t="n">
        <f aca="false">-F331+F334</f>
        <v>415</v>
      </c>
      <c r="G32" s="124" t="n">
        <f aca="false">-G331+G334</f>
        <v>368</v>
      </c>
      <c r="H32" s="124" t="n">
        <f aca="false">-H331+H334</f>
        <v>314</v>
      </c>
      <c r="I32" s="124" t="n">
        <f aca="false">-I331+I334</f>
        <v>287</v>
      </c>
      <c r="J32" s="124" t="n">
        <f aca="false">-J331+J334</f>
        <v>279</v>
      </c>
      <c r="K32" s="124" t="n">
        <f aca="false">-K331+K334</f>
        <v>283</v>
      </c>
      <c r="L32" s="124" t="n">
        <f aca="false">-L331+L334</f>
        <v>289</v>
      </c>
      <c r="M32" s="124" t="n">
        <f aca="false">-M331+M334</f>
        <v>302</v>
      </c>
      <c r="N32" s="124" t="n">
        <f aca="false">-N331+N334</f>
        <v>280</v>
      </c>
      <c r="O32" s="124" t="n">
        <f aca="false">-O331+O334</f>
        <v>282</v>
      </c>
      <c r="P32" s="121" t="n">
        <f aca="false">SUM(D32:O32)</f>
        <v>3933</v>
      </c>
      <c r="Q32" s="122" t="n">
        <f aca="false">SUM(D32:E32)</f>
        <v>834</v>
      </c>
      <c r="R32" s="121" t="n">
        <f aca="false">P32-Q32</f>
        <v>3099</v>
      </c>
      <c r="S32" s="95"/>
      <c r="T32" s="122" t="n">
        <v>0</v>
      </c>
      <c r="U32" s="122" t="n">
        <v>0</v>
      </c>
      <c r="V32" s="121" t="n">
        <f aca="false">T32-U32</f>
        <v>0</v>
      </c>
      <c r="W32" s="95"/>
      <c r="X32" s="95"/>
      <c r="Y32" s="95"/>
      <c r="Z32" s="95"/>
      <c r="AA32" s="95" t="str">
        <f aca="false">A32</f>
        <v>   Other Regulatory Assets / Liabilities</v>
      </c>
      <c r="AB32" s="121" t="n">
        <f aca="false">P32</f>
        <v>3933</v>
      </c>
      <c r="AC32" s="122" t="n">
        <f aca="false">SUM(D32:F32)</f>
        <v>1249</v>
      </c>
      <c r="AD32" s="121" t="n">
        <f aca="false">AB32-AC32</f>
        <v>2684</v>
      </c>
      <c r="AE32" s="95"/>
      <c r="AF32" s="121" t="n">
        <f aca="false">T32</f>
        <v>0</v>
      </c>
      <c r="AG32" s="121" t="n">
        <f aca="false">U32</f>
        <v>0</v>
      </c>
      <c r="AH32" s="121" t="n">
        <f aca="false">AF32-AG32</f>
        <v>0</v>
      </c>
      <c r="AI32" s="95"/>
      <c r="AJ32" s="121" t="n">
        <f aca="false">AC32-AG32</f>
        <v>1249</v>
      </c>
      <c r="AK32" s="121" t="n">
        <f aca="false">AB32-AF32</f>
        <v>3933</v>
      </c>
      <c r="AL32" s="95"/>
      <c r="AM32" s="122" t="n">
        <v>5001</v>
      </c>
      <c r="AN32" s="121" t="n">
        <f aca="false">AB32-AM32</f>
        <v>-1068</v>
      </c>
      <c r="AO32" s="95"/>
      <c r="AP32" s="122" t="n">
        <v>0</v>
      </c>
      <c r="AQ32" s="121" t="n">
        <f aca="false">AC32-AP32</f>
        <v>1249</v>
      </c>
      <c r="AR32" s="95"/>
      <c r="AS32" s="95"/>
      <c r="AT32" s="95"/>
      <c r="AU32" s="95"/>
    </row>
    <row r="33" customFormat="false" ht="14.65" hidden="false" customHeight="false" outlineLevel="0" collapsed="false">
      <c r="A33" s="123" t="s">
        <v>459</v>
      </c>
      <c r="B33" s="95"/>
      <c r="C33" s="95"/>
      <c r="D33" s="130" t="n">
        <f aca="false">D258-D261-D268-D271-D273+D284+D286-D295-D296-D297-SUM(D298:D306)+SUM(D320:D326)+D317+D342+BACKUP!D359</f>
        <v>-275</v>
      </c>
      <c r="E33" s="130" t="n">
        <f aca="false">E258-E261-E268-E271-E273+E284+E286-E295-E296-E297-SUM(E298:E306)+SUM(E320:E326)+E317+E342+BACKUP!E359</f>
        <v>-275</v>
      </c>
      <c r="F33" s="131" t="n">
        <f aca="false">F258-F261-F268-F271-F273+F284+F286-F295-F296-F297-SUM(F298:F306)+SUM(F320:F326)+F317+F342+BACKUP!F359</f>
        <v>-275</v>
      </c>
      <c r="G33" s="130" t="n">
        <f aca="false">G258-G261-G268-G271-G273+G284+G286-G295-G296-G297-SUM(G298:G306)+SUM(G320:G326)+G317+G342+BACKUP!G359</f>
        <v>-274</v>
      </c>
      <c r="H33" s="130" t="n">
        <f aca="false">H258-H261-H268-H271-H273+H284+H286-H295-H296-H297-SUM(H298:H306)+SUM(H320:H326)+H317+H342+BACKUP!H359</f>
        <v>-275</v>
      </c>
      <c r="I33" s="131" t="n">
        <f aca="false">I258-I261-I268-I271-I273+I284+I286-I295-I296-I297-SUM(I298:I306)+SUM(I320:I326)+I317+I342+BACKUP!I359</f>
        <v>-275</v>
      </c>
      <c r="J33" s="130" t="n">
        <f aca="false">J258-J261-J268-J271-J273+J284+J286-J295-J296-J297-SUM(J298:J306)+SUM(J320:J326)+J317+J342+BACKUP!J359</f>
        <v>-276</v>
      </c>
      <c r="K33" s="130" t="n">
        <f aca="false">K258-K261-K268-K271-K273+K284+K286-K295-K296-K297-SUM(K298:K306)+SUM(K320:K326)+K317+K342+BACKUP!K359</f>
        <v>-274</v>
      </c>
      <c r="L33" s="131" t="n">
        <f aca="false">L258-L261-L268-L271-L273+L284+L286-L295-L296-L297-SUM(L298:L306)+SUM(L320:L326)+L317+L342+BACKUP!L359</f>
        <v>-276</v>
      </c>
      <c r="M33" s="130" t="n">
        <f aca="false">M258-M261-M268-M271-M273+M284+M286-M295-M296-M297-SUM(M298:M306)+SUM(M320:M326)+M317+M342+BACKUP!M359</f>
        <v>-275</v>
      </c>
      <c r="N33" s="130" t="n">
        <f aca="false">N258-N261-N268-N271-N273+N284+N286-N295-N296-N297-SUM(N298:N306)+SUM(N320:N326)+N317+N342+BACKUP!N359</f>
        <v>-276</v>
      </c>
      <c r="O33" s="131" t="n">
        <f aca="false">O258-O261-O268-O271-O273+O284+O286-O295-O296-O297-SUM(O298:O306)+SUM(O320:O326)+O317+O342+BACKUP!O359</f>
        <v>-274</v>
      </c>
      <c r="P33" s="132" t="n">
        <f aca="false">SUM(D33:O33)</f>
        <v>-3300</v>
      </c>
      <c r="Q33" s="133" t="n">
        <f aca="false">SUM(D33:E33)</f>
        <v>-550</v>
      </c>
      <c r="R33" s="132" t="n">
        <f aca="false">P33-Q33</f>
        <v>-2750</v>
      </c>
      <c r="S33" s="95"/>
      <c r="T33" s="133" t="n">
        <v>0</v>
      </c>
      <c r="U33" s="133" t="n">
        <v>0</v>
      </c>
      <c r="V33" s="132" t="n">
        <f aca="false">T33-U33</f>
        <v>0</v>
      </c>
      <c r="W33" s="95"/>
      <c r="X33" s="121"/>
      <c r="Y33" s="121"/>
      <c r="Z33" s="95"/>
      <c r="AA33" s="95" t="str">
        <f aca="false">A33</f>
        <v>   Other (Incl. All Capital Costs &amp; Current Reserve Activity)</v>
      </c>
      <c r="AB33" s="132" t="n">
        <f aca="false">P33</f>
        <v>-3300</v>
      </c>
      <c r="AC33" s="133" t="n">
        <f aca="false">SUM(D33:F33)</f>
        <v>-825</v>
      </c>
      <c r="AD33" s="132" t="n">
        <f aca="false">AB33-AC33</f>
        <v>-2475</v>
      </c>
      <c r="AE33" s="95"/>
      <c r="AF33" s="132" t="n">
        <f aca="false">T33</f>
        <v>0</v>
      </c>
      <c r="AG33" s="132" t="n">
        <f aca="false">U33</f>
        <v>0</v>
      </c>
      <c r="AH33" s="132" t="n">
        <f aca="false">AF33-AG33</f>
        <v>0</v>
      </c>
      <c r="AI33" s="95"/>
      <c r="AJ33" s="132" t="n">
        <f aca="false">AC33-AG33</f>
        <v>-825</v>
      </c>
      <c r="AK33" s="132" t="n">
        <f aca="false">AB33-AF33</f>
        <v>-3300</v>
      </c>
      <c r="AL33" s="95"/>
      <c r="AM33" s="133" t="n">
        <v>9724</v>
      </c>
      <c r="AN33" s="132" t="n">
        <f aca="false">AB33-AM33</f>
        <v>-13024</v>
      </c>
      <c r="AO33" s="95"/>
      <c r="AP33" s="133" t="n">
        <v>0</v>
      </c>
      <c r="AQ33" s="132" t="n">
        <f aca="false">AC33-AP33</f>
        <v>-825</v>
      </c>
      <c r="AR33" s="95"/>
      <c r="AS33" s="95"/>
      <c r="AT33" s="95"/>
      <c r="AU33" s="95"/>
    </row>
    <row r="34" customFormat="false" ht="3.95" hidden="false" customHeight="true" outlineLevel="0" collapsed="false">
      <c r="A34" s="107"/>
      <c r="B34" s="95"/>
      <c r="C34" s="95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95"/>
      <c r="T34" s="121"/>
      <c r="U34" s="121"/>
      <c r="V34" s="121"/>
      <c r="W34" s="95"/>
      <c r="X34" s="121"/>
      <c r="Y34" s="121"/>
      <c r="Z34" s="95"/>
      <c r="AA34" s="95"/>
      <c r="AB34" s="121"/>
      <c r="AC34" s="121"/>
      <c r="AD34" s="121"/>
      <c r="AE34" s="95"/>
      <c r="AF34" s="121"/>
      <c r="AG34" s="121"/>
      <c r="AH34" s="121"/>
      <c r="AI34" s="95"/>
      <c r="AJ34" s="121"/>
      <c r="AK34" s="121"/>
      <c r="AL34" s="95"/>
      <c r="AM34" s="121"/>
      <c r="AN34" s="121"/>
      <c r="AO34" s="95"/>
      <c r="AP34" s="121"/>
      <c r="AQ34" s="121"/>
      <c r="AR34" s="95"/>
      <c r="AS34" s="95"/>
      <c r="AT34" s="95"/>
      <c r="AU34" s="95"/>
    </row>
    <row r="35" customFormat="false" ht="14.65" hidden="false" customHeight="false" outlineLevel="0" collapsed="false">
      <c r="A35" s="120" t="s">
        <v>460</v>
      </c>
      <c r="B35" s="95"/>
      <c r="C35" s="95"/>
      <c r="D35" s="132" t="n">
        <f aca="false">SUM(D9:D34)</f>
        <v>8047</v>
      </c>
      <c r="E35" s="132" t="n">
        <f aca="false">SUM(E9:E34)</f>
        <v>8700</v>
      </c>
      <c r="F35" s="132" t="n">
        <f aca="false">SUM(F9:F34)</f>
        <v>7800</v>
      </c>
      <c r="G35" s="132" t="n">
        <f aca="false">SUM(G9:G34)</f>
        <v>6100</v>
      </c>
      <c r="H35" s="132" t="n">
        <f aca="false">SUM(H9:H34)</f>
        <v>7200</v>
      </c>
      <c r="I35" s="132" t="n">
        <f aca="false">SUM(I9:I34)</f>
        <v>8800</v>
      </c>
      <c r="J35" s="132" t="n">
        <f aca="false">SUM(J9:J34)</f>
        <v>9100</v>
      </c>
      <c r="K35" s="132" t="n">
        <f aca="false">SUM(K9:K34)</f>
        <v>9900</v>
      </c>
      <c r="L35" s="132" t="n">
        <f aca="false">SUM(L9:L34)</f>
        <v>9500</v>
      </c>
      <c r="M35" s="132" t="n">
        <f aca="false">SUM(M9:M34)</f>
        <v>6100</v>
      </c>
      <c r="N35" s="132" t="n">
        <f aca="false">SUM(N9:N34)</f>
        <v>8350</v>
      </c>
      <c r="O35" s="132" t="n">
        <f aca="false">SUM(O9:O34)</f>
        <v>8953</v>
      </c>
      <c r="P35" s="132" t="n">
        <f aca="false">SUM(P9:P34)</f>
        <v>98550</v>
      </c>
      <c r="Q35" s="132" t="n">
        <f aca="false">SUM(Q9:Q34)</f>
        <v>16747</v>
      </c>
      <c r="R35" s="132" t="n">
        <f aca="false">SUM(R9:R34)</f>
        <v>81803</v>
      </c>
      <c r="S35" s="95"/>
      <c r="T35" s="132" t="n">
        <f aca="false">SUM(T9:T34)</f>
        <v>0</v>
      </c>
      <c r="U35" s="132" t="n">
        <f aca="false">SUM(U9:U34)</f>
        <v>0</v>
      </c>
      <c r="V35" s="132" t="n">
        <f aca="false">SUM(V9:V34)</f>
        <v>0</v>
      </c>
      <c r="W35" s="95"/>
      <c r="X35" s="121"/>
      <c r="Y35" s="121"/>
      <c r="Z35" s="95"/>
      <c r="AA35" s="92" t="str">
        <f aca="false">A35</f>
        <v>      Cash Provided by Operating Activities</v>
      </c>
      <c r="AB35" s="132" t="n">
        <f aca="false">SUM(AB9:AB34)</f>
        <v>98550</v>
      </c>
      <c r="AC35" s="132" t="n">
        <f aca="false">SUM(AC9:AC34)</f>
        <v>24547</v>
      </c>
      <c r="AD35" s="132" t="n">
        <f aca="false">SUM(AD9:AD34)</f>
        <v>74003</v>
      </c>
      <c r="AE35" s="95"/>
      <c r="AF35" s="132" t="n">
        <f aca="false">SUM(AF9:AF34)</f>
        <v>0</v>
      </c>
      <c r="AG35" s="132" t="n">
        <f aca="false">SUM(AG9:AG34)</f>
        <v>0</v>
      </c>
      <c r="AH35" s="132" t="n">
        <f aca="false">SUM(AH9:AH34)</f>
        <v>0</v>
      </c>
      <c r="AI35" s="95"/>
      <c r="AJ35" s="132" t="n">
        <f aca="false">SUM(AJ9:AJ34)</f>
        <v>24547</v>
      </c>
      <c r="AK35" s="132" t="n">
        <f aca="false">SUM(AK9:AK34)</f>
        <v>98550</v>
      </c>
      <c r="AL35" s="95"/>
      <c r="AM35" s="132" t="n">
        <f aca="false">SUM(AM9:AM34)</f>
        <v>106154</v>
      </c>
      <c r="AN35" s="132" t="n">
        <f aca="false">SUM(AN9:AN34)</f>
        <v>-7604</v>
      </c>
      <c r="AO35" s="95"/>
      <c r="AP35" s="132" t="n">
        <f aca="false">SUM(AP9:AP34)</f>
        <v>0</v>
      </c>
      <c r="AQ35" s="132" t="n">
        <f aca="false">SUM(AQ9:AQ34)</f>
        <v>24547</v>
      </c>
      <c r="AR35" s="95"/>
      <c r="AS35" s="95"/>
      <c r="AT35" s="95"/>
      <c r="AU35" s="95"/>
    </row>
    <row r="36" customFormat="false" ht="6" hidden="false" customHeight="true" outlineLevel="0" collapsed="false">
      <c r="A36" s="107"/>
      <c r="B36" s="95"/>
      <c r="C36" s="95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95"/>
      <c r="T36" s="121"/>
      <c r="U36" s="121"/>
      <c r="V36" s="121"/>
      <c r="W36" s="95"/>
      <c r="X36" s="121"/>
      <c r="Y36" s="121"/>
      <c r="Z36" s="95"/>
      <c r="AA36" s="95"/>
      <c r="AB36" s="121"/>
      <c r="AC36" s="121"/>
      <c r="AD36" s="121"/>
      <c r="AE36" s="95"/>
      <c r="AF36" s="121"/>
      <c r="AG36" s="121"/>
      <c r="AH36" s="121"/>
      <c r="AI36" s="95"/>
      <c r="AJ36" s="121"/>
      <c r="AK36" s="121"/>
      <c r="AL36" s="95"/>
      <c r="AM36" s="121"/>
      <c r="AN36" s="121"/>
      <c r="AO36" s="95"/>
      <c r="AP36" s="121"/>
      <c r="AQ36" s="121"/>
      <c r="AR36" s="95"/>
      <c r="AS36" s="95"/>
      <c r="AT36" s="95"/>
      <c r="AU36" s="95"/>
    </row>
    <row r="37" customFormat="false" ht="14.65" hidden="false" customHeight="false" outlineLevel="0" collapsed="false">
      <c r="A37" s="120" t="s">
        <v>461</v>
      </c>
      <c r="B37" s="95"/>
      <c r="C37" s="95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95"/>
      <c r="Q37" s="95"/>
      <c r="R37" s="95"/>
      <c r="S37" s="95"/>
      <c r="T37" s="121"/>
      <c r="U37" s="121"/>
      <c r="V37" s="95"/>
      <c r="W37" s="95"/>
      <c r="X37" s="95"/>
      <c r="Y37" s="95"/>
      <c r="Z37" s="95"/>
      <c r="AA37" s="92" t="str">
        <f aca="false">A37</f>
        <v>CASH FLOW FROM INVESTING ACTIVITIES</v>
      </c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122"/>
      <c r="AN37" s="95"/>
      <c r="AO37" s="95"/>
      <c r="AP37" s="122"/>
      <c r="AQ37" s="95"/>
      <c r="AR37" s="95"/>
      <c r="AS37" s="95"/>
      <c r="AT37" s="95"/>
      <c r="AU37" s="95"/>
    </row>
    <row r="38" customFormat="false" ht="14.65" hidden="false" customHeight="false" outlineLevel="0" collapsed="false">
      <c r="A38" s="123" t="s">
        <v>462</v>
      </c>
      <c r="B38" s="95"/>
      <c r="C38" s="95"/>
      <c r="D38" s="121" t="n">
        <f aca="false">-D269-D270+D285+D338+D339</f>
        <v>0</v>
      </c>
      <c r="E38" s="121" t="n">
        <f aca="false">-E269-E270+E285+E338+E339</f>
        <v>0</v>
      </c>
      <c r="F38" s="129" t="n">
        <f aca="false">-F269-F270+F285+F338+F339</f>
        <v>0</v>
      </c>
      <c r="G38" s="124" t="n">
        <f aca="false">-G269-G270+G285+G338+G339</f>
        <v>0</v>
      </c>
      <c r="H38" s="121" t="n">
        <f aca="false">-H269-H270+H285+H338+H339</f>
        <v>0</v>
      </c>
      <c r="I38" s="129" t="n">
        <f aca="false">-I269-I270+I285+I338+I339</f>
        <v>0</v>
      </c>
      <c r="J38" s="121" t="n">
        <f aca="false">-J269-J270+J285+J338+J339</f>
        <v>0</v>
      </c>
      <c r="K38" s="121" t="n">
        <f aca="false">-K269-K270+K285+K338+K339</f>
        <v>0</v>
      </c>
      <c r="L38" s="129" t="n">
        <f aca="false">-L269-L270+L285+L338+L339</f>
        <v>0</v>
      </c>
      <c r="M38" s="121" t="n">
        <f aca="false">-M269-M270+M285+M338+M339</f>
        <v>0</v>
      </c>
      <c r="N38" s="121" t="n">
        <f aca="false">-N269-N270+N285+N338+N339</f>
        <v>0</v>
      </c>
      <c r="O38" s="129" t="n">
        <f aca="false">-O269-O270+O285+O338+O339</f>
        <v>0</v>
      </c>
      <c r="P38" s="121" t="n">
        <f aca="false">SUM(D38:O38)</f>
        <v>0</v>
      </c>
      <c r="Q38" s="122" t="n">
        <f aca="false">SUM(D38:E38)</f>
        <v>0</v>
      </c>
      <c r="R38" s="121" t="n">
        <f aca="false">P38-Q38</f>
        <v>0</v>
      </c>
      <c r="S38" s="95"/>
      <c r="T38" s="122" t="n">
        <v>0</v>
      </c>
      <c r="U38" s="122" t="n">
        <v>0</v>
      </c>
      <c r="V38" s="121" t="n">
        <f aca="false">T38-U38</f>
        <v>0</v>
      </c>
      <c r="W38" s="95"/>
      <c r="X38" s="95"/>
      <c r="Y38" s="95"/>
      <c r="Z38" s="95"/>
      <c r="AA38" s="95" t="str">
        <f aca="false">A38</f>
        <v>   Proceeds from Sale of Investments</v>
      </c>
      <c r="AB38" s="121" t="n">
        <f aca="false">P38</f>
        <v>0</v>
      </c>
      <c r="AC38" s="122" t="n">
        <f aca="false">SUM(D38:F38)</f>
        <v>0</v>
      </c>
      <c r="AD38" s="121" t="n">
        <f aca="false">AB38-AC38</f>
        <v>0</v>
      </c>
      <c r="AE38" s="95"/>
      <c r="AF38" s="121" t="n">
        <f aca="false">T38</f>
        <v>0</v>
      </c>
      <c r="AG38" s="121" t="n">
        <f aca="false">U38</f>
        <v>0</v>
      </c>
      <c r="AH38" s="121" t="n">
        <f aca="false">AF38-AG38</f>
        <v>0</v>
      </c>
      <c r="AI38" s="95"/>
      <c r="AJ38" s="121" t="n">
        <f aca="false">AC38-AG38</f>
        <v>0</v>
      </c>
      <c r="AK38" s="121" t="n">
        <f aca="false">AB38-AF38</f>
        <v>0</v>
      </c>
      <c r="AL38" s="95"/>
      <c r="AM38" s="122" t="n">
        <v>18</v>
      </c>
      <c r="AN38" s="121" t="n">
        <f aca="false">AB38-AM38</f>
        <v>-18</v>
      </c>
      <c r="AO38" s="95"/>
      <c r="AP38" s="122" t="n">
        <v>0</v>
      </c>
      <c r="AQ38" s="121" t="n">
        <f aca="false">AC38-AP38</f>
        <v>0</v>
      </c>
      <c r="AR38" s="95"/>
      <c r="AS38" s="95"/>
      <c r="AT38" s="95"/>
      <c r="AU38" s="95"/>
    </row>
    <row r="39" customFormat="false" ht="14.65" hidden="false" customHeight="false" outlineLevel="0" collapsed="false">
      <c r="A39" s="123" t="s">
        <v>463</v>
      </c>
      <c r="B39" s="95"/>
      <c r="C39" s="95"/>
      <c r="D39" s="124" t="n">
        <f aca="false">-D264-D266-D267</f>
        <v>-9247</v>
      </c>
      <c r="E39" s="124" t="n">
        <f aca="false">-E264-E266-E267</f>
        <v>-6600</v>
      </c>
      <c r="F39" s="124" t="n">
        <f aca="false">-F264-F266-F267</f>
        <v>-6300</v>
      </c>
      <c r="G39" s="124" t="n">
        <f aca="false">-G264-G266-G267</f>
        <v>-8600</v>
      </c>
      <c r="H39" s="124" t="n">
        <f aca="false">-H264-H266-H267</f>
        <v>-6400</v>
      </c>
      <c r="I39" s="124" t="n">
        <f aca="false">-I264-I266-I267</f>
        <v>-6500</v>
      </c>
      <c r="J39" s="124" t="n">
        <f aca="false">-J264-J266-J267</f>
        <v>-4100</v>
      </c>
      <c r="K39" s="124" t="n">
        <f aca="false">-K264-K266-K267</f>
        <v>-3200</v>
      </c>
      <c r="L39" s="124" t="n">
        <f aca="false">-L264-L266-L267</f>
        <v>-2400</v>
      </c>
      <c r="M39" s="124" t="n">
        <f aca="false">-M264-M266-M267</f>
        <v>-5800</v>
      </c>
      <c r="N39" s="124" t="n">
        <f aca="false">-N264-N266-N267</f>
        <v>-800</v>
      </c>
      <c r="O39" s="124" t="n">
        <f aca="false">-O264-O266-O267</f>
        <v>-1453</v>
      </c>
      <c r="P39" s="121" t="n">
        <f aca="false">SUM(D39:O39)</f>
        <v>-61400</v>
      </c>
      <c r="Q39" s="122" t="n">
        <f aca="false">SUM(D39:E39)</f>
        <v>-15847</v>
      </c>
      <c r="R39" s="121" t="n">
        <f aca="false">P39-Q39</f>
        <v>-45553</v>
      </c>
      <c r="S39" s="95"/>
      <c r="T39" s="122" t="n">
        <v>0</v>
      </c>
      <c r="U39" s="122" t="n">
        <v>0</v>
      </c>
      <c r="V39" s="121" t="n">
        <f aca="false">T39-U39</f>
        <v>0</v>
      </c>
      <c r="W39" s="95"/>
      <c r="X39" s="121"/>
      <c r="Y39" s="121"/>
      <c r="Z39" s="95"/>
      <c r="AA39" s="95" t="str">
        <f aca="false">A39</f>
        <v>   Additions to Property </v>
      </c>
      <c r="AB39" s="121" t="n">
        <f aca="false">P39</f>
        <v>-61400</v>
      </c>
      <c r="AC39" s="122" t="n">
        <f aca="false">SUM(D39:F39)</f>
        <v>-22147</v>
      </c>
      <c r="AD39" s="121" t="n">
        <f aca="false">AB39-AC39</f>
        <v>-39253</v>
      </c>
      <c r="AE39" s="95"/>
      <c r="AF39" s="121" t="n">
        <f aca="false">T39</f>
        <v>0</v>
      </c>
      <c r="AG39" s="121" t="n">
        <f aca="false">U39</f>
        <v>0</v>
      </c>
      <c r="AH39" s="121" t="n">
        <f aca="false">AF39-AG39</f>
        <v>0</v>
      </c>
      <c r="AI39" s="95"/>
      <c r="AJ39" s="121" t="n">
        <f aca="false">AC39-AG39</f>
        <v>-22147</v>
      </c>
      <c r="AK39" s="121" t="n">
        <f aca="false">AB39-AF39</f>
        <v>-61400</v>
      </c>
      <c r="AL39" s="95"/>
      <c r="AM39" s="122" t="n">
        <v>-67900</v>
      </c>
      <c r="AN39" s="121" t="n">
        <f aca="false">AB39-AM39</f>
        <v>6500</v>
      </c>
      <c r="AO39" s="95"/>
      <c r="AP39" s="122" t="n">
        <v>0</v>
      </c>
      <c r="AQ39" s="121" t="n">
        <f aca="false">AC39-AP39</f>
        <v>-22147</v>
      </c>
      <c r="AR39" s="95"/>
      <c r="AS39" s="95"/>
      <c r="AT39" s="95"/>
      <c r="AU39" s="95"/>
    </row>
    <row r="40" customFormat="false" ht="14.65" hidden="false" customHeight="false" outlineLevel="0" collapsed="false">
      <c r="A40" s="123" t="s">
        <v>464</v>
      </c>
      <c r="B40" s="95"/>
      <c r="C40" s="95"/>
      <c r="D40" s="124" t="n">
        <f aca="false">-D265-D272</f>
        <v>-0</v>
      </c>
      <c r="E40" s="124" t="n">
        <f aca="false">-E265-E272</f>
        <v>-0</v>
      </c>
      <c r="F40" s="124" t="n">
        <f aca="false">-F265-F272</f>
        <v>-0</v>
      </c>
      <c r="G40" s="124" t="n">
        <f aca="false">-G265-G272</f>
        <v>-0</v>
      </c>
      <c r="H40" s="124" t="n">
        <f aca="false">-H265-H272</f>
        <v>-0</v>
      </c>
      <c r="I40" s="124" t="n">
        <f aca="false">-I265-I272</f>
        <v>-0</v>
      </c>
      <c r="J40" s="124" t="n">
        <f aca="false">-J265-J272</f>
        <v>-0</v>
      </c>
      <c r="K40" s="124" t="n">
        <f aca="false">-K265-K272</f>
        <v>-0</v>
      </c>
      <c r="L40" s="124" t="n">
        <f aca="false">-L265-L272</f>
        <v>-0</v>
      </c>
      <c r="M40" s="124" t="n">
        <f aca="false">-M265-M272</f>
        <v>-0</v>
      </c>
      <c r="N40" s="124" t="n">
        <f aca="false">-N265-N272</f>
        <v>-0</v>
      </c>
      <c r="O40" s="124" t="n">
        <f aca="false">-O265-O272</f>
        <v>-0</v>
      </c>
      <c r="P40" s="121" t="n">
        <f aca="false">SUM(D40:O40)</f>
        <v>0</v>
      </c>
      <c r="Q40" s="122" t="n">
        <f aca="false">SUM(D40:E40)</f>
        <v>0</v>
      </c>
      <c r="R40" s="121" t="n">
        <f aca="false">P40-Q40</f>
        <v>0</v>
      </c>
      <c r="S40" s="95"/>
      <c r="T40" s="122" t="n">
        <v>0</v>
      </c>
      <c r="U40" s="122" t="n">
        <v>0</v>
      </c>
      <c r="V40" s="121" t="n">
        <f aca="false">T40-U40</f>
        <v>0</v>
      </c>
      <c r="W40" s="95"/>
      <c r="X40" s="121"/>
      <c r="Y40" s="121"/>
      <c r="Z40" s="95"/>
      <c r="AA40" s="95" t="str">
        <f aca="false">A40</f>
        <v>   Other Capital Expenditures</v>
      </c>
      <c r="AB40" s="121" t="n">
        <f aca="false">P40</f>
        <v>0</v>
      </c>
      <c r="AC40" s="122" t="n">
        <f aca="false">SUM(D40:F40)</f>
        <v>0</v>
      </c>
      <c r="AD40" s="121" t="n">
        <f aca="false">AB40-AC40</f>
        <v>0</v>
      </c>
      <c r="AE40" s="95"/>
      <c r="AF40" s="121" t="n">
        <f aca="false">T40</f>
        <v>0</v>
      </c>
      <c r="AG40" s="121" t="n">
        <f aca="false">U40</f>
        <v>0</v>
      </c>
      <c r="AH40" s="121" t="n">
        <f aca="false">AF40-AG40</f>
        <v>0</v>
      </c>
      <c r="AI40" s="95"/>
      <c r="AJ40" s="121" t="n">
        <f aca="false">AC40-AG40</f>
        <v>0</v>
      </c>
      <c r="AK40" s="121" t="n">
        <f aca="false">AB40-AF40</f>
        <v>0</v>
      </c>
      <c r="AL40" s="95"/>
      <c r="AM40" s="122" t="n">
        <v>-237</v>
      </c>
      <c r="AN40" s="121" t="n">
        <f aca="false">AB40-AM40</f>
        <v>237</v>
      </c>
      <c r="AO40" s="95"/>
      <c r="AP40" s="122" t="n">
        <v>0</v>
      </c>
      <c r="AQ40" s="121" t="n">
        <f aca="false">AC40-AP40</f>
        <v>0</v>
      </c>
      <c r="AR40" s="95"/>
      <c r="AS40" s="95"/>
      <c r="AT40" s="95"/>
      <c r="AU40" s="95"/>
    </row>
    <row r="41" customFormat="false" ht="14.65" hidden="false" customHeight="false" outlineLevel="0" collapsed="false">
      <c r="A41" s="123" t="s">
        <v>465</v>
      </c>
      <c r="B41" s="95"/>
      <c r="C41" s="95"/>
      <c r="D41" s="122" t="n">
        <v>0</v>
      </c>
      <c r="E41" s="122" t="n">
        <v>0</v>
      </c>
      <c r="F41" s="122" t="n">
        <v>0</v>
      </c>
      <c r="G41" s="122" t="n">
        <v>0</v>
      </c>
      <c r="H41" s="122" t="n">
        <v>0</v>
      </c>
      <c r="I41" s="122" t="n">
        <v>0</v>
      </c>
      <c r="J41" s="122" t="n">
        <v>0</v>
      </c>
      <c r="K41" s="122" t="n">
        <v>0</v>
      </c>
      <c r="L41" s="122" t="n">
        <v>0</v>
      </c>
      <c r="M41" s="122" t="n">
        <v>0</v>
      </c>
      <c r="N41" s="122" t="n">
        <v>0</v>
      </c>
      <c r="O41" s="122" t="n">
        <v>0</v>
      </c>
      <c r="P41" s="121" t="n">
        <f aca="false">SUM(D41:O41)</f>
        <v>0</v>
      </c>
      <c r="Q41" s="122" t="n">
        <f aca="false">SUM(D41:E41)</f>
        <v>0</v>
      </c>
      <c r="R41" s="121" t="n">
        <f aca="false">P41-Q41</f>
        <v>0</v>
      </c>
      <c r="S41" s="95"/>
      <c r="T41" s="122" t="n">
        <v>0</v>
      </c>
      <c r="U41" s="122" t="n">
        <v>0</v>
      </c>
      <c r="V41" s="121" t="n">
        <f aca="false">T41-U41</f>
        <v>0</v>
      </c>
      <c r="W41" s="95"/>
      <c r="X41" s="95"/>
      <c r="Y41" s="95"/>
      <c r="Z41" s="95"/>
      <c r="AA41" s="95" t="str">
        <f aca="false">A41</f>
        <v>   Other Investments</v>
      </c>
      <c r="AB41" s="121" t="n">
        <f aca="false">P41</f>
        <v>0</v>
      </c>
      <c r="AC41" s="122" t="n">
        <f aca="false">SUM(D41:F41)</f>
        <v>0</v>
      </c>
      <c r="AD41" s="121" t="n">
        <f aca="false">AB41-AC41</f>
        <v>0</v>
      </c>
      <c r="AE41" s="95"/>
      <c r="AF41" s="121" t="n">
        <f aca="false">T41</f>
        <v>0</v>
      </c>
      <c r="AG41" s="121" t="n">
        <f aca="false">U41</f>
        <v>0</v>
      </c>
      <c r="AH41" s="121" t="n">
        <f aca="false">AF41-AG41</f>
        <v>0</v>
      </c>
      <c r="AI41" s="95"/>
      <c r="AJ41" s="121" t="n">
        <f aca="false">AC41-AG41</f>
        <v>0</v>
      </c>
      <c r="AK41" s="121" t="n">
        <f aca="false">AB41-AF41</f>
        <v>0</v>
      </c>
      <c r="AL41" s="95"/>
      <c r="AM41" s="122" t="n">
        <v>0</v>
      </c>
      <c r="AN41" s="121" t="n">
        <f aca="false">AB41-AM41</f>
        <v>0</v>
      </c>
      <c r="AO41" s="95"/>
      <c r="AP41" s="122" t="n">
        <v>0</v>
      </c>
      <c r="AQ41" s="121" t="n">
        <f aca="false">AC41-AP41</f>
        <v>0</v>
      </c>
      <c r="AR41" s="95"/>
      <c r="AS41" s="95"/>
      <c r="AT41" s="95"/>
      <c r="AU41" s="95"/>
    </row>
    <row r="42" customFormat="false" ht="14.65" hidden="false" customHeight="false" outlineLevel="0" collapsed="false">
      <c r="A42" s="123" t="s">
        <v>466</v>
      </c>
      <c r="B42" s="95"/>
      <c r="C42" s="95"/>
      <c r="D42" s="134" t="n">
        <f aca="false">D281+D282</f>
        <v>0</v>
      </c>
      <c r="E42" s="134" t="n">
        <f aca="false">E281+E282</f>
        <v>0</v>
      </c>
      <c r="F42" s="134" t="n">
        <f aca="false">F281+F282</f>
        <v>0</v>
      </c>
      <c r="G42" s="134" t="n">
        <f aca="false">G281+G282</f>
        <v>0</v>
      </c>
      <c r="H42" s="134" t="n">
        <f aca="false">H281+H282</f>
        <v>0</v>
      </c>
      <c r="I42" s="134" t="n">
        <f aca="false">I281+I282</f>
        <v>0</v>
      </c>
      <c r="J42" s="134" t="n">
        <f aca="false">J281+J282</f>
        <v>0</v>
      </c>
      <c r="K42" s="134" t="n">
        <f aca="false">K281+K282</f>
        <v>0</v>
      </c>
      <c r="L42" s="134" t="n">
        <f aca="false">L281+L282</f>
        <v>0</v>
      </c>
      <c r="M42" s="134" t="n">
        <f aca="false">M281+M282</f>
        <v>0</v>
      </c>
      <c r="N42" s="134" t="n">
        <f aca="false">N281+N282</f>
        <v>0</v>
      </c>
      <c r="O42" s="134" t="n">
        <f aca="false">O281+O282</f>
        <v>0</v>
      </c>
      <c r="P42" s="132" t="n">
        <f aca="false">SUM(D42:O42)</f>
        <v>0</v>
      </c>
      <c r="Q42" s="133" t="n">
        <f aca="false">SUM(D42:E42)</f>
        <v>0</v>
      </c>
      <c r="R42" s="132" t="n">
        <f aca="false">P42-Q42</f>
        <v>0</v>
      </c>
      <c r="S42" s="95"/>
      <c r="T42" s="133" t="n">
        <v>0</v>
      </c>
      <c r="U42" s="133" t="n">
        <v>0</v>
      </c>
      <c r="V42" s="132" t="n">
        <f aca="false">T42-U42</f>
        <v>0</v>
      </c>
      <c r="W42" s="95"/>
      <c r="X42" s="95"/>
      <c r="Y42" s="95"/>
      <c r="Z42" s="95"/>
      <c r="AA42" s="95" t="str">
        <f aca="false">A42</f>
        <v>   Other (Net Salvage &amp; Removal)</v>
      </c>
      <c r="AB42" s="132" t="n">
        <f aca="false">P42</f>
        <v>0</v>
      </c>
      <c r="AC42" s="133" t="n">
        <f aca="false">SUM(D42:F42)</f>
        <v>0</v>
      </c>
      <c r="AD42" s="132" t="n">
        <f aca="false">AB42-AC42</f>
        <v>0</v>
      </c>
      <c r="AE42" s="95"/>
      <c r="AF42" s="132" t="n">
        <f aca="false">T42</f>
        <v>0</v>
      </c>
      <c r="AG42" s="132" t="n">
        <f aca="false">U42</f>
        <v>0</v>
      </c>
      <c r="AH42" s="132" t="n">
        <f aca="false">AF42-AG42</f>
        <v>0</v>
      </c>
      <c r="AI42" s="95"/>
      <c r="AJ42" s="132" t="n">
        <f aca="false">AC42-AG42</f>
        <v>0</v>
      </c>
      <c r="AK42" s="132" t="n">
        <f aca="false">AB42-AF42</f>
        <v>0</v>
      </c>
      <c r="AL42" s="95"/>
      <c r="AM42" s="133" t="n">
        <v>14</v>
      </c>
      <c r="AN42" s="132" t="n">
        <f aca="false">AB42-AM42</f>
        <v>-14</v>
      </c>
      <c r="AO42" s="95"/>
      <c r="AP42" s="133" t="n">
        <v>0</v>
      </c>
      <c r="AQ42" s="132" t="n">
        <f aca="false">AC42-AP42</f>
        <v>0</v>
      </c>
      <c r="AR42" s="95"/>
      <c r="AS42" s="95"/>
      <c r="AT42" s="95"/>
      <c r="AU42" s="95"/>
    </row>
    <row r="43" customFormat="false" ht="3.95" hidden="false" customHeight="true" outlineLevel="0" collapsed="false">
      <c r="A43" s="107"/>
      <c r="B43" s="95"/>
      <c r="C43" s="95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95"/>
      <c r="T43" s="121"/>
      <c r="U43" s="121"/>
      <c r="V43" s="121"/>
      <c r="W43" s="95"/>
      <c r="X43" s="121"/>
      <c r="Y43" s="121"/>
      <c r="Z43" s="95"/>
      <c r="AA43" s="95"/>
      <c r="AB43" s="121"/>
      <c r="AC43" s="121"/>
      <c r="AD43" s="121"/>
      <c r="AE43" s="95"/>
      <c r="AF43" s="121"/>
      <c r="AG43" s="121"/>
      <c r="AH43" s="121"/>
      <c r="AI43" s="95"/>
      <c r="AJ43" s="121"/>
      <c r="AK43" s="121"/>
      <c r="AL43" s="95"/>
      <c r="AM43" s="121"/>
      <c r="AN43" s="121"/>
      <c r="AO43" s="95"/>
      <c r="AP43" s="121"/>
      <c r="AQ43" s="121"/>
      <c r="AR43" s="95"/>
      <c r="AS43" s="95"/>
      <c r="AT43" s="95"/>
      <c r="AU43" s="95"/>
    </row>
    <row r="44" customFormat="false" ht="14.65" hidden="false" customHeight="false" outlineLevel="0" collapsed="false">
      <c r="A44" s="120" t="s">
        <v>467</v>
      </c>
      <c r="B44" s="95"/>
      <c r="C44" s="95"/>
      <c r="D44" s="132" t="n">
        <f aca="false">SUM(D38:D43)</f>
        <v>-9247</v>
      </c>
      <c r="E44" s="132" t="n">
        <f aca="false">SUM(E38:E43)</f>
        <v>-6600</v>
      </c>
      <c r="F44" s="132" t="n">
        <f aca="false">SUM(F38:F43)</f>
        <v>-6300</v>
      </c>
      <c r="G44" s="132" t="n">
        <f aca="false">SUM(G38:G43)</f>
        <v>-8600</v>
      </c>
      <c r="H44" s="132" t="n">
        <f aca="false">SUM(H38:H43)</f>
        <v>-6400</v>
      </c>
      <c r="I44" s="132" t="n">
        <f aca="false">SUM(I38:I43)</f>
        <v>-6500</v>
      </c>
      <c r="J44" s="132" t="n">
        <f aca="false">SUM(J38:J43)</f>
        <v>-4100</v>
      </c>
      <c r="K44" s="132" t="n">
        <f aca="false">SUM(K38:K43)</f>
        <v>-3200</v>
      </c>
      <c r="L44" s="132" t="n">
        <f aca="false">SUM(L38:L43)</f>
        <v>-2400</v>
      </c>
      <c r="M44" s="132" t="n">
        <f aca="false">SUM(M38:M43)</f>
        <v>-5800</v>
      </c>
      <c r="N44" s="132" t="n">
        <f aca="false">SUM(N38:N43)</f>
        <v>-800</v>
      </c>
      <c r="O44" s="132" t="n">
        <f aca="false">SUM(O38:O43)</f>
        <v>-1453</v>
      </c>
      <c r="P44" s="132" t="n">
        <f aca="false">SUM(P38:P43)</f>
        <v>-61400</v>
      </c>
      <c r="Q44" s="132" t="n">
        <f aca="false">SUM(Q38:Q43)</f>
        <v>-15847</v>
      </c>
      <c r="R44" s="132" t="n">
        <f aca="false">SUM(R38:R43)</f>
        <v>-45553</v>
      </c>
      <c r="S44" s="95"/>
      <c r="T44" s="132" t="n">
        <f aca="false">SUM(T38:T43)</f>
        <v>0</v>
      </c>
      <c r="U44" s="132" t="n">
        <f aca="false">SUM(U38:U43)</f>
        <v>0</v>
      </c>
      <c r="V44" s="132" t="n">
        <f aca="false">SUM(V38:V43)</f>
        <v>0</v>
      </c>
      <c r="W44" s="95"/>
      <c r="X44" s="121"/>
      <c r="Y44" s="121"/>
      <c r="Z44" s="95"/>
      <c r="AA44" s="92" t="str">
        <f aca="false">A44</f>
        <v>      Cash Provided by (Used in) Investing Activities</v>
      </c>
      <c r="AB44" s="132" t="n">
        <f aca="false">SUM(AB38:AB43)</f>
        <v>-61400</v>
      </c>
      <c r="AC44" s="132" t="n">
        <f aca="false">SUM(AC38:AC43)</f>
        <v>-22147</v>
      </c>
      <c r="AD44" s="132" t="n">
        <f aca="false">SUM(AD38:AD43)</f>
        <v>-39253</v>
      </c>
      <c r="AE44" s="95"/>
      <c r="AF44" s="132" t="n">
        <f aca="false">SUM(AF38:AF43)</f>
        <v>0</v>
      </c>
      <c r="AG44" s="132" t="n">
        <f aca="false">SUM(AG38:AG43)</f>
        <v>0</v>
      </c>
      <c r="AH44" s="132" t="n">
        <f aca="false">SUM(AH38:AH43)</f>
        <v>0</v>
      </c>
      <c r="AI44" s="95"/>
      <c r="AJ44" s="132" t="n">
        <f aca="false">SUM(AJ38:AJ43)</f>
        <v>-22147</v>
      </c>
      <c r="AK44" s="132" t="n">
        <f aca="false">SUM(AK38:AK43)</f>
        <v>-61400</v>
      </c>
      <c r="AL44" s="95"/>
      <c r="AM44" s="132" t="n">
        <f aca="false">SUM(AM38:AM43)</f>
        <v>-68105</v>
      </c>
      <c r="AN44" s="132" t="n">
        <f aca="false">SUM(AN38:AN43)</f>
        <v>6705</v>
      </c>
      <c r="AO44" s="95"/>
      <c r="AP44" s="132" t="n">
        <f aca="false">SUM(AP38:AP43)</f>
        <v>0</v>
      </c>
      <c r="AQ44" s="132" t="n">
        <f aca="false">SUM(AQ38:AQ43)</f>
        <v>-22147</v>
      </c>
      <c r="AR44" s="95"/>
      <c r="AS44" s="95"/>
      <c r="AT44" s="95"/>
      <c r="AU44" s="95"/>
    </row>
    <row r="45" customFormat="false" ht="6" hidden="false" customHeight="true" outlineLevel="0" collapsed="false">
      <c r="A45" s="107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122"/>
      <c r="AN45" s="122"/>
      <c r="AO45" s="95"/>
      <c r="AP45" s="122"/>
      <c r="AQ45" s="122"/>
      <c r="AR45" s="95"/>
      <c r="AS45" s="95"/>
      <c r="AT45" s="95"/>
      <c r="AU45" s="95"/>
    </row>
    <row r="46" customFormat="false" ht="14.65" hidden="false" customHeight="false" outlineLevel="0" collapsed="false">
      <c r="A46" s="120" t="s">
        <v>468</v>
      </c>
      <c r="B46" s="95"/>
      <c r="C46" s="95"/>
      <c r="D46" s="132" t="n">
        <f aca="false">D35+D44</f>
        <v>-1200</v>
      </c>
      <c r="E46" s="132" t="n">
        <f aca="false">E35+E44</f>
        <v>2100</v>
      </c>
      <c r="F46" s="132" t="n">
        <f aca="false">F35+F44</f>
        <v>1500</v>
      </c>
      <c r="G46" s="132" t="n">
        <f aca="false">G35+G44</f>
        <v>-2500</v>
      </c>
      <c r="H46" s="132" t="n">
        <f aca="false">H35+H44</f>
        <v>800</v>
      </c>
      <c r="I46" s="132" t="n">
        <f aca="false">I35+I44</f>
        <v>2300</v>
      </c>
      <c r="J46" s="132" t="n">
        <f aca="false">J35+J44</f>
        <v>5000</v>
      </c>
      <c r="K46" s="132" t="n">
        <f aca="false">K35+K44</f>
        <v>6700</v>
      </c>
      <c r="L46" s="132" t="n">
        <f aca="false">L35+L44</f>
        <v>7100</v>
      </c>
      <c r="M46" s="132" t="n">
        <f aca="false">M35+M44</f>
        <v>300</v>
      </c>
      <c r="N46" s="132" t="n">
        <f aca="false">N35+N44</f>
        <v>7550</v>
      </c>
      <c r="O46" s="132" t="n">
        <f aca="false">O35+O44</f>
        <v>7500</v>
      </c>
      <c r="P46" s="132" t="n">
        <f aca="false">P35+P44</f>
        <v>37150</v>
      </c>
      <c r="Q46" s="132" t="n">
        <f aca="false">Q35+Q44</f>
        <v>900</v>
      </c>
      <c r="R46" s="132" t="n">
        <f aca="false">R35+R44</f>
        <v>36250</v>
      </c>
      <c r="S46" s="95"/>
      <c r="T46" s="132" t="n">
        <f aca="false">T35+T44</f>
        <v>0</v>
      </c>
      <c r="U46" s="132" t="n">
        <f aca="false">U35+U44</f>
        <v>0</v>
      </c>
      <c r="V46" s="132" t="n">
        <f aca="false">V35+V44</f>
        <v>0</v>
      </c>
      <c r="W46" s="95"/>
      <c r="X46" s="121"/>
      <c r="Y46" s="121"/>
      <c r="Z46" s="95"/>
      <c r="AA46" s="92" t="str">
        <f aca="false">A46</f>
        <v>            Net Cash Flow Before Corporate Adjustments</v>
      </c>
      <c r="AB46" s="132" t="n">
        <f aca="false">AB35+AB44</f>
        <v>37150</v>
      </c>
      <c r="AC46" s="132" t="n">
        <f aca="false">AC35+AC44</f>
        <v>2400</v>
      </c>
      <c r="AD46" s="132" t="n">
        <f aca="false">AD35+AD44</f>
        <v>34750</v>
      </c>
      <c r="AE46" s="95"/>
      <c r="AF46" s="132" t="n">
        <f aca="false">AF35+AF44</f>
        <v>0</v>
      </c>
      <c r="AG46" s="132" t="n">
        <f aca="false">AG35+AG44</f>
        <v>0</v>
      </c>
      <c r="AH46" s="132" t="n">
        <f aca="false">AH35+AH44</f>
        <v>0</v>
      </c>
      <c r="AI46" s="95"/>
      <c r="AJ46" s="132" t="n">
        <f aca="false">AJ35+AJ44</f>
        <v>2400</v>
      </c>
      <c r="AK46" s="132" t="n">
        <f aca="false">AK35+AK44</f>
        <v>37150</v>
      </c>
      <c r="AL46" s="95"/>
      <c r="AM46" s="132" t="n">
        <f aca="false">AM35+AM44</f>
        <v>38049</v>
      </c>
      <c r="AN46" s="132" t="n">
        <f aca="false">AN35+AN44</f>
        <v>-899</v>
      </c>
      <c r="AO46" s="95"/>
      <c r="AP46" s="132" t="n">
        <f aca="false">AP35+AP44</f>
        <v>0</v>
      </c>
      <c r="AQ46" s="132" t="n">
        <f aca="false">AQ35+AQ44</f>
        <v>2400</v>
      </c>
      <c r="AR46" s="95"/>
      <c r="AS46" s="95"/>
      <c r="AT46" s="95"/>
      <c r="AU46" s="95"/>
    </row>
    <row r="47" customFormat="false" ht="6" hidden="false" customHeight="true" outlineLevel="0" collapsed="false">
      <c r="A47" s="107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</row>
    <row r="48" customFormat="false" ht="14.65" hidden="false" customHeight="false" outlineLevel="0" collapsed="false">
      <c r="A48" s="120" t="s">
        <v>469</v>
      </c>
      <c r="B48" s="95"/>
      <c r="C48" s="95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95"/>
      <c r="Q48" s="95"/>
      <c r="R48" s="95"/>
      <c r="S48" s="95"/>
      <c r="T48" s="121"/>
      <c r="U48" s="95"/>
      <c r="V48" s="95"/>
      <c r="W48" s="95"/>
      <c r="X48" s="95"/>
      <c r="Y48" s="95"/>
      <c r="Z48" s="95"/>
      <c r="AA48" s="92" t="str">
        <f aca="false">A48</f>
        <v>OTHER ITEMS AFFECTING INTERCO. (CORP.) BALANCE</v>
      </c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122"/>
      <c r="AN48" s="95"/>
      <c r="AO48" s="95"/>
      <c r="AP48" s="122"/>
      <c r="AQ48" s="95"/>
      <c r="AR48" s="95"/>
      <c r="AS48" s="95"/>
      <c r="AT48" s="95"/>
      <c r="AU48" s="95"/>
    </row>
    <row r="49" customFormat="false" ht="14.65" hidden="false" customHeight="false" outlineLevel="0" collapsed="false">
      <c r="A49" s="123" t="s">
        <v>470</v>
      </c>
      <c r="B49" s="95"/>
      <c r="C49" s="95"/>
      <c r="D49" s="121" t="n">
        <f aca="false">BACKUP!D471</f>
        <v>0</v>
      </c>
      <c r="E49" s="121" t="n">
        <f aca="false">BACKUP!E471</f>
        <v>0</v>
      </c>
      <c r="F49" s="121" t="n">
        <f aca="false">BACKUP!F471</f>
        <v>0</v>
      </c>
      <c r="G49" s="121" t="n">
        <f aca="false">BACKUP!G471</f>
        <v>0</v>
      </c>
      <c r="H49" s="121" t="n">
        <f aca="false">BACKUP!H471</f>
        <v>0</v>
      </c>
      <c r="I49" s="121" t="n">
        <f aca="false">BACKUP!I471</f>
        <v>0</v>
      </c>
      <c r="J49" s="121" t="n">
        <f aca="false">BACKUP!J471</f>
        <v>0</v>
      </c>
      <c r="K49" s="121" t="n">
        <f aca="false">BACKUP!K471</f>
        <v>0</v>
      </c>
      <c r="L49" s="121" t="n">
        <f aca="false">BACKUP!L471</f>
        <v>0</v>
      </c>
      <c r="M49" s="121" t="n">
        <f aca="false">BACKUP!M471</f>
        <v>0</v>
      </c>
      <c r="N49" s="121" t="n">
        <f aca="false">BACKUP!N471</f>
        <v>0</v>
      </c>
      <c r="O49" s="121" t="n">
        <f aca="false">BACKUP!O471</f>
        <v>0</v>
      </c>
      <c r="P49" s="121" t="n">
        <f aca="false">SUM(D49:O49)</f>
        <v>0</v>
      </c>
      <c r="Q49" s="122" t="n">
        <f aca="false">SUM(D49:E49)</f>
        <v>0</v>
      </c>
      <c r="R49" s="121" t="n">
        <f aca="false">P49-Q49</f>
        <v>0</v>
      </c>
      <c r="S49" s="95"/>
      <c r="T49" s="122" t="n">
        <v>0</v>
      </c>
      <c r="U49" s="122" t="n">
        <v>0</v>
      </c>
      <c r="V49" s="121" t="n">
        <f aca="false">T49-U49</f>
        <v>0</v>
      </c>
      <c r="W49" s="95"/>
      <c r="X49" s="121"/>
      <c r="Y49" s="121"/>
      <c r="Z49" s="95"/>
      <c r="AA49" s="95" t="str">
        <f aca="false">A49</f>
        <v>   Dividends Transferred to Corporate</v>
      </c>
      <c r="AB49" s="121" t="n">
        <f aca="false">P49</f>
        <v>0</v>
      </c>
      <c r="AC49" s="122" t="n">
        <f aca="false">SUM(D49:F49)</f>
        <v>0</v>
      </c>
      <c r="AD49" s="121" t="n">
        <f aca="false">AB49-AC49</f>
        <v>0</v>
      </c>
      <c r="AE49" s="95"/>
      <c r="AF49" s="121" t="n">
        <f aca="false">T49</f>
        <v>0</v>
      </c>
      <c r="AG49" s="121" t="n">
        <f aca="false">U49</f>
        <v>0</v>
      </c>
      <c r="AH49" s="121" t="n">
        <f aca="false">AF49-AG49</f>
        <v>0</v>
      </c>
      <c r="AI49" s="95"/>
      <c r="AJ49" s="121" t="n">
        <f aca="false">AC49-AG49</f>
        <v>0</v>
      </c>
      <c r="AK49" s="121" t="n">
        <f aca="false">AB49-AF49</f>
        <v>0</v>
      </c>
      <c r="AL49" s="95"/>
      <c r="AM49" s="122" t="n">
        <v>0</v>
      </c>
      <c r="AN49" s="121" t="n">
        <f aca="false">AB49-AM49</f>
        <v>0</v>
      </c>
      <c r="AO49" s="95"/>
      <c r="AP49" s="122" t="n">
        <v>0</v>
      </c>
      <c r="AQ49" s="121" t="n">
        <f aca="false">AC49-AP49</f>
        <v>0</v>
      </c>
      <c r="AR49" s="95"/>
      <c r="AS49" s="95"/>
      <c r="AT49" s="95"/>
      <c r="AU49" s="95"/>
    </row>
    <row r="50" customFormat="false" ht="14.65" hidden="false" customHeight="false" outlineLevel="0" collapsed="false">
      <c r="A50" s="123" t="s">
        <v>38</v>
      </c>
      <c r="B50" s="95"/>
      <c r="C50" s="95"/>
      <c r="D50" s="135" t="n">
        <v>0</v>
      </c>
      <c r="E50" s="135" t="n">
        <v>0</v>
      </c>
      <c r="F50" s="135" t="n">
        <v>0</v>
      </c>
      <c r="G50" s="135" t="n">
        <v>0</v>
      </c>
      <c r="H50" s="135" t="n">
        <v>0</v>
      </c>
      <c r="I50" s="135" t="n">
        <v>0</v>
      </c>
      <c r="J50" s="135" t="n">
        <v>0</v>
      </c>
      <c r="K50" s="135" t="n">
        <v>0</v>
      </c>
      <c r="L50" s="135" t="n">
        <v>0</v>
      </c>
      <c r="M50" s="135" t="n">
        <v>0</v>
      </c>
      <c r="N50" s="135" t="n">
        <v>0</v>
      </c>
      <c r="O50" s="135" t="n">
        <v>0</v>
      </c>
      <c r="P50" s="121" t="n">
        <f aca="false">SUM(D50:O50)</f>
        <v>0</v>
      </c>
      <c r="Q50" s="122" t="n">
        <f aca="false">SUM(D50:E50)</f>
        <v>0</v>
      </c>
      <c r="R50" s="121" t="n">
        <f aca="false">P50-Q50</f>
        <v>0</v>
      </c>
      <c r="S50" s="95"/>
      <c r="T50" s="122" t="n">
        <v>0</v>
      </c>
      <c r="U50" s="122" t="n">
        <v>0</v>
      </c>
      <c r="V50" s="121" t="n">
        <f aca="false">T50-U50</f>
        <v>0</v>
      </c>
      <c r="W50" s="95"/>
      <c r="X50" s="121"/>
      <c r="Y50" s="121"/>
      <c r="Z50" s="95"/>
      <c r="AA50" s="95" t="str">
        <f aca="false">A50</f>
        <v>   Other</v>
      </c>
      <c r="AB50" s="121" t="n">
        <f aca="false">P50</f>
        <v>0</v>
      </c>
      <c r="AC50" s="122" t="n">
        <f aca="false">SUM(D50:F50)</f>
        <v>0</v>
      </c>
      <c r="AD50" s="121" t="n">
        <f aca="false">AB50-AC50</f>
        <v>0</v>
      </c>
      <c r="AE50" s="95"/>
      <c r="AF50" s="121" t="n">
        <f aca="false">T50</f>
        <v>0</v>
      </c>
      <c r="AG50" s="121" t="n">
        <f aca="false">U50</f>
        <v>0</v>
      </c>
      <c r="AH50" s="121" t="n">
        <f aca="false">AF50-AG50</f>
        <v>0</v>
      </c>
      <c r="AI50" s="95"/>
      <c r="AJ50" s="121" t="n">
        <f aca="false">AC50-AG50</f>
        <v>0</v>
      </c>
      <c r="AK50" s="121" t="n">
        <f aca="false">AB50-AF50</f>
        <v>0</v>
      </c>
      <c r="AL50" s="95"/>
      <c r="AM50" s="122" t="n">
        <v>0</v>
      </c>
      <c r="AN50" s="121" t="n">
        <f aca="false">AB50-AM50</f>
        <v>0</v>
      </c>
      <c r="AO50" s="95"/>
      <c r="AP50" s="122" t="n">
        <v>0</v>
      </c>
      <c r="AQ50" s="121" t="n">
        <f aca="false">AC50-AP50</f>
        <v>0</v>
      </c>
      <c r="AR50" s="95"/>
      <c r="AS50" s="95"/>
      <c r="AT50" s="95"/>
      <c r="AU50" s="95"/>
    </row>
    <row r="51" customFormat="false" ht="14.65" hidden="false" customHeight="false" outlineLevel="0" collapsed="false">
      <c r="A51" s="123" t="s">
        <v>471</v>
      </c>
      <c r="B51" s="95"/>
      <c r="C51" s="95"/>
      <c r="D51" s="121" t="n">
        <f aca="false">SUM(BACKUP!D456:BACKUP!D459,0)</f>
        <v>0</v>
      </c>
      <c r="E51" s="121" t="n">
        <f aca="false">SUM(BACKUP!E456:BACKUP!E459,0)</f>
        <v>0</v>
      </c>
      <c r="F51" s="121" t="n">
        <f aca="false">SUM(BACKUP!F456:BACKUP!F459,0)</f>
        <v>0</v>
      </c>
      <c r="G51" s="121" t="n">
        <f aca="false">SUM(BACKUP!G456:BACKUP!G459,0)</f>
        <v>0</v>
      </c>
      <c r="H51" s="121" t="n">
        <f aca="false">SUM(BACKUP!H456:BACKUP!H459,0)</f>
        <v>0</v>
      </c>
      <c r="I51" s="121" t="n">
        <f aca="false">SUM(BACKUP!I456:BACKUP!I459,0)</f>
        <v>0</v>
      </c>
      <c r="J51" s="121" t="n">
        <f aca="false">SUM(BACKUP!J456:BACKUP!J459,0)</f>
        <v>0</v>
      </c>
      <c r="K51" s="121" t="n">
        <f aca="false">SUM(BACKUP!K456:BACKUP!K459,0)</f>
        <v>0</v>
      </c>
      <c r="L51" s="121" t="n">
        <f aca="false">SUM(BACKUP!L456:BACKUP!L459,0)</f>
        <v>0</v>
      </c>
      <c r="M51" s="121" t="n">
        <f aca="false">SUM(BACKUP!M456:BACKUP!M459,0)</f>
        <v>0</v>
      </c>
      <c r="N51" s="121" t="n">
        <f aca="false">SUM(BACKUP!N456:BACKUP!N459,0)</f>
        <v>-3850</v>
      </c>
      <c r="O51" s="121" t="n">
        <f aca="false">SUM(BACKUP!O456:BACKUP!O459,0)</f>
        <v>0</v>
      </c>
      <c r="P51" s="121" t="n">
        <f aca="false">SUM(D51:O51)</f>
        <v>-3850</v>
      </c>
      <c r="Q51" s="122" t="n">
        <f aca="false">SUM(D51:E51)</f>
        <v>0</v>
      </c>
      <c r="R51" s="121" t="n">
        <f aca="false">P51-Q51</f>
        <v>-3850</v>
      </c>
      <c r="S51" s="95"/>
      <c r="T51" s="122" t="n">
        <v>0</v>
      </c>
      <c r="U51" s="122" t="n">
        <v>0</v>
      </c>
      <c r="V51" s="121" t="n">
        <f aca="false">T51-U51</f>
        <v>0</v>
      </c>
      <c r="W51" s="95"/>
      <c r="X51" s="95"/>
      <c r="Y51" s="95"/>
      <c r="Z51" s="95"/>
      <c r="AA51" s="95" t="str">
        <f aca="false">A51</f>
        <v>   Inc. / (Dec.) in Long-Term Debt  (External)</v>
      </c>
      <c r="AB51" s="121" t="n">
        <f aca="false">P51</f>
        <v>-3850</v>
      </c>
      <c r="AC51" s="122" t="n">
        <f aca="false">SUM(D51:F51)</f>
        <v>0</v>
      </c>
      <c r="AD51" s="121" t="n">
        <f aca="false">AB51-AC51</f>
        <v>-3850</v>
      </c>
      <c r="AE51" s="95"/>
      <c r="AF51" s="121" t="n">
        <f aca="false">T51</f>
        <v>0</v>
      </c>
      <c r="AG51" s="121" t="n">
        <f aca="false">U51</f>
        <v>0</v>
      </c>
      <c r="AH51" s="121" t="n">
        <f aca="false">AF51-AG51</f>
        <v>0</v>
      </c>
      <c r="AI51" s="95"/>
      <c r="AJ51" s="121" t="n">
        <f aca="false">AC51-AG51</f>
        <v>0</v>
      </c>
      <c r="AK51" s="121" t="n">
        <f aca="false">AB51-AF51</f>
        <v>-3850</v>
      </c>
      <c r="AL51" s="95"/>
      <c r="AM51" s="122" t="n">
        <v>-153850</v>
      </c>
      <c r="AN51" s="121" t="n">
        <f aca="false">AB51-AM51</f>
        <v>150000</v>
      </c>
      <c r="AO51" s="95"/>
      <c r="AP51" s="122" t="n">
        <v>0</v>
      </c>
      <c r="AQ51" s="121" t="n">
        <f aca="false">AC51-AP51</f>
        <v>0</v>
      </c>
      <c r="AR51" s="95"/>
      <c r="AS51" s="95"/>
      <c r="AT51" s="95"/>
      <c r="AU51" s="95"/>
    </row>
    <row r="52" customFormat="false" ht="14.65" hidden="false" customHeight="false" outlineLevel="0" collapsed="false">
      <c r="A52" s="123" t="s">
        <v>472</v>
      </c>
      <c r="B52" s="95"/>
      <c r="C52" s="95"/>
      <c r="D52" s="133" t="n">
        <v>0</v>
      </c>
      <c r="E52" s="133" t="n">
        <v>0</v>
      </c>
      <c r="F52" s="133" t="n">
        <v>0</v>
      </c>
      <c r="G52" s="133" t="n">
        <v>0</v>
      </c>
      <c r="H52" s="133" t="n">
        <v>0</v>
      </c>
      <c r="I52" s="133" t="n">
        <v>0</v>
      </c>
      <c r="J52" s="133" t="n">
        <v>0</v>
      </c>
      <c r="K52" s="133" t="n">
        <v>0</v>
      </c>
      <c r="L52" s="133" t="n">
        <v>0</v>
      </c>
      <c r="M52" s="133" t="n">
        <v>0</v>
      </c>
      <c r="N52" s="133" t="n">
        <v>0</v>
      </c>
      <c r="O52" s="133" t="n">
        <v>0</v>
      </c>
      <c r="P52" s="132" t="n">
        <f aca="false">SUM(D52:O52)</f>
        <v>0</v>
      </c>
      <c r="Q52" s="133" t="n">
        <f aca="false">SUM(D52:E52)</f>
        <v>0</v>
      </c>
      <c r="R52" s="132" t="n">
        <f aca="false">P52-Q52</f>
        <v>0</v>
      </c>
      <c r="S52" s="95"/>
      <c r="T52" s="133" t="n">
        <v>0</v>
      </c>
      <c r="U52" s="133" t="n">
        <v>0</v>
      </c>
      <c r="V52" s="132" t="n">
        <f aca="false">T52-U52</f>
        <v>0</v>
      </c>
      <c r="W52" s="95"/>
      <c r="X52" s="95"/>
      <c r="Y52" s="95"/>
      <c r="Z52" s="95"/>
      <c r="AA52" s="95" t="str">
        <f aca="false">A52</f>
        <v>   Inc. / (Dec.) in Sale of Receivables</v>
      </c>
      <c r="AB52" s="132" t="n">
        <f aca="false">P52</f>
        <v>0</v>
      </c>
      <c r="AC52" s="133" t="n">
        <f aca="false">SUM(D52:F52)</f>
        <v>0</v>
      </c>
      <c r="AD52" s="132" t="n">
        <f aca="false">AB52-AC52</f>
        <v>0</v>
      </c>
      <c r="AE52" s="95"/>
      <c r="AF52" s="132" t="n">
        <f aca="false">T52</f>
        <v>0</v>
      </c>
      <c r="AG52" s="132" t="n">
        <f aca="false">U52</f>
        <v>0</v>
      </c>
      <c r="AH52" s="132" t="n">
        <f aca="false">AF52-AG52</f>
        <v>0</v>
      </c>
      <c r="AI52" s="95"/>
      <c r="AJ52" s="132" t="n">
        <f aca="false">AC52-AG52</f>
        <v>0</v>
      </c>
      <c r="AK52" s="132" t="n">
        <f aca="false">AB52-AF52</f>
        <v>0</v>
      </c>
      <c r="AL52" s="95"/>
      <c r="AM52" s="133" t="n">
        <v>0</v>
      </c>
      <c r="AN52" s="132" t="n">
        <f aca="false">AB52-AM52</f>
        <v>0</v>
      </c>
      <c r="AO52" s="95"/>
      <c r="AP52" s="133" t="n">
        <v>0</v>
      </c>
      <c r="AQ52" s="132" t="n">
        <f aca="false">AC52-AP52</f>
        <v>0</v>
      </c>
      <c r="AR52" s="95"/>
      <c r="AS52" s="95"/>
      <c r="AT52" s="95"/>
      <c r="AU52" s="95"/>
    </row>
    <row r="53" customFormat="false" ht="3.95" hidden="false" customHeight="true" outlineLevel="0" collapsed="false">
      <c r="A53" s="107"/>
      <c r="B53" s="95"/>
      <c r="C53" s="95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95"/>
      <c r="T53" s="121"/>
      <c r="U53" s="121"/>
      <c r="V53" s="121"/>
      <c r="W53" s="95"/>
      <c r="X53" s="121"/>
      <c r="Y53" s="121"/>
      <c r="Z53" s="95"/>
      <c r="AA53" s="95"/>
      <c r="AB53" s="121"/>
      <c r="AC53" s="121"/>
      <c r="AD53" s="121"/>
      <c r="AE53" s="95"/>
      <c r="AF53" s="121"/>
      <c r="AG53" s="121"/>
      <c r="AH53" s="121"/>
      <c r="AI53" s="95"/>
      <c r="AJ53" s="121"/>
      <c r="AK53" s="121"/>
      <c r="AL53" s="95"/>
      <c r="AM53" s="121"/>
      <c r="AN53" s="121"/>
      <c r="AO53" s="95"/>
      <c r="AP53" s="121"/>
      <c r="AQ53" s="121"/>
      <c r="AR53" s="95"/>
      <c r="AS53" s="95"/>
      <c r="AT53" s="95"/>
      <c r="AU53" s="95"/>
    </row>
    <row r="54" customFormat="false" ht="14.65" hidden="false" customHeight="false" outlineLevel="0" collapsed="false">
      <c r="A54" s="120" t="s">
        <v>473</v>
      </c>
      <c r="B54" s="95"/>
      <c r="C54" s="95"/>
      <c r="D54" s="132" t="n">
        <f aca="false">SUM(D49:D53)</f>
        <v>0</v>
      </c>
      <c r="E54" s="132" t="n">
        <f aca="false">SUM(E49:E53)</f>
        <v>0</v>
      </c>
      <c r="F54" s="132" t="n">
        <f aca="false">SUM(F49:F53)</f>
        <v>0</v>
      </c>
      <c r="G54" s="132" t="n">
        <f aca="false">SUM(G49:G53)</f>
        <v>0</v>
      </c>
      <c r="H54" s="132" t="n">
        <f aca="false">SUM(H49:H53)</f>
        <v>0</v>
      </c>
      <c r="I54" s="132" t="n">
        <f aca="false">SUM(I49:I53)</f>
        <v>0</v>
      </c>
      <c r="J54" s="132" t="n">
        <f aca="false">SUM(J49:J53)</f>
        <v>0</v>
      </c>
      <c r="K54" s="132" t="n">
        <f aca="false">SUM(K49:K53)</f>
        <v>0</v>
      </c>
      <c r="L54" s="132" t="n">
        <f aca="false">SUM(L49:L53)</f>
        <v>0</v>
      </c>
      <c r="M54" s="132" t="n">
        <f aca="false">SUM(M49:M53)</f>
        <v>0</v>
      </c>
      <c r="N54" s="132" t="n">
        <f aca="false">SUM(N49:N53)</f>
        <v>-3850</v>
      </c>
      <c r="O54" s="132" t="n">
        <f aca="false">SUM(O49:O53)</f>
        <v>0</v>
      </c>
      <c r="P54" s="132" t="n">
        <f aca="false">SUM(P49:P53)</f>
        <v>-3850</v>
      </c>
      <c r="Q54" s="132" t="n">
        <f aca="false">SUM(Q49:Q53)</f>
        <v>0</v>
      </c>
      <c r="R54" s="132" t="n">
        <f aca="false">SUM(R49:R53)</f>
        <v>-3850</v>
      </c>
      <c r="S54" s="95"/>
      <c r="T54" s="132" t="n">
        <f aca="false">SUM(T49:T53)</f>
        <v>0</v>
      </c>
      <c r="U54" s="132" t="n">
        <f aca="false">SUM(U49:U53)</f>
        <v>0</v>
      </c>
      <c r="V54" s="132" t="n">
        <f aca="false">SUM(V49:V53)</f>
        <v>0</v>
      </c>
      <c r="W54" s="95"/>
      <c r="X54" s="121"/>
      <c r="Y54" s="121"/>
      <c r="Z54" s="95"/>
      <c r="AA54" s="92" t="str">
        <f aca="false">A54</f>
        <v>      Total Items Affecting Intercompany (Corp.) Balance</v>
      </c>
      <c r="AB54" s="132" t="n">
        <f aca="false">SUM(AB49:AB53)</f>
        <v>-3850</v>
      </c>
      <c r="AC54" s="132" t="n">
        <f aca="false">SUM(AC49:AC53)</f>
        <v>0</v>
      </c>
      <c r="AD54" s="132" t="n">
        <f aca="false">SUM(AD49:AD53)</f>
        <v>-3850</v>
      </c>
      <c r="AE54" s="95"/>
      <c r="AF54" s="132" t="n">
        <f aca="false">SUM(AF49:AF53)</f>
        <v>0</v>
      </c>
      <c r="AG54" s="132" t="n">
        <f aca="false">SUM(AG49:AG53)</f>
        <v>0</v>
      </c>
      <c r="AH54" s="132" t="n">
        <f aca="false">SUM(AH49:AH53)</f>
        <v>0</v>
      </c>
      <c r="AI54" s="95"/>
      <c r="AJ54" s="132" t="n">
        <f aca="false">SUM(AJ49:AJ53)</f>
        <v>0</v>
      </c>
      <c r="AK54" s="132" t="n">
        <f aca="false">SUM(AK49:AK53)</f>
        <v>-3850</v>
      </c>
      <c r="AL54" s="95"/>
      <c r="AM54" s="132" t="n">
        <f aca="false">SUM(AM49:AM53)</f>
        <v>-153850</v>
      </c>
      <c r="AN54" s="132" t="n">
        <f aca="false">SUM(AN49:AN53)</f>
        <v>150000</v>
      </c>
      <c r="AO54" s="95"/>
      <c r="AP54" s="132" t="n">
        <f aca="false">SUM(AP49:AP53)</f>
        <v>0</v>
      </c>
      <c r="AQ54" s="132" t="n">
        <f aca="false">SUM(AQ49:AQ53)</f>
        <v>0</v>
      </c>
      <c r="AR54" s="95"/>
      <c r="AS54" s="95"/>
      <c r="AT54" s="95"/>
      <c r="AU54" s="95"/>
    </row>
    <row r="55" customFormat="false" ht="6" hidden="false" customHeight="true" outlineLevel="0" collapsed="false">
      <c r="A55" s="107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122"/>
      <c r="AN55" s="95"/>
      <c r="AO55" s="95"/>
      <c r="AP55" s="122"/>
      <c r="AQ55" s="95"/>
      <c r="AR55" s="95"/>
      <c r="AS55" s="95"/>
      <c r="AT55" s="95"/>
      <c r="AU55" s="95"/>
    </row>
    <row r="56" customFormat="false" ht="14.65" hidden="false" customHeight="false" outlineLevel="0" collapsed="false">
      <c r="A56" s="120" t="s">
        <v>474</v>
      </c>
      <c r="B56" s="95"/>
      <c r="C56" s="95"/>
      <c r="D56" s="121" t="n">
        <f aca="false">D46+D54</f>
        <v>-1200</v>
      </c>
      <c r="E56" s="121" t="n">
        <f aca="false">E46+E54</f>
        <v>2100</v>
      </c>
      <c r="F56" s="121" t="n">
        <f aca="false">F46+F54</f>
        <v>1500</v>
      </c>
      <c r="G56" s="121" t="n">
        <f aca="false">G46+G54</f>
        <v>-2500</v>
      </c>
      <c r="H56" s="121" t="n">
        <f aca="false">H46+H54</f>
        <v>800</v>
      </c>
      <c r="I56" s="121" t="n">
        <f aca="false">I46+I54</f>
        <v>2300</v>
      </c>
      <c r="J56" s="121" t="n">
        <f aca="false">J46+J54</f>
        <v>5000</v>
      </c>
      <c r="K56" s="121" t="n">
        <f aca="false">K46+K54</f>
        <v>6700</v>
      </c>
      <c r="L56" s="121" t="n">
        <f aca="false">L46+L54</f>
        <v>7100</v>
      </c>
      <c r="M56" s="121" t="n">
        <f aca="false">M46+M54</f>
        <v>300</v>
      </c>
      <c r="N56" s="121" t="n">
        <f aca="false">N46+N54</f>
        <v>3700</v>
      </c>
      <c r="O56" s="121" t="n">
        <f aca="false">O46+O54</f>
        <v>7500</v>
      </c>
      <c r="P56" s="121" t="n">
        <f aca="false">P46+P54</f>
        <v>33300</v>
      </c>
      <c r="Q56" s="121" t="n">
        <f aca="false">Q46+Q54</f>
        <v>900</v>
      </c>
      <c r="R56" s="121" t="n">
        <f aca="false">R46+R54</f>
        <v>32400</v>
      </c>
      <c r="S56" s="95"/>
      <c r="T56" s="121" t="n">
        <f aca="false">T46+T54</f>
        <v>0</v>
      </c>
      <c r="U56" s="121" t="n">
        <f aca="false">U46+U54</f>
        <v>0</v>
      </c>
      <c r="V56" s="121" t="n">
        <f aca="false">V46+V54</f>
        <v>0</v>
      </c>
      <c r="W56" s="95"/>
      <c r="X56" s="95"/>
      <c r="Y56" s="95"/>
      <c r="Z56" s="95"/>
      <c r="AA56" s="92" t="str">
        <f aca="false">A56</f>
        <v>INCREASE / (DECREASE) IN INTERCOMPANY CASH</v>
      </c>
      <c r="AB56" s="121" t="n">
        <f aca="false">AB46+AB54</f>
        <v>33300</v>
      </c>
      <c r="AC56" s="121" t="n">
        <f aca="false">AC46+AC54</f>
        <v>2400</v>
      </c>
      <c r="AD56" s="121" t="n">
        <f aca="false">AD46+AD54</f>
        <v>30900</v>
      </c>
      <c r="AE56" s="95"/>
      <c r="AF56" s="121" t="n">
        <f aca="false">AF46+AF54</f>
        <v>0</v>
      </c>
      <c r="AG56" s="121" t="n">
        <f aca="false">AG46+AG54</f>
        <v>0</v>
      </c>
      <c r="AH56" s="121" t="n">
        <f aca="false">AH46+AH54</f>
        <v>0</v>
      </c>
      <c r="AI56" s="95"/>
      <c r="AJ56" s="121" t="n">
        <f aca="false">AJ46+AJ54</f>
        <v>2400</v>
      </c>
      <c r="AK56" s="121" t="n">
        <f aca="false">AK46+AK54</f>
        <v>33300</v>
      </c>
      <c r="AL56" s="95"/>
      <c r="AM56" s="121" t="n">
        <f aca="false">AM46+AM54</f>
        <v>-115801</v>
      </c>
      <c r="AN56" s="121" t="n">
        <f aca="false">AN46+AN54</f>
        <v>149101</v>
      </c>
      <c r="AO56" s="95"/>
      <c r="AP56" s="121" t="n">
        <f aca="false">AP46+AP54</f>
        <v>0</v>
      </c>
      <c r="AQ56" s="121" t="n">
        <f aca="false">AQ46+AQ54</f>
        <v>2400</v>
      </c>
      <c r="AR56" s="95"/>
      <c r="AS56" s="95"/>
      <c r="AT56" s="95"/>
      <c r="AU56" s="95"/>
    </row>
    <row r="57" customFormat="false" ht="6" hidden="false" customHeight="true" outlineLevel="0" collapsed="false">
      <c r="A57" s="107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</row>
    <row r="58" customFormat="false" ht="14.65" hidden="false" customHeight="false" outlineLevel="0" collapsed="false">
      <c r="A58" s="120" t="s">
        <v>475</v>
      </c>
      <c r="B58" s="95"/>
      <c r="C58" s="95"/>
      <c r="D58" s="136" t="n">
        <f aca="false">-BACKUP!D464</f>
        <v>-0</v>
      </c>
      <c r="E58" s="136" t="n">
        <f aca="false">-BACKUP!E464</f>
        <v>-0</v>
      </c>
      <c r="F58" s="136" t="n">
        <f aca="false">-BACKUP!F464</f>
        <v>-0</v>
      </c>
      <c r="G58" s="136" t="n">
        <f aca="false">-BACKUP!G464</f>
        <v>-0</v>
      </c>
      <c r="H58" s="136" t="n">
        <f aca="false">-BACKUP!H464</f>
        <v>-0</v>
      </c>
      <c r="I58" s="136" t="n">
        <f aca="false">-BACKUP!I464</f>
        <v>-0</v>
      </c>
      <c r="J58" s="136" t="n">
        <f aca="false">-BACKUP!J464</f>
        <v>-0</v>
      </c>
      <c r="K58" s="136" t="n">
        <f aca="false">-BACKUP!K464</f>
        <v>-0</v>
      </c>
      <c r="L58" s="136" t="n">
        <f aca="false">-BACKUP!L464</f>
        <v>-0</v>
      </c>
      <c r="M58" s="136" t="n">
        <f aca="false">-BACKUP!M464</f>
        <v>-0</v>
      </c>
      <c r="N58" s="136" t="n">
        <f aca="false">-BACKUP!N464</f>
        <v>3850</v>
      </c>
      <c r="O58" s="136" t="n">
        <f aca="false">-BACKUP!O464</f>
        <v>-0</v>
      </c>
      <c r="P58" s="132" t="n">
        <f aca="false">SUM(D58:O58)</f>
        <v>3850</v>
      </c>
      <c r="Q58" s="133" t="n">
        <f aca="false">SUM(D58:E58)</f>
        <v>0</v>
      </c>
      <c r="R58" s="132" t="n">
        <f aca="false">P58-Q58</f>
        <v>3850</v>
      </c>
      <c r="S58" s="95"/>
      <c r="T58" s="133" t="n">
        <v>0</v>
      </c>
      <c r="U58" s="133" t="n">
        <v>0</v>
      </c>
      <c r="V58" s="132" t="n">
        <f aca="false">T58-U58</f>
        <v>0</v>
      </c>
      <c r="W58" s="95"/>
      <c r="X58" s="95"/>
      <c r="Y58" s="95"/>
      <c r="Z58" s="95"/>
      <c r="AA58" s="92" t="str">
        <f aca="false">A58</f>
        <v>      Change in Other Obligations</v>
      </c>
      <c r="AB58" s="132" t="n">
        <f aca="false">P58</f>
        <v>3850</v>
      </c>
      <c r="AC58" s="133" t="n">
        <f aca="false">SUM(D58:F58)</f>
        <v>0</v>
      </c>
      <c r="AD58" s="132" t="n">
        <f aca="false">AB58-AC58</f>
        <v>3850</v>
      </c>
      <c r="AE58" s="95"/>
      <c r="AF58" s="132" t="n">
        <f aca="false">T58</f>
        <v>0</v>
      </c>
      <c r="AG58" s="132" t="n">
        <f aca="false">U58</f>
        <v>0</v>
      </c>
      <c r="AH58" s="132" t="n">
        <f aca="false">AF58-AG58</f>
        <v>0</v>
      </c>
      <c r="AI58" s="95"/>
      <c r="AJ58" s="132" t="n">
        <f aca="false">AC58-AG58</f>
        <v>0</v>
      </c>
      <c r="AK58" s="132" t="n">
        <f aca="false">AB58-AF58</f>
        <v>3850</v>
      </c>
      <c r="AL58" s="95"/>
      <c r="AM58" s="133" t="n">
        <v>153850</v>
      </c>
      <c r="AN58" s="132" t="n">
        <f aca="false">AB58-AM58</f>
        <v>-150000</v>
      </c>
      <c r="AO58" s="95"/>
      <c r="AP58" s="133" t="n">
        <v>0</v>
      </c>
      <c r="AQ58" s="132" t="n">
        <f aca="false">AC58-AP58</f>
        <v>0</v>
      </c>
      <c r="AR58" s="95"/>
      <c r="AS58" s="95"/>
      <c r="AT58" s="95"/>
      <c r="AU58" s="95"/>
    </row>
    <row r="59" customFormat="false" ht="6" hidden="false" customHeight="true" outlineLevel="0" collapsed="false">
      <c r="A59" s="107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</row>
    <row r="60" customFormat="false" ht="14.65" hidden="false" customHeight="false" outlineLevel="0" collapsed="false">
      <c r="A60" s="120" t="s">
        <v>476</v>
      </c>
      <c r="B60" s="95"/>
      <c r="C60" s="95"/>
      <c r="D60" s="137" t="n">
        <f aca="false">D56+D58</f>
        <v>-1200</v>
      </c>
      <c r="E60" s="137" t="n">
        <f aca="false">E56+E58</f>
        <v>2100</v>
      </c>
      <c r="F60" s="137" t="n">
        <f aca="false">F56+F58</f>
        <v>1500</v>
      </c>
      <c r="G60" s="137" t="n">
        <f aca="false">G56+G58</f>
        <v>-2500</v>
      </c>
      <c r="H60" s="137" t="n">
        <f aca="false">H56+H58</f>
        <v>800</v>
      </c>
      <c r="I60" s="137" t="n">
        <f aca="false">I56+I58</f>
        <v>2300</v>
      </c>
      <c r="J60" s="137" t="n">
        <f aca="false">J56+J58</f>
        <v>5000</v>
      </c>
      <c r="K60" s="137" t="n">
        <f aca="false">K56+K58</f>
        <v>6700</v>
      </c>
      <c r="L60" s="137" t="n">
        <f aca="false">L56+L58</f>
        <v>7100</v>
      </c>
      <c r="M60" s="137" t="n">
        <f aca="false">M56+M58</f>
        <v>300</v>
      </c>
      <c r="N60" s="137" t="n">
        <f aca="false">N56+N58</f>
        <v>7550</v>
      </c>
      <c r="O60" s="137" t="n">
        <f aca="false">O56+O58</f>
        <v>7500</v>
      </c>
      <c r="P60" s="137" t="n">
        <f aca="false">P56+P58</f>
        <v>37150</v>
      </c>
      <c r="Q60" s="137" t="n">
        <f aca="false">Q56+Q58</f>
        <v>900</v>
      </c>
      <c r="R60" s="137" t="n">
        <f aca="false">R56+R58</f>
        <v>36250</v>
      </c>
      <c r="S60" s="95"/>
      <c r="T60" s="137" t="n">
        <f aca="false">T56+T58</f>
        <v>0</v>
      </c>
      <c r="U60" s="137" t="n">
        <f aca="false">U56+U58</f>
        <v>0</v>
      </c>
      <c r="V60" s="137" t="n">
        <f aca="false">V56+V58</f>
        <v>0</v>
      </c>
      <c r="W60" s="95"/>
      <c r="X60" s="95"/>
      <c r="Y60" s="95"/>
      <c r="Z60" s="95"/>
      <c r="AA60" s="92" t="str">
        <f aca="false">A60</f>
        <v>INCREASE / (DECREASE) IN TOTAL OBLIGATIONS</v>
      </c>
      <c r="AB60" s="137" t="n">
        <f aca="false">AB56+AB58</f>
        <v>37150</v>
      </c>
      <c r="AC60" s="137" t="n">
        <f aca="false">AC56+AC58</f>
        <v>2400</v>
      </c>
      <c r="AD60" s="137" t="n">
        <f aca="false">AD56+AD58</f>
        <v>34750</v>
      </c>
      <c r="AE60" s="95"/>
      <c r="AF60" s="137" t="n">
        <f aca="false">AF56+AF58</f>
        <v>0</v>
      </c>
      <c r="AG60" s="137" t="n">
        <f aca="false">AG56+AG58</f>
        <v>0</v>
      </c>
      <c r="AH60" s="137" t="n">
        <f aca="false">AH56+AH58</f>
        <v>0</v>
      </c>
      <c r="AI60" s="95"/>
      <c r="AJ60" s="137" t="n">
        <f aca="false">AJ56+AJ58</f>
        <v>2400</v>
      </c>
      <c r="AK60" s="137" t="n">
        <f aca="false">AK56+AK58</f>
        <v>37150</v>
      </c>
      <c r="AL60" s="95"/>
      <c r="AM60" s="137" t="n">
        <f aca="false">AM56+AM58</f>
        <v>38049</v>
      </c>
      <c r="AN60" s="137" t="n">
        <f aca="false">AN56+AN58</f>
        <v>-899</v>
      </c>
      <c r="AO60" s="95"/>
      <c r="AP60" s="137" t="n">
        <f aca="false">AP56+AP58</f>
        <v>0</v>
      </c>
      <c r="AQ60" s="137" t="n">
        <f aca="false">AQ56+AQ58</f>
        <v>2400</v>
      </c>
      <c r="AR60" s="95"/>
      <c r="AS60" s="95"/>
      <c r="AT60" s="95"/>
      <c r="AU60" s="95"/>
    </row>
    <row r="61" customFormat="false" ht="8.1" hidden="false" customHeight="true" outlineLevel="0" collapsed="false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</row>
    <row r="62" customFormat="false" ht="14.65" hidden="false" customHeight="false" outlineLevel="0" collapsed="false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</row>
    <row r="63" customFormat="false" ht="14.65" hidden="false" customHeight="false" outlineLevel="0" collapsed="false">
      <c r="A63" s="138" t="str">
        <f aca="false">A1</f>
        <v>'file:///mnt/12tb/@roms/datasets/enron/EDRM Enron Email Data Set v2 XML/filtered-attachments/xls/CFTW02PL.xls'#$BACKUP</v>
      </c>
      <c r="B63" s="92"/>
      <c r="C63" s="92"/>
      <c r="D63" s="92"/>
      <c r="E63" s="92"/>
      <c r="F63" s="92"/>
      <c r="G63" s="92"/>
      <c r="H63" s="92"/>
      <c r="I63" s="97" t="str">
        <f aca="false">I1</f>
        <v>TRANSWESTERN PIPELINE GROUP (Including Co. 92)</v>
      </c>
      <c r="J63" s="97"/>
      <c r="K63" s="97"/>
      <c r="L63" s="97"/>
      <c r="M63" s="92"/>
      <c r="N63" s="92"/>
      <c r="O63" s="92"/>
      <c r="P63" s="92"/>
      <c r="Q63" s="92"/>
      <c r="R63" s="92"/>
      <c r="S63" s="92"/>
      <c r="T63" s="92"/>
      <c r="U63" s="92"/>
      <c r="V63" s="94" t="n">
        <f aca="true">NOW()</f>
        <v>45926.9714874401</v>
      </c>
      <c r="W63" s="95"/>
      <c r="X63" s="95"/>
      <c r="Y63" s="95"/>
      <c r="Z63" s="95"/>
      <c r="AA63" s="96" t="str">
        <f aca="false">A63</f>
        <v>'file:///mnt/12tb/@roms/datasets/enron/EDRM Enron Email Data Set v2 XML/filtered-attachments/xls/CFTW02PL.xls'#$BACKUP</v>
      </c>
      <c r="AB63" s="92"/>
      <c r="AC63" s="92"/>
      <c r="AD63" s="97" t="str">
        <f aca="false">I63</f>
        <v>TRANSWESTERN PIPELINE GROUP (Including Co. 92)</v>
      </c>
      <c r="AE63" s="97"/>
      <c r="AF63" s="97"/>
      <c r="AG63" s="97"/>
      <c r="AH63" s="92"/>
      <c r="AI63" s="92"/>
      <c r="AJ63" s="92"/>
      <c r="AK63" s="98"/>
      <c r="AL63" s="92"/>
      <c r="AM63" s="92"/>
      <c r="AN63" s="95"/>
      <c r="AO63" s="95"/>
      <c r="AP63" s="95"/>
      <c r="AQ63" s="94" t="n">
        <f aca="true">NOW()</f>
        <v>45926.9714874402</v>
      </c>
      <c r="AR63" s="95"/>
      <c r="AS63" s="95"/>
      <c r="AT63" s="95"/>
      <c r="AU63" s="95"/>
    </row>
    <row r="64" customFormat="false" ht="14.65" hidden="false" customHeight="false" outlineLevel="0" collapsed="false">
      <c r="A64" s="99" t="s">
        <v>477</v>
      </c>
      <c r="B64" s="92"/>
      <c r="C64" s="92"/>
      <c r="D64" s="92"/>
      <c r="E64" s="92"/>
      <c r="F64" s="92"/>
      <c r="G64" s="92"/>
      <c r="H64" s="92"/>
      <c r="I64" s="139" t="s">
        <v>478</v>
      </c>
      <c r="J64" s="139"/>
      <c r="K64" s="139"/>
      <c r="L64" s="139"/>
      <c r="M64" s="92"/>
      <c r="N64" s="92"/>
      <c r="O64" s="92"/>
      <c r="P64" s="92"/>
      <c r="Q64" s="92"/>
      <c r="R64" s="92"/>
      <c r="S64" s="92"/>
      <c r="T64" s="92"/>
      <c r="U64" s="92"/>
      <c r="V64" s="101" t="n">
        <f aca="true">NOW()</f>
        <v>45926.9714874402</v>
      </c>
      <c r="W64" s="95"/>
      <c r="X64" s="95"/>
      <c r="Y64" s="95"/>
      <c r="Z64" s="95"/>
      <c r="AA64" s="138" t="s">
        <v>479</v>
      </c>
      <c r="AB64" s="92"/>
      <c r="AC64" s="92"/>
      <c r="AD64" s="97" t="str">
        <f aca="false">I64</f>
        <v>TOTAL OBLIGATIONS</v>
      </c>
      <c r="AE64" s="97"/>
      <c r="AF64" s="97"/>
      <c r="AG64" s="97"/>
      <c r="AH64" s="92"/>
      <c r="AI64" s="92"/>
      <c r="AJ64" s="92"/>
      <c r="AK64" s="102"/>
      <c r="AL64" s="92"/>
      <c r="AM64" s="92"/>
      <c r="AN64" s="95"/>
      <c r="AO64" s="95"/>
      <c r="AP64" s="95"/>
      <c r="AQ64" s="101" t="n">
        <f aca="true">NOW()</f>
        <v>45926.9714874402</v>
      </c>
      <c r="AR64" s="95"/>
      <c r="AS64" s="95"/>
      <c r="AT64" s="95"/>
      <c r="AU64" s="95"/>
    </row>
    <row r="65" customFormat="false" ht="14.65" hidden="false" customHeight="false" outlineLevel="0" collapsed="false">
      <c r="A65" s="102"/>
      <c r="B65" s="92"/>
      <c r="C65" s="92"/>
      <c r="D65" s="92"/>
      <c r="E65" s="92"/>
      <c r="F65" s="92"/>
      <c r="G65" s="92"/>
      <c r="H65" s="92"/>
      <c r="I65" s="97" t="str">
        <f aca="false">I3</f>
        <v>2002 OPERATING PLAN</v>
      </c>
      <c r="J65" s="97"/>
      <c r="K65" s="97"/>
      <c r="L65" s="97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5"/>
      <c r="X65" s="95"/>
      <c r="Y65" s="95"/>
      <c r="Z65" s="95"/>
      <c r="AA65" s="102"/>
      <c r="AB65" s="92"/>
      <c r="AC65" s="92"/>
      <c r="AD65" s="97" t="str">
        <f aca="false">I65</f>
        <v>2002 OPERATING PLAN</v>
      </c>
      <c r="AE65" s="97"/>
      <c r="AF65" s="97"/>
      <c r="AG65" s="97"/>
      <c r="AH65" s="92"/>
      <c r="AI65" s="92"/>
      <c r="AJ65" s="92"/>
      <c r="AK65" s="92"/>
      <c r="AL65" s="92"/>
      <c r="AM65" s="92"/>
      <c r="AN65" s="92"/>
      <c r="AO65" s="95"/>
      <c r="AP65" s="95"/>
      <c r="AQ65" s="95"/>
      <c r="AR65" s="95"/>
      <c r="AS65" s="95"/>
      <c r="AT65" s="95"/>
      <c r="AU65" s="95"/>
    </row>
    <row r="66" customFormat="false" ht="14.65" hidden="false" customHeight="false" outlineLevel="0" collapsed="false">
      <c r="A66" s="92"/>
      <c r="B66" s="92"/>
      <c r="C66" s="92"/>
      <c r="D66" s="92"/>
      <c r="E66" s="92"/>
      <c r="F66" s="92"/>
      <c r="G66" s="92"/>
      <c r="H66" s="92"/>
      <c r="I66" s="97" t="str">
        <f aca="false">I4</f>
        <v>(Thousands of Dollars)</v>
      </c>
      <c r="J66" s="97"/>
      <c r="K66" s="97"/>
      <c r="L66" s="97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5"/>
      <c r="X66" s="95"/>
      <c r="Y66" s="95"/>
      <c r="Z66" s="95"/>
      <c r="AA66" s="92"/>
      <c r="AB66" s="92"/>
      <c r="AC66" s="92"/>
      <c r="AD66" s="97" t="str">
        <f aca="false">I66</f>
        <v>(Thousands of Dollars)</v>
      </c>
      <c r="AE66" s="97"/>
      <c r="AF66" s="97"/>
      <c r="AG66" s="97"/>
      <c r="AH66" s="92"/>
      <c r="AI66" s="92"/>
      <c r="AJ66" s="92"/>
      <c r="AK66" s="92"/>
      <c r="AL66" s="92"/>
      <c r="AM66" s="92"/>
      <c r="AN66" s="92"/>
      <c r="AO66" s="95"/>
      <c r="AP66" s="95"/>
      <c r="AQ66" s="95"/>
      <c r="AR66" s="95"/>
      <c r="AS66" s="95"/>
      <c r="AT66" s="95"/>
      <c r="AU66" s="95"/>
    </row>
    <row r="67" customFormat="false" ht="14.65" hidden="false" customHeight="false" outlineLevel="0" collapsed="false">
      <c r="A67" s="92"/>
      <c r="B67" s="92"/>
      <c r="C67" s="92"/>
      <c r="D67" s="106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0"/>
      <c r="Q67" s="92"/>
      <c r="R67" s="92"/>
      <c r="S67" s="92"/>
      <c r="T67" s="106" t="n">
        <f aca="false">T5</f>
        <v>0</v>
      </c>
      <c r="U67" s="92"/>
      <c r="V67" s="106" t="n">
        <f aca="false">V5</f>
        <v>0</v>
      </c>
      <c r="W67" s="95"/>
      <c r="X67" s="95"/>
      <c r="Y67" s="95"/>
      <c r="Z67" s="95"/>
      <c r="AA67" s="92"/>
      <c r="AB67" s="92"/>
      <c r="AC67" s="92"/>
      <c r="AD67" s="92"/>
      <c r="AE67" s="92"/>
      <c r="AF67" s="106" t="n">
        <f aca="false">AF5</f>
        <v>0</v>
      </c>
      <c r="AG67" s="106"/>
      <c r="AH67" s="106" t="n">
        <f aca="false">AH5</f>
        <v>0</v>
      </c>
      <c r="AI67" s="92"/>
      <c r="AJ67" s="95"/>
      <c r="AK67" s="106" t="n">
        <f aca="false">AK5</f>
        <v>0</v>
      </c>
      <c r="AL67" s="92"/>
      <c r="AM67" s="95"/>
      <c r="AN67" s="92"/>
      <c r="AO67" s="95"/>
      <c r="AP67" s="140"/>
      <c r="AQ67" s="141"/>
      <c r="AR67" s="95"/>
      <c r="AS67" s="95"/>
      <c r="AT67" s="95"/>
      <c r="AU67" s="95"/>
    </row>
    <row r="68" customFormat="false" ht="14.65" hidden="false" customHeight="false" outlineLevel="0" collapsed="false">
      <c r="A68" s="92"/>
      <c r="B68" s="92"/>
      <c r="C68" s="92"/>
      <c r="D68" s="106" t="str">
        <f aca="false">D6</f>
        <v>PLAN</v>
      </c>
      <c r="E68" s="106" t="str">
        <f aca="false">E6</f>
        <v>PLAN</v>
      </c>
      <c r="F68" s="106" t="str">
        <f aca="false">F6</f>
        <v>PLAN</v>
      </c>
      <c r="G68" s="106" t="str">
        <f aca="false">G6</f>
        <v>PLAN</v>
      </c>
      <c r="H68" s="106" t="str">
        <f aca="false">H6</f>
        <v>PLAN</v>
      </c>
      <c r="I68" s="106" t="str">
        <f aca="false">I6</f>
        <v>PLAN</v>
      </c>
      <c r="J68" s="106" t="str">
        <f aca="false">J6</f>
        <v>PLAN</v>
      </c>
      <c r="K68" s="106" t="str">
        <f aca="false">K6</f>
        <v>PLAN</v>
      </c>
      <c r="L68" s="106" t="str">
        <f aca="false">L6</f>
        <v>PLAN</v>
      </c>
      <c r="M68" s="106" t="str">
        <f aca="false">M6</f>
        <v>PLAN</v>
      </c>
      <c r="N68" s="106" t="str">
        <f aca="false">N6</f>
        <v>PLAN</v>
      </c>
      <c r="O68" s="106" t="str">
        <f aca="false">O6</f>
        <v>PLAN</v>
      </c>
      <c r="P68" s="106" t="str">
        <f aca="false">P6</f>
        <v>TOTAL</v>
      </c>
      <c r="Q68" s="106" t="str">
        <f aca="false">Q6</f>
        <v>FEB.</v>
      </c>
      <c r="R68" s="106" t="str">
        <f aca="false">R6</f>
        <v>ESTIMATED</v>
      </c>
      <c r="S68" s="92"/>
      <c r="T68" s="106" t="str">
        <f aca="false">T6</f>
        <v>PLAN</v>
      </c>
      <c r="U68" s="106" t="str">
        <f aca="false">U6</f>
        <v>MARCH</v>
      </c>
      <c r="V68" s="106" t="str">
        <f aca="false">V6</f>
        <v>PLAN</v>
      </c>
      <c r="W68" s="95"/>
      <c r="X68" s="95"/>
      <c r="Y68" s="95"/>
      <c r="Z68" s="95"/>
      <c r="AA68" s="92"/>
      <c r="AB68" s="112" t="str">
        <f aca="false">AB6</f>
        <v>TOTAL</v>
      </c>
      <c r="AC68" s="112" t="str">
        <f aca="false">AC6</f>
        <v>MARCH</v>
      </c>
      <c r="AD68" s="112" t="str">
        <f aca="false">AD6</f>
        <v>ESTIMATED</v>
      </c>
      <c r="AE68" s="92"/>
      <c r="AF68" s="106" t="str">
        <f aca="false">AF6</f>
        <v>PLAN</v>
      </c>
      <c r="AG68" s="106" t="str">
        <f aca="false">AG6</f>
        <v>MARCH</v>
      </c>
      <c r="AH68" s="106" t="str">
        <f aca="false">AH6</f>
        <v>PLAN</v>
      </c>
      <c r="AI68" s="112"/>
      <c r="AJ68" s="142" t="str">
        <f aca="false">AJ6</f>
        <v>ACT./EST. vs. PLAN</v>
      </c>
      <c r="AK68" s="142"/>
      <c r="AL68" s="92"/>
      <c r="AM68" s="142" t="str">
        <f aca="false">AM6</f>
        <v>3rd C.E. 2001</v>
      </c>
      <c r="AN68" s="142"/>
      <c r="AO68" s="95"/>
      <c r="AP68" s="142" t="str">
        <f aca="false">AP6</f>
        <v>Sept. YTD</v>
      </c>
      <c r="AQ68" s="142"/>
      <c r="AR68" s="95"/>
      <c r="AS68" s="95"/>
      <c r="AT68" s="95"/>
      <c r="AU68" s="95"/>
    </row>
    <row r="69" customFormat="false" ht="12.95" hidden="false" customHeight="true" outlineLevel="0" collapsed="false">
      <c r="A69" s="92"/>
      <c r="B69" s="92"/>
      <c r="C69" s="92"/>
      <c r="D69" s="117" t="str">
        <f aca="false">D7</f>
        <v>JAN</v>
      </c>
      <c r="E69" s="117" t="str">
        <f aca="false">E7</f>
        <v>FEB</v>
      </c>
      <c r="F69" s="117" t="str">
        <f aca="false">F7</f>
        <v>MAR</v>
      </c>
      <c r="G69" s="117" t="str">
        <f aca="false">G7</f>
        <v>APR</v>
      </c>
      <c r="H69" s="117" t="str">
        <f aca="false">H7</f>
        <v>MAY</v>
      </c>
      <c r="I69" s="117" t="str">
        <f aca="false">I7</f>
        <v>JUN</v>
      </c>
      <c r="J69" s="117" t="str">
        <f aca="false">J7</f>
        <v>JUL</v>
      </c>
      <c r="K69" s="117" t="str">
        <f aca="false">K7</f>
        <v>AUG</v>
      </c>
      <c r="L69" s="117" t="str">
        <f aca="false">L7</f>
        <v>SEP</v>
      </c>
      <c r="M69" s="117" t="str">
        <f aca="false">M7</f>
        <v>OCT</v>
      </c>
      <c r="N69" s="117" t="str">
        <f aca="false">N7</f>
        <v>NOV</v>
      </c>
      <c r="O69" s="117" t="str">
        <f aca="false">O7</f>
        <v>DEC</v>
      </c>
      <c r="P69" s="117" t="n">
        <f aca="false">P7</f>
        <v>2002</v>
      </c>
      <c r="Q69" s="117" t="str">
        <f aca="false">Q7</f>
        <v>Y-T-D</v>
      </c>
      <c r="R69" s="117" t="str">
        <f aca="false">R7</f>
        <v>R.M.</v>
      </c>
      <c r="S69" s="92"/>
      <c r="T69" s="117" t="n">
        <f aca="false">T7</f>
        <v>2002</v>
      </c>
      <c r="U69" s="117" t="str">
        <f aca="false">U7</f>
        <v>Y-T-D</v>
      </c>
      <c r="V69" s="117" t="str">
        <f aca="false">V7</f>
        <v>R.M.</v>
      </c>
      <c r="W69" s="95"/>
      <c r="X69" s="95"/>
      <c r="Y69" s="95"/>
      <c r="Z69" s="95"/>
      <c r="AA69" s="92"/>
      <c r="AB69" s="116" t="n">
        <f aca="false">AB7</f>
        <v>2002</v>
      </c>
      <c r="AC69" s="116" t="str">
        <f aca="false">AC7</f>
        <v>Y-T-D</v>
      </c>
      <c r="AD69" s="116" t="str">
        <f aca="false">AD7</f>
        <v>R.M.</v>
      </c>
      <c r="AE69" s="92"/>
      <c r="AF69" s="116" t="n">
        <f aca="false">AF7</f>
        <v>2002</v>
      </c>
      <c r="AG69" s="116" t="str">
        <f aca="false">AG7</f>
        <v>Y-T-D</v>
      </c>
      <c r="AH69" s="116" t="str">
        <f aca="false">AH7</f>
        <v>R.M.</v>
      </c>
      <c r="AI69" s="92"/>
      <c r="AJ69" s="116" t="str">
        <f aca="false">AJ7</f>
        <v>Y-T-D</v>
      </c>
      <c r="AK69" s="116" t="str">
        <f aca="false">AK7</f>
        <v>ANNUAL</v>
      </c>
      <c r="AL69" s="92"/>
      <c r="AM69" s="116" t="str">
        <f aca="false">AM7</f>
        <v>ANNUAL</v>
      </c>
      <c r="AN69" s="116" t="str">
        <f aca="false">AN7</f>
        <v>Variance</v>
      </c>
      <c r="AO69" s="95"/>
      <c r="AP69" s="116" t="str">
        <f aca="false">AP7</f>
        <v>2nd C.E.</v>
      </c>
      <c r="AQ69" s="116" t="str">
        <f aca="false">AQ7</f>
        <v>Variance</v>
      </c>
      <c r="AR69" s="95"/>
      <c r="AS69" s="95"/>
      <c r="AT69" s="95"/>
      <c r="AU69" s="95"/>
    </row>
    <row r="70" customFormat="false" ht="3.95" hidden="false" customHeight="true" outlineLevel="0" collapsed="false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</row>
    <row r="71" customFormat="false" ht="14.65" hidden="false" customHeight="false" outlineLevel="0" collapsed="false">
      <c r="A71" s="123" t="s">
        <v>480</v>
      </c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 t="str">
        <f aca="false">A71</f>
        <v>Cash Flow From Operations</v>
      </c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</row>
    <row r="72" customFormat="false" ht="14.65" hidden="false" customHeight="false" outlineLevel="0" collapsed="false">
      <c r="A72" s="123" t="s">
        <v>481</v>
      </c>
      <c r="B72" s="95"/>
      <c r="C72" s="95"/>
      <c r="D72" s="121" t="n">
        <f aca="false">D9</f>
        <v>5889</v>
      </c>
      <c r="E72" s="121" t="n">
        <f aca="false">E9</f>
        <v>4788</v>
      </c>
      <c r="F72" s="121" t="n">
        <f aca="false">F9</f>
        <v>5644</v>
      </c>
      <c r="G72" s="121" t="n">
        <f aca="false">G9</f>
        <v>5429</v>
      </c>
      <c r="H72" s="121" t="n">
        <f aca="false">H9</f>
        <v>5820</v>
      </c>
      <c r="I72" s="121" t="n">
        <f aca="false">I9</f>
        <v>6167</v>
      </c>
      <c r="J72" s="121" t="n">
        <f aca="false">J9</f>
        <v>6658</v>
      </c>
      <c r="K72" s="121" t="n">
        <f aca="false">K9</f>
        <v>6600</v>
      </c>
      <c r="L72" s="121" t="n">
        <f aca="false">L9</f>
        <v>6214</v>
      </c>
      <c r="M72" s="121" t="n">
        <f aca="false">M9</f>
        <v>6573</v>
      </c>
      <c r="N72" s="121" t="n">
        <f aca="false">N9</f>
        <v>6558</v>
      </c>
      <c r="O72" s="121" t="n">
        <f aca="false">O9</f>
        <v>6679</v>
      </c>
      <c r="P72" s="121" t="n">
        <f aca="false">SUM(D72:O72)</f>
        <v>73019</v>
      </c>
      <c r="Q72" s="122" t="n">
        <f aca="false">SUM(D72:E72)</f>
        <v>10677</v>
      </c>
      <c r="R72" s="121" t="n">
        <f aca="false">P72-Q72</f>
        <v>62342</v>
      </c>
      <c r="S72" s="95"/>
      <c r="T72" s="121" t="n">
        <f aca="false">T9</f>
        <v>0</v>
      </c>
      <c r="U72" s="121" t="n">
        <f aca="false">U9</f>
        <v>0</v>
      </c>
      <c r="V72" s="121" t="n">
        <f aca="false">V9</f>
        <v>0</v>
      </c>
      <c r="W72" s="95"/>
      <c r="X72" s="95"/>
      <c r="Y72" s="95"/>
      <c r="Z72" s="95"/>
      <c r="AA72" s="95" t="str">
        <f aca="false">A72</f>
        <v>      Net Income After Financing Costs</v>
      </c>
      <c r="AB72" s="121" t="n">
        <f aca="false">P72</f>
        <v>73019</v>
      </c>
      <c r="AC72" s="122" t="n">
        <f aca="false">SUM(D72:F72)</f>
        <v>16321</v>
      </c>
      <c r="AD72" s="121" t="n">
        <f aca="false">AB72-AC72</f>
        <v>56698</v>
      </c>
      <c r="AE72" s="95"/>
      <c r="AF72" s="121" t="n">
        <f aca="false">T72</f>
        <v>0</v>
      </c>
      <c r="AG72" s="121" t="n">
        <f aca="false">AG9</f>
        <v>0</v>
      </c>
      <c r="AH72" s="121" t="n">
        <f aca="false">AF72-AG72</f>
        <v>0</v>
      </c>
      <c r="AI72" s="95"/>
      <c r="AJ72" s="121" t="n">
        <f aca="false">AC72-AG72</f>
        <v>16321</v>
      </c>
      <c r="AK72" s="121" t="n">
        <f aca="false">AB72-AF72</f>
        <v>73019</v>
      </c>
      <c r="AL72" s="95"/>
      <c r="AM72" s="121" t="n">
        <f aca="false">AM9</f>
        <v>77953</v>
      </c>
      <c r="AN72" s="121" t="n">
        <f aca="false">AB72-AM72</f>
        <v>-4934</v>
      </c>
      <c r="AO72" s="95"/>
      <c r="AP72" s="121" t="n">
        <f aca="false">AP9</f>
        <v>0</v>
      </c>
      <c r="AQ72" s="121" t="n">
        <f aca="false">AC72-AP72</f>
        <v>16321</v>
      </c>
      <c r="AR72" s="95"/>
      <c r="AS72" s="95"/>
      <c r="AT72" s="95"/>
      <c r="AU72" s="95"/>
    </row>
    <row r="73" customFormat="false" ht="14.65" hidden="false" customHeight="false" outlineLevel="0" collapsed="false">
      <c r="A73" s="123" t="s">
        <v>482</v>
      </c>
      <c r="B73" s="95"/>
      <c r="C73" s="95"/>
      <c r="D73" s="121" t="n">
        <f aca="false">D11</f>
        <v>1800</v>
      </c>
      <c r="E73" s="121" t="n">
        <f aca="false">E11</f>
        <v>1803</v>
      </c>
      <c r="F73" s="121" t="n">
        <f aca="false">F11</f>
        <v>1803</v>
      </c>
      <c r="G73" s="121" t="n">
        <f aca="false">G11</f>
        <v>1803</v>
      </c>
      <c r="H73" s="121" t="n">
        <f aca="false">H11</f>
        <v>1803</v>
      </c>
      <c r="I73" s="121" t="n">
        <f aca="false">I11</f>
        <v>1805</v>
      </c>
      <c r="J73" s="121" t="n">
        <f aca="false">J11</f>
        <v>1809</v>
      </c>
      <c r="K73" s="121" t="n">
        <f aca="false">K11</f>
        <v>1809</v>
      </c>
      <c r="L73" s="121" t="n">
        <f aca="false">L11</f>
        <v>1828</v>
      </c>
      <c r="M73" s="121" t="n">
        <f aca="false">M11</f>
        <v>1828</v>
      </c>
      <c r="N73" s="121" t="n">
        <f aca="false">N11</f>
        <v>1831</v>
      </c>
      <c r="O73" s="121" t="n">
        <f aca="false">O11</f>
        <v>1835</v>
      </c>
      <c r="P73" s="121" t="n">
        <f aca="false">SUM(D73:O73)</f>
        <v>21757</v>
      </c>
      <c r="Q73" s="122" t="n">
        <f aca="false">SUM(D73:E73)</f>
        <v>3603</v>
      </c>
      <c r="R73" s="121" t="n">
        <f aca="false">P73-Q73</f>
        <v>18154</v>
      </c>
      <c r="S73" s="95"/>
      <c r="T73" s="121" t="n">
        <f aca="false">T11</f>
        <v>0</v>
      </c>
      <c r="U73" s="121" t="n">
        <f aca="false">U11</f>
        <v>0</v>
      </c>
      <c r="V73" s="121" t="n">
        <f aca="false">V11</f>
        <v>0</v>
      </c>
      <c r="W73" s="95"/>
      <c r="X73" s="95"/>
      <c r="Y73" s="95"/>
      <c r="Z73" s="95"/>
      <c r="AA73" s="95" t="str">
        <f aca="false">A73</f>
        <v>      Depreciation, Depletion, and Amortization</v>
      </c>
      <c r="AB73" s="121" t="n">
        <f aca="false">P73</f>
        <v>21757</v>
      </c>
      <c r="AC73" s="122" t="n">
        <f aca="false">SUM(D73:F73)</f>
        <v>5406</v>
      </c>
      <c r="AD73" s="121" t="n">
        <f aca="false">AB73-AC73</f>
        <v>16351</v>
      </c>
      <c r="AE73" s="95"/>
      <c r="AF73" s="121" t="n">
        <f aca="false">T73</f>
        <v>0</v>
      </c>
      <c r="AG73" s="121" t="n">
        <f aca="false">AG11</f>
        <v>0</v>
      </c>
      <c r="AH73" s="121" t="n">
        <f aca="false">AF73-AG73</f>
        <v>0</v>
      </c>
      <c r="AI73" s="95"/>
      <c r="AJ73" s="121" t="n">
        <f aca="false">AC73-AG73</f>
        <v>5406</v>
      </c>
      <c r="AK73" s="121" t="n">
        <f aca="false">AB73-AF73</f>
        <v>21757</v>
      </c>
      <c r="AL73" s="95"/>
      <c r="AM73" s="121" t="n">
        <f aca="false">AM11</f>
        <v>20440</v>
      </c>
      <c r="AN73" s="121" t="n">
        <f aca="false">AB73-AM73</f>
        <v>1317</v>
      </c>
      <c r="AO73" s="95"/>
      <c r="AP73" s="121" t="n">
        <f aca="false">AP11</f>
        <v>0</v>
      </c>
      <c r="AQ73" s="121" t="n">
        <f aca="false">AC73-AP73</f>
        <v>5406</v>
      </c>
      <c r="AR73" s="95"/>
      <c r="AS73" s="95"/>
      <c r="AT73" s="95"/>
      <c r="AU73" s="95"/>
    </row>
    <row r="74" customFormat="false" ht="14.65" hidden="false" customHeight="false" outlineLevel="0" collapsed="false">
      <c r="A74" s="123" t="s">
        <v>483</v>
      </c>
      <c r="B74" s="95"/>
      <c r="C74" s="95"/>
      <c r="D74" s="121" t="n">
        <f aca="false">D12</f>
        <v>-0</v>
      </c>
      <c r="E74" s="121" t="n">
        <f aca="false">E12</f>
        <v>-0</v>
      </c>
      <c r="F74" s="121" t="n">
        <f aca="false">F12</f>
        <v>-0</v>
      </c>
      <c r="G74" s="121" t="n">
        <f aca="false">G12</f>
        <v>-0</v>
      </c>
      <c r="H74" s="121" t="n">
        <f aca="false">H12</f>
        <v>-0</v>
      </c>
      <c r="I74" s="121" t="n">
        <f aca="false">I12</f>
        <v>-0</v>
      </c>
      <c r="J74" s="121" t="n">
        <f aca="false">J12</f>
        <v>-0</v>
      </c>
      <c r="K74" s="121" t="n">
        <f aca="false">K12</f>
        <v>-0</v>
      </c>
      <c r="L74" s="121" t="n">
        <f aca="false">L12</f>
        <v>-0</v>
      </c>
      <c r="M74" s="121" t="n">
        <f aca="false">M12</f>
        <v>-0</v>
      </c>
      <c r="N74" s="121" t="n">
        <f aca="false">N12</f>
        <v>-0</v>
      </c>
      <c r="O74" s="121" t="n">
        <f aca="false">O12</f>
        <v>-0</v>
      </c>
      <c r="P74" s="121" t="n">
        <f aca="false">SUM(D74:O74)</f>
        <v>0</v>
      </c>
      <c r="Q74" s="122" t="n">
        <f aca="false">SUM(D74:E74)</f>
        <v>0</v>
      </c>
      <c r="R74" s="121" t="n">
        <f aca="false">P74-Q74</f>
        <v>0</v>
      </c>
      <c r="S74" s="95"/>
      <c r="T74" s="121" t="n">
        <f aca="false">T12</f>
        <v>0</v>
      </c>
      <c r="U74" s="121" t="n">
        <f aca="false">U12</f>
        <v>0</v>
      </c>
      <c r="V74" s="121" t="n">
        <f aca="false">V12</f>
        <v>0</v>
      </c>
      <c r="W74" s="95"/>
      <c r="X74" s="95"/>
      <c r="Y74" s="95"/>
      <c r="Z74" s="95"/>
      <c r="AA74" s="95" t="str">
        <f aca="false">A74</f>
        <v>      Amortization of Contract Reformation Costs</v>
      </c>
      <c r="AB74" s="121" t="n">
        <f aca="false">P74</f>
        <v>0</v>
      </c>
      <c r="AC74" s="122" t="n">
        <f aca="false">SUM(D74:F74)</f>
        <v>0</v>
      </c>
      <c r="AD74" s="121" t="n">
        <f aca="false">AB74-AC74</f>
        <v>0</v>
      </c>
      <c r="AE74" s="95"/>
      <c r="AF74" s="121" t="n">
        <f aca="false">T74</f>
        <v>0</v>
      </c>
      <c r="AG74" s="121" t="n">
        <f aca="false">AG12</f>
        <v>0</v>
      </c>
      <c r="AH74" s="121" t="n">
        <f aca="false">AF74-AG74</f>
        <v>0</v>
      </c>
      <c r="AI74" s="95"/>
      <c r="AJ74" s="121" t="n">
        <f aca="false">AC74-AG74</f>
        <v>0</v>
      </c>
      <c r="AK74" s="121" t="n">
        <f aca="false">AB74-AF74</f>
        <v>0</v>
      </c>
      <c r="AL74" s="95"/>
      <c r="AM74" s="121" t="n">
        <f aca="false">AM12</f>
        <v>0</v>
      </c>
      <c r="AN74" s="121" t="n">
        <f aca="false">AB74-AM74</f>
        <v>0</v>
      </c>
      <c r="AO74" s="95"/>
      <c r="AP74" s="121" t="n">
        <f aca="false">AP12</f>
        <v>0</v>
      </c>
      <c r="AQ74" s="121" t="n">
        <f aca="false">AC74-AP74</f>
        <v>0</v>
      </c>
      <c r="AR74" s="95"/>
      <c r="AS74" s="95"/>
      <c r="AT74" s="95"/>
      <c r="AU74" s="95"/>
    </row>
    <row r="75" customFormat="false" ht="14.65" hidden="false" customHeight="false" outlineLevel="0" collapsed="false">
      <c r="A75" s="123" t="s">
        <v>441</v>
      </c>
      <c r="B75" s="95"/>
      <c r="C75" s="95"/>
      <c r="D75" s="121" t="n">
        <f aca="false">D13</f>
        <v>304</v>
      </c>
      <c r="E75" s="121" t="n">
        <f aca="false">E13</f>
        <v>329</v>
      </c>
      <c r="F75" s="121" t="n">
        <f aca="false">F13</f>
        <v>318</v>
      </c>
      <c r="G75" s="121" t="n">
        <f aca="false">G13</f>
        <v>366</v>
      </c>
      <c r="H75" s="121" t="n">
        <f aca="false">H13</f>
        <v>420</v>
      </c>
      <c r="I75" s="121" t="n">
        <f aca="false">I13</f>
        <v>448</v>
      </c>
      <c r="J75" s="121" t="n">
        <f aca="false">J13</f>
        <v>453</v>
      </c>
      <c r="K75" s="121" t="n">
        <f aca="false">K13</f>
        <v>452</v>
      </c>
      <c r="L75" s="121" t="n">
        <f aca="false">L13</f>
        <v>980</v>
      </c>
      <c r="M75" s="121" t="n">
        <f aca="false">M13</f>
        <v>423</v>
      </c>
      <c r="N75" s="121" t="n">
        <f aca="false">N13</f>
        <v>-142</v>
      </c>
      <c r="O75" s="121" t="n">
        <f aca="false">O13</f>
        <v>439</v>
      </c>
      <c r="P75" s="121" t="n">
        <f aca="false">SUM(D75:O75)</f>
        <v>4790</v>
      </c>
      <c r="Q75" s="122" t="n">
        <f aca="false">SUM(D75:E75)</f>
        <v>633</v>
      </c>
      <c r="R75" s="121" t="n">
        <f aca="false">P75-Q75</f>
        <v>4157</v>
      </c>
      <c r="S75" s="95"/>
      <c r="T75" s="121" t="n">
        <f aca="false">T13</f>
        <v>0</v>
      </c>
      <c r="U75" s="121" t="n">
        <f aca="false">U13</f>
        <v>0</v>
      </c>
      <c r="V75" s="121" t="n">
        <f aca="false">V13</f>
        <v>0</v>
      </c>
      <c r="W75" s="95"/>
      <c r="X75" s="95"/>
      <c r="Y75" s="95"/>
      <c r="Z75" s="95"/>
      <c r="AA75" s="95" t="str">
        <f aca="false">A75</f>
        <v>      Deferred Income Taxes - Both Current and Noncurrent</v>
      </c>
      <c r="AB75" s="121" t="n">
        <f aca="false">P75</f>
        <v>4790</v>
      </c>
      <c r="AC75" s="122" t="n">
        <f aca="false">SUM(D75:F75)</f>
        <v>951</v>
      </c>
      <c r="AD75" s="121" t="n">
        <f aca="false">AB75-AC75</f>
        <v>3839</v>
      </c>
      <c r="AE75" s="95"/>
      <c r="AF75" s="121" t="n">
        <f aca="false">T75</f>
        <v>0</v>
      </c>
      <c r="AG75" s="121" t="n">
        <f aca="false">AG13</f>
        <v>0</v>
      </c>
      <c r="AH75" s="121" t="n">
        <f aca="false">AF75-AG75</f>
        <v>0</v>
      </c>
      <c r="AI75" s="95"/>
      <c r="AJ75" s="121" t="n">
        <f aca="false">AC75-AG75</f>
        <v>951</v>
      </c>
      <c r="AK75" s="121" t="n">
        <f aca="false">AB75-AF75</f>
        <v>4790</v>
      </c>
      <c r="AL75" s="95"/>
      <c r="AM75" s="121" t="n">
        <f aca="false">AM13</f>
        <v>163</v>
      </c>
      <c r="AN75" s="121" t="n">
        <f aca="false">AB75-AM75</f>
        <v>4627</v>
      </c>
      <c r="AO75" s="95"/>
      <c r="AP75" s="121" t="n">
        <f aca="false">AP13</f>
        <v>0</v>
      </c>
      <c r="AQ75" s="121" t="n">
        <f aca="false">AC75-AP75</f>
        <v>951</v>
      </c>
      <c r="AR75" s="95"/>
      <c r="AS75" s="95"/>
      <c r="AT75" s="95"/>
      <c r="AU75" s="95"/>
    </row>
    <row r="76" customFormat="false" ht="14.65" hidden="false" customHeight="false" outlineLevel="0" collapsed="false">
      <c r="A76" s="123" t="s">
        <v>484</v>
      </c>
      <c r="B76" s="95"/>
      <c r="C76" s="95"/>
      <c r="D76" s="122" t="n">
        <v>0</v>
      </c>
      <c r="E76" s="122" t="n">
        <v>0</v>
      </c>
      <c r="F76" s="122" t="n">
        <v>0</v>
      </c>
      <c r="G76" s="122" t="n">
        <v>0</v>
      </c>
      <c r="H76" s="122" t="n">
        <v>0</v>
      </c>
      <c r="I76" s="122" t="n">
        <v>0</v>
      </c>
      <c r="J76" s="122" t="n">
        <v>0</v>
      </c>
      <c r="K76" s="122" t="n">
        <v>0</v>
      </c>
      <c r="L76" s="122" t="n">
        <v>0</v>
      </c>
      <c r="M76" s="122" t="n">
        <v>0</v>
      </c>
      <c r="N76" s="122" t="n">
        <v>0</v>
      </c>
      <c r="O76" s="122" t="n">
        <v>0</v>
      </c>
      <c r="P76" s="121" t="n">
        <f aca="false">SUM(D76:O76)</f>
        <v>0</v>
      </c>
      <c r="Q76" s="122" t="n">
        <f aca="false">SUM(D76:E76)</f>
        <v>0</v>
      </c>
      <c r="R76" s="121" t="n">
        <f aca="false">P76-Q76</f>
        <v>0</v>
      </c>
      <c r="S76" s="95"/>
      <c r="T76" s="122" t="n">
        <v>0</v>
      </c>
      <c r="U76" s="122" t="n">
        <v>0</v>
      </c>
      <c r="V76" s="122" t="n">
        <v>0</v>
      </c>
      <c r="W76" s="95"/>
      <c r="X76" s="95"/>
      <c r="Y76" s="95"/>
      <c r="Z76" s="95"/>
      <c r="AA76" s="95" t="str">
        <f aca="false">A76</f>
        <v>      Deferred Revenue</v>
      </c>
      <c r="AB76" s="121" t="n">
        <f aca="false">P76</f>
        <v>0</v>
      </c>
      <c r="AC76" s="122" t="n">
        <f aca="false">SUM(D76:F76)</f>
        <v>0</v>
      </c>
      <c r="AD76" s="121" t="n">
        <f aca="false">AB76-AC76</f>
        <v>0</v>
      </c>
      <c r="AE76" s="95"/>
      <c r="AF76" s="121" t="n">
        <f aca="false">T76</f>
        <v>0</v>
      </c>
      <c r="AG76" s="122" t="n">
        <v>0</v>
      </c>
      <c r="AH76" s="121" t="n">
        <f aca="false">AF76-AG76</f>
        <v>0</v>
      </c>
      <c r="AI76" s="95"/>
      <c r="AJ76" s="121" t="n">
        <f aca="false">AC76-AG76</f>
        <v>0</v>
      </c>
      <c r="AK76" s="121" t="n">
        <f aca="false">AB76-AF76</f>
        <v>0</v>
      </c>
      <c r="AL76" s="95"/>
      <c r="AM76" s="122" t="n">
        <v>0</v>
      </c>
      <c r="AN76" s="121" t="n">
        <f aca="false">AB76-AM76</f>
        <v>0</v>
      </c>
      <c r="AO76" s="95"/>
      <c r="AP76" s="122" t="n">
        <v>0</v>
      </c>
      <c r="AQ76" s="121" t="n">
        <f aca="false">AC76-AP76</f>
        <v>0</v>
      </c>
      <c r="AR76" s="95"/>
      <c r="AS76" s="95"/>
      <c r="AT76" s="95"/>
      <c r="AU76" s="95"/>
    </row>
    <row r="77" customFormat="false" ht="14.65" hidden="false" customHeight="false" outlineLevel="0" collapsed="false">
      <c r="A77" s="123" t="s">
        <v>485</v>
      </c>
      <c r="B77" s="95"/>
      <c r="C77" s="95"/>
      <c r="D77" s="128" t="n">
        <f aca="false">D28</f>
        <v>0</v>
      </c>
      <c r="E77" s="128" t="n">
        <f aca="false">E28</f>
        <v>0</v>
      </c>
      <c r="F77" s="128" t="n">
        <f aca="false">F28</f>
        <v>0</v>
      </c>
      <c r="G77" s="128" t="n">
        <f aca="false">G28</f>
        <v>0</v>
      </c>
      <c r="H77" s="128" t="n">
        <f aca="false">H28</f>
        <v>0</v>
      </c>
      <c r="I77" s="128" t="n">
        <f aca="false">I28</f>
        <v>0</v>
      </c>
      <c r="J77" s="128" t="n">
        <f aca="false">J28</f>
        <v>0</v>
      </c>
      <c r="K77" s="128" t="n">
        <f aca="false">K28</f>
        <v>0</v>
      </c>
      <c r="L77" s="128" t="n">
        <f aca="false">L28</f>
        <v>0</v>
      </c>
      <c r="M77" s="128" t="n">
        <f aca="false">M28</f>
        <v>0</v>
      </c>
      <c r="N77" s="128" t="n">
        <f aca="false">N28</f>
        <v>0</v>
      </c>
      <c r="O77" s="128" t="n">
        <f aca="false">O28</f>
        <v>0</v>
      </c>
      <c r="P77" s="121" t="n">
        <f aca="false">SUM(D77:O77)</f>
        <v>0</v>
      </c>
      <c r="Q77" s="122" t="n">
        <f aca="false">SUM(D77:E77)</f>
        <v>0</v>
      </c>
      <c r="R77" s="121" t="n">
        <f aca="false">P77-Q77</f>
        <v>0</v>
      </c>
      <c r="S77" s="95"/>
      <c r="T77" s="128" t="n">
        <f aca="false">T28</f>
        <v>0</v>
      </c>
      <c r="U77" s="128" t="n">
        <f aca="false">U28</f>
        <v>0</v>
      </c>
      <c r="V77" s="128" t="n">
        <f aca="false">V28</f>
        <v>0</v>
      </c>
      <c r="W77" s="95"/>
      <c r="X77" s="95"/>
      <c r="Y77" s="95"/>
      <c r="Z77" s="95"/>
      <c r="AA77" s="95" t="str">
        <f aca="false">A77</f>
        <v>      Unrealized (Gain) / Loss on Price Risk Mgmt Activities</v>
      </c>
      <c r="AB77" s="121" t="n">
        <f aca="false">P77</f>
        <v>0</v>
      </c>
      <c r="AC77" s="122" t="n">
        <f aca="false">SUM(D77:F77)</f>
        <v>0</v>
      </c>
      <c r="AD77" s="121" t="n">
        <f aca="false">AB77-AC77</f>
        <v>0</v>
      </c>
      <c r="AE77" s="95"/>
      <c r="AF77" s="121" t="n">
        <f aca="false">T77</f>
        <v>0</v>
      </c>
      <c r="AG77" s="121" t="n">
        <f aca="false">AG28</f>
        <v>0</v>
      </c>
      <c r="AH77" s="121" t="n">
        <f aca="false">AF77-AG77</f>
        <v>0</v>
      </c>
      <c r="AI77" s="95"/>
      <c r="AJ77" s="121" t="n">
        <f aca="false">AC77-AG77</f>
        <v>0</v>
      </c>
      <c r="AK77" s="121" t="n">
        <f aca="false">AB77-AF77</f>
        <v>0</v>
      </c>
      <c r="AL77" s="95"/>
      <c r="AM77" s="121" t="n">
        <f aca="false">AM28</f>
        <v>-134</v>
      </c>
      <c r="AN77" s="121" t="n">
        <f aca="false">AB77-AM77</f>
        <v>134</v>
      </c>
      <c r="AO77" s="95"/>
      <c r="AP77" s="121" t="n">
        <f aca="false">AP28</f>
        <v>0</v>
      </c>
      <c r="AQ77" s="121" t="n">
        <f aca="false">AC77-AP77</f>
        <v>0</v>
      </c>
      <c r="AR77" s="95"/>
      <c r="AS77" s="95"/>
      <c r="AT77" s="95"/>
      <c r="AU77" s="95"/>
    </row>
    <row r="78" customFormat="false" ht="14.65" hidden="false" customHeight="false" outlineLevel="0" collapsed="false">
      <c r="A78" s="123" t="s">
        <v>486</v>
      </c>
      <c r="B78" s="95"/>
      <c r="C78" s="95"/>
      <c r="D78" s="133" t="n">
        <v>0</v>
      </c>
      <c r="E78" s="133" t="n">
        <v>0</v>
      </c>
      <c r="F78" s="133" t="n">
        <v>0</v>
      </c>
      <c r="G78" s="133" t="n">
        <v>0</v>
      </c>
      <c r="H78" s="133" t="n">
        <v>0</v>
      </c>
      <c r="I78" s="133" t="n">
        <v>0</v>
      </c>
      <c r="J78" s="133" t="n">
        <v>0</v>
      </c>
      <c r="K78" s="133" t="n">
        <v>0</v>
      </c>
      <c r="L78" s="133" t="n">
        <v>0</v>
      </c>
      <c r="M78" s="133" t="n">
        <v>0</v>
      </c>
      <c r="N78" s="133" t="n">
        <v>0</v>
      </c>
      <c r="O78" s="133" t="n">
        <v>0</v>
      </c>
      <c r="P78" s="132" t="n">
        <f aca="false">SUM(D78:O78)</f>
        <v>0</v>
      </c>
      <c r="Q78" s="133" t="n">
        <f aca="false">SUM(D78:E78)</f>
        <v>0</v>
      </c>
      <c r="R78" s="132" t="n">
        <f aca="false">P78-Q78</f>
        <v>0</v>
      </c>
      <c r="S78" s="95"/>
      <c r="T78" s="133" t="n">
        <v>0</v>
      </c>
      <c r="U78" s="133" t="n">
        <v>0</v>
      </c>
      <c r="V78" s="133" t="n">
        <v>0</v>
      </c>
      <c r="W78" s="95"/>
      <c r="X78" s="95"/>
      <c r="Y78" s="95"/>
      <c r="Z78" s="95"/>
      <c r="AA78" s="95" t="str">
        <f aca="false">A78</f>
        <v>      Oil &amp; Gas Exploration Expenses</v>
      </c>
      <c r="AB78" s="132" t="n">
        <f aca="false">P78</f>
        <v>0</v>
      </c>
      <c r="AC78" s="133" t="n">
        <f aca="false">SUM(D78:F78)</f>
        <v>0</v>
      </c>
      <c r="AD78" s="132" t="n">
        <f aca="false">AB78-AC78</f>
        <v>0</v>
      </c>
      <c r="AE78" s="95"/>
      <c r="AF78" s="132" t="n">
        <f aca="false">T78</f>
        <v>0</v>
      </c>
      <c r="AG78" s="133" t="n">
        <v>0</v>
      </c>
      <c r="AH78" s="132" t="n">
        <f aca="false">AF78-AG78</f>
        <v>0</v>
      </c>
      <c r="AI78" s="95"/>
      <c r="AJ78" s="132" t="n">
        <f aca="false">AC78-AG78</f>
        <v>0</v>
      </c>
      <c r="AK78" s="132" t="n">
        <f aca="false">AB78-AF78</f>
        <v>0</v>
      </c>
      <c r="AL78" s="95"/>
      <c r="AM78" s="133" t="n">
        <v>0</v>
      </c>
      <c r="AN78" s="132" t="n">
        <f aca="false">AB78-AM78</f>
        <v>0</v>
      </c>
      <c r="AO78" s="95"/>
      <c r="AP78" s="136" t="n">
        <v>0</v>
      </c>
      <c r="AQ78" s="132" t="n">
        <f aca="false">AC78-AP78</f>
        <v>0</v>
      </c>
      <c r="AR78" s="95"/>
      <c r="AS78" s="95"/>
      <c r="AT78" s="95"/>
      <c r="AU78" s="95"/>
    </row>
    <row r="79" customFormat="false" ht="3.95" hidden="false" customHeight="true" outlineLevel="0" collapsed="false">
      <c r="A79" s="107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2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</row>
    <row r="80" customFormat="false" ht="14.65" hidden="false" customHeight="false" outlineLevel="0" collapsed="false">
      <c r="A80" s="123" t="s">
        <v>487</v>
      </c>
      <c r="B80" s="95"/>
      <c r="C80" s="95"/>
      <c r="D80" s="121" t="n">
        <f aca="false">SUM(D72:D78)</f>
        <v>7993</v>
      </c>
      <c r="E80" s="121" t="n">
        <f aca="false">SUM(E72:E78)</f>
        <v>6920</v>
      </c>
      <c r="F80" s="121" t="n">
        <f aca="false">SUM(F72:F78)</f>
        <v>7765</v>
      </c>
      <c r="G80" s="121" t="n">
        <f aca="false">SUM(G72:G78)</f>
        <v>7598</v>
      </c>
      <c r="H80" s="121" t="n">
        <f aca="false">SUM(H72:H78)</f>
        <v>8043</v>
      </c>
      <c r="I80" s="121" t="n">
        <f aca="false">SUM(I72:I78)</f>
        <v>8420</v>
      </c>
      <c r="J80" s="121" t="n">
        <f aca="false">SUM(J72:J78)</f>
        <v>8920</v>
      </c>
      <c r="K80" s="121" t="n">
        <f aca="false">SUM(K72:K78)</f>
        <v>8861</v>
      </c>
      <c r="L80" s="121" t="n">
        <f aca="false">SUM(L72:L78)</f>
        <v>9022</v>
      </c>
      <c r="M80" s="121" t="n">
        <f aca="false">SUM(M72:M78)</f>
        <v>8824</v>
      </c>
      <c r="N80" s="121" t="n">
        <f aca="false">SUM(N72:N78)</f>
        <v>8247</v>
      </c>
      <c r="O80" s="121" t="n">
        <f aca="false">SUM(O72:O78)</f>
        <v>8953</v>
      </c>
      <c r="P80" s="121" t="n">
        <f aca="false">SUM(P72:P78)</f>
        <v>99566</v>
      </c>
      <c r="Q80" s="121" t="n">
        <f aca="false">SUM(Q72:Q78)</f>
        <v>14913</v>
      </c>
      <c r="R80" s="121" t="n">
        <f aca="false">SUM(R72:R78)</f>
        <v>84653</v>
      </c>
      <c r="S80" s="95"/>
      <c r="T80" s="121" t="n">
        <f aca="false">SUM(T72:T78)</f>
        <v>0</v>
      </c>
      <c r="U80" s="121" t="n">
        <f aca="false">SUM(U72:U78)</f>
        <v>0</v>
      </c>
      <c r="V80" s="121" t="n">
        <f aca="false">SUM(V72:V78)</f>
        <v>0</v>
      </c>
      <c r="W80" s="95"/>
      <c r="X80" s="95"/>
      <c r="Y80" s="95"/>
      <c r="Z80" s="95"/>
      <c r="AA80" s="95" t="str">
        <f aca="false">A80</f>
        <v>            Total Cash Flow From Operations</v>
      </c>
      <c r="AB80" s="121" t="n">
        <f aca="false">SUM(AB72:AB78)</f>
        <v>99566</v>
      </c>
      <c r="AC80" s="121" t="n">
        <f aca="false">SUM(AC72:AC78)</f>
        <v>22678</v>
      </c>
      <c r="AD80" s="121" t="n">
        <f aca="false">SUM(AD72:AD78)</f>
        <v>76888</v>
      </c>
      <c r="AE80" s="95"/>
      <c r="AF80" s="121" t="n">
        <f aca="false">SUM(AF72:AF78)</f>
        <v>0</v>
      </c>
      <c r="AG80" s="121" t="n">
        <f aca="false">SUM(AG72:AG78)</f>
        <v>0</v>
      </c>
      <c r="AH80" s="121" t="n">
        <f aca="false">SUM(AH72:AH78)</f>
        <v>0</v>
      </c>
      <c r="AI80" s="95"/>
      <c r="AJ80" s="121" t="n">
        <f aca="false">SUM(AJ72:AJ78)</f>
        <v>22678</v>
      </c>
      <c r="AK80" s="121" t="n">
        <f aca="false">SUM(AK72:AK78)</f>
        <v>99566</v>
      </c>
      <c r="AL80" s="95"/>
      <c r="AM80" s="121" t="n">
        <f aca="false">SUM(AM72:AM78)</f>
        <v>98422</v>
      </c>
      <c r="AN80" s="121" t="n">
        <f aca="false">SUM(AN72:AN78)</f>
        <v>1144</v>
      </c>
      <c r="AO80" s="95"/>
      <c r="AP80" s="121" t="n">
        <f aca="false">SUM(AP72:AP78)</f>
        <v>0</v>
      </c>
      <c r="AQ80" s="121" t="n">
        <f aca="false">SUM(AQ72:AQ78)</f>
        <v>22678</v>
      </c>
      <c r="AR80" s="95"/>
      <c r="AS80" s="95"/>
      <c r="AT80" s="95"/>
      <c r="AU80" s="95"/>
    </row>
    <row r="81" customFormat="false" ht="6" hidden="false" customHeight="true" outlineLevel="0" collapsed="false">
      <c r="A81" s="107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</row>
    <row r="82" customFormat="false" ht="14.65" hidden="false" customHeight="false" outlineLevel="0" collapsed="false">
      <c r="A82" s="123" t="s">
        <v>488</v>
      </c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 t="str">
        <f aca="false">A82</f>
        <v>Working Capital Changes</v>
      </c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</row>
    <row r="83" customFormat="false" ht="14.65" hidden="false" customHeight="false" outlineLevel="0" collapsed="false">
      <c r="A83" s="123" t="s">
        <v>489</v>
      </c>
      <c r="B83" s="95"/>
      <c r="C83" s="95"/>
      <c r="D83" s="122" t="n">
        <v>0</v>
      </c>
      <c r="E83" s="122" t="n">
        <v>0</v>
      </c>
      <c r="F83" s="122" t="n">
        <v>0</v>
      </c>
      <c r="G83" s="122" t="n">
        <v>0</v>
      </c>
      <c r="H83" s="122" t="n">
        <v>0</v>
      </c>
      <c r="I83" s="122" t="n">
        <v>0</v>
      </c>
      <c r="J83" s="122" t="n">
        <v>0</v>
      </c>
      <c r="K83" s="122" t="n">
        <v>0</v>
      </c>
      <c r="L83" s="122" t="n">
        <v>0</v>
      </c>
      <c r="M83" s="122" t="n">
        <v>0</v>
      </c>
      <c r="N83" s="122" t="n">
        <v>0</v>
      </c>
      <c r="O83" s="122" t="n">
        <v>0</v>
      </c>
      <c r="P83" s="121" t="n">
        <f aca="false">SUM(D83:O83)</f>
        <v>0</v>
      </c>
      <c r="Q83" s="122" t="n">
        <f aca="false">SUM(D83:E83)</f>
        <v>0</v>
      </c>
      <c r="R83" s="121" t="n">
        <f aca="false">P83-Q83</f>
        <v>0</v>
      </c>
      <c r="S83" s="95"/>
      <c r="T83" s="122" t="n">
        <v>0</v>
      </c>
      <c r="U83" s="122" t="n">
        <v>0</v>
      </c>
      <c r="V83" s="122" t="n">
        <v>0</v>
      </c>
      <c r="W83" s="95"/>
      <c r="X83" s="95"/>
      <c r="Y83" s="95"/>
      <c r="Z83" s="95"/>
      <c r="AA83" s="95" t="str">
        <f aca="false">A83</f>
        <v>      Accrued Income Taxes</v>
      </c>
      <c r="AB83" s="121" t="n">
        <f aca="false">P83</f>
        <v>0</v>
      </c>
      <c r="AC83" s="122" t="n">
        <f aca="false">SUM(D83:F83)</f>
        <v>0</v>
      </c>
      <c r="AD83" s="121" t="n">
        <f aca="false">AB83-AC83</f>
        <v>0</v>
      </c>
      <c r="AE83" s="95"/>
      <c r="AF83" s="121" t="n">
        <f aca="false">T83</f>
        <v>0</v>
      </c>
      <c r="AG83" s="122" t="n">
        <v>0</v>
      </c>
      <c r="AH83" s="121" t="n">
        <f aca="false">AF83-AG83</f>
        <v>0</v>
      </c>
      <c r="AI83" s="95"/>
      <c r="AJ83" s="121" t="n">
        <f aca="false">AC83-AG83</f>
        <v>0</v>
      </c>
      <c r="AK83" s="121" t="n">
        <f aca="false">AB83-AF83</f>
        <v>0</v>
      </c>
      <c r="AL83" s="95"/>
      <c r="AM83" s="122" t="n">
        <v>0</v>
      </c>
      <c r="AN83" s="121" t="n">
        <f aca="false">AB83-AM83</f>
        <v>0</v>
      </c>
      <c r="AO83" s="95"/>
      <c r="AP83" s="122" t="n">
        <v>0</v>
      </c>
      <c r="AQ83" s="121" t="n">
        <f aca="false">AC83-AP83</f>
        <v>0</v>
      </c>
      <c r="AR83" s="95"/>
      <c r="AS83" s="95"/>
      <c r="AT83" s="95"/>
      <c r="AU83" s="95"/>
    </row>
    <row r="84" customFormat="false" ht="14.65" hidden="false" customHeight="false" outlineLevel="0" collapsed="false">
      <c r="A84" s="123" t="s">
        <v>490</v>
      </c>
      <c r="B84" s="95"/>
      <c r="C84" s="95"/>
      <c r="D84" s="122" t="n">
        <v>0</v>
      </c>
      <c r="E84" s="122" t="n">
        <v>0</v>
      </c>
      <c r="F84" s="122" t="n">
        <v>0</v>
      </c>
      <c r="G84" s="122" t="n">
        <v>0</v>
      </c>
      <c r="H84" s="122" t="n">
        <v>0</v>
      </c>
      <c r="I84" s="122" t="n">
        <v>0</v>
      </c>
      <c r="J84" s="122" t="n">
        <v>0</v>
      </c>
      <c r="K84" s="122" t="n">
        <v>0</v>
      </c>
      <c r="L84" s="122" t="n">
        <v>0</v>
      </c>
      <c r="M84" s="122" t="n">
        <v>0</v>
      </c>
      <c r="N84" s="122" t="n">
        <v>0</v>
      </c>
      <c r="O84" s="122" t="n">
        <v>0</v>
      </c>
      <c r="P84" s="121" t="n">
        <f aca="false">SUM(D84:O84)</f>
        <v>0</v>
      </c>
      <c r="Q84" s="122" t="n">
        <f aca="false">SUM(D84:E84)</f>
        <v>0</v>
      </c>
      <c r="R84" s="121" t="n">
        <f aca="false">P84-Q84</f>
        <v>0</v>
      </c>
      <c r="S84" s="95"/>
      <c r="T84" s="122" t="n">
        <v>0</v>
      </c>
      <c r="U84" s="122" t="n">
        <v>0</v>
      </c>
      <c r="V84" s="122" t="n">
        <v>0</v>
      </c>
      <c r="W84" s="95"/>
      <c r="X84" s="95"/>
      <c r="Y84" s="95"/>
      <c r="Z84" s="95"/>
      <c r="AA84" s="95" t="str">
        <f aca="false">A84</f>
        <v>      Tax Refunds / Payments</v>
      </c>
      <c r="AB84" s="121" t="n">
        <f aca="false">P84</f>
        <v>0</v>
      </c>
      <c r="AC84" s="122" t="n">
        <f aca="false">SUM(D84:F84)</f>
        <v>0</v>
      </c>
      <c r="AD84" s="121" t="n">
        <f aca="false">AB84-AC84</f>
        <v>0</v>
      </c>
      <c r="AE84" s="95"/>
      <c r="AF84" s="121" t="n">
        <f aca="false">T84</f>
        <v>0</v>
      </c>
      <c r="AG84" s="122" t="n">
        <v>0</v>
      </c>
      <c r="AH84" s="121" t="n">
        <f aca="false">AF84-AG84</f>
        <v>0</v>
      </c>
      <c r="AI84" s="95"/>
      <c r="AJ84" s="121" t="n">
        <f aca="false">AC84-AG84</f>
        <v>0</v>
      </c>
      <c r="AK84" s="121" t="n">
        <f aca="false">AB84-AF84</f>
        <v>0</v>
      </c>
      <c r="AL84" s="95"/>
      <c r="AM84" s="122" t="n">
        <v>0</v>
      </c>
      <c r="AN84" s="121" t="n">
        <f aca="false">AB84-AM84</f>
        <v>0</v>
      </c>
      <c r="AO84" s="95"/>
      <c r="AP84" s="122" t="n">
        <v>0</v>
      </c>
      <c r="AQ84" s="121" t="n">
        <f aca="false">AC84-AP84</f>
        <v>0</v>
      </c>
      <c r="AR84" s="95"/>
      <c r="AS84" s="95"/>
      <c r="AT84" s="95"/>
      <c r="AU84" s="95"/>
    </row>
    <row r="85" customFormat="false" ht="14.65" hidden="false" customHeight="false" outlineLevel="0" collapsed="false">
      <c r="A85" s="123" t="s">
        <v>491</v>
      </c>
      <c r="B85" s="95"/>
      <c r="C85" s="95"/>
      <c r="D85" s="121" t="n">
        <f aca="false">SUM(D16:D23)+D24+D25+D26</f>
        <v>-101</v>
      </c>
      <c r="E85" s="121" t="n">
        <f aca="false">SUM(E16:E23)+E24+E25+E26</f>
        <v>1651</v>
      </c>
      <c r="F85" s="121" t="n">
        <f aca="false">SUM(F16:F23)+F24+F25+F26</f>
        <v>-105</v>
      </c>
      <c r="G85" s="121" t="n">
        <f aca="false">SUM(G16:G23)+G24+G25+G26</f>
        <v>-1592</v>
      </c>
      <c r="H85" s="121" t="n">
        <f aca="false">SUM(H16:H23)+H24+H25+H26</f>
        <v>-882</v>
      </c>
      <c r="I85" s="121" t="n">
        <f aca="false">SUM(I16:I23)+I24+I25+I26</f>
        <v>368</v>
      </c>
      <c r="J85" s="121" t="n">
        <f aca="false">SUM(J16:J23)+J24+J25+J26</f>
        <v>177</v>
      </c>
      <c r="K85" s="121" t="n">
        <f aca="false">SUM(K16:K23)+K24+K25+K26</f>
        <v>1030</v>
      </c>
      <c r="L85" s="121" t="n">
        <f aca="false">SUM(L16:L23)+L24+L25+L26</f>
        <v>465</v>
      </c>
      <c r="M85" s="121" t="n">
        <f aca="false">SUM(M16:M23)+M24+M25+M26</f>
        <v>-2751</v>
      </c>
      <c r="N85" s="121" t="n">
        <f aca="false">SUM(N16:N23)+N24+N25+N26</f>
        <v>99</v>
      </c>
      <c r="O85" s="121" t="n">
        <f aca="false">SUM(O16:O23)+O24+O25+O26</f>
        <v>-8</v>
      </c>
      <c r="P85" s="121" t="n">
        <f aca="false">SUM(D85:O85)</f>
        <v>-1649</v>
      </c>
      <c r="Q85" s="122" t="n">
        <f aca="false">SUM(D85:E85)</f>
        <v>1550</v>
      </c>
      <c r="R85" s="121" t="n">
        <f aca="false">P85-Q85</f>
        <v>-3199</v>
      </c>
      <c r="S85" s="95"/>
      <c r="T85" s="121" t="n">
        <f aca="false">SUM(T16:T23)+T24+T25+T26</f>
        <v>0</v>
      </c>
      <c r="U85" s="121" t="n">
        <f aca="false">SUM(U16:U23)+U24+U25+U26</f>
        <v>0</v>
      </c>
      <c r="V85" s="121" t="n">
        <f aca="false">SUM(V16:V23)+V24+V25+V26</f>
        <v>0</v>
      </c>
      <c r="W85" s="95"/>
      <c r="X85" s="95"/>
      <c r="Y85" s="95"/>
      <c r="Z85" s="95"/>
      <c r="AA85" s="95" t="str">
        <f aca="false">A85</f>
        <v>      Others, Net </v>
      </c>
      <c r="AB85" s="121" t="n">
        <f aca="false">P85</f>
        <v>-1649</v>
      </c>
      <c r="AC85" s="122" t="n">
        <f aca="false">SUM(D85:F85)</f>
        <v>1445</v>
      </c>
      <c r="AD85" s="121" t="n">
        <f aca="false">AB85-AC85</f>
        <v>-3094</v>
      </c>
      <c r="AE85" s="95"/>
      <c r="AF85" s="121" t="n">
        <f aca="false">T85</f>
        <v>0</v>
      </c>
      <c r="AG85" s="121" t="n">
        <f aca="false">SUM(AG16:AG23)+AG24+AG25+AG26</f>
        <v>0</v>
      </c>
      <c r="AH85" s="121" t="n">
        <f aca="false">AF85-AG85</f>
        <v>0</v>
      </c>
      <c r="AI85" s="95"/>
      <c r="AJ85" s="121" t="n">
        <f aca="false">AC85-AG85</f>
        <v>1445</v>
      </c>
      <c r="AK85" s="121" t="n">
        <f aca="false">AB85-AF85</f>
        <v>-1649</v>
      </c>
      <c r="AL85" s="95"/>
      <c r="AM85" s="121" t="n">
        <f aca="false">SUM(AM16:AM23)+AM24+AM25+AM26</f>
        <v>-7081</v>
      </c>
      <c r="AN85" s="121" t="n">
        <f aca="false">AB85-AM85</f>
        <v>5432</v>
      </c>
      <c r="AO85" s="95"/>
      <c r="AP85" s="121" t="n">
        <f aca="false">SUM(AP16:AP23)+AP24+AP25+AP26</f>
        <v>0</v>
      </c>
      <c r="AQ85" s="121" t="n">
        <f aca="false">AC85-AP85</f>
        <v>1445</v>
      </c>
      <c r="AR85" s="95"/>
      <c r="AS85" s="95"/>
      <c r="AT85" s="95"/>
      <c r="AU85" s="95"/>
    </row>
    <row r="86" customFormat="false" ht="14.65" hidden="false" customHeight="false" outlineLevel="0" collapsed="false">
      <c r="A86" s="123" t="s">
        <v>492</v>
      </c>
      <c r="B86" s="95"/>
      <c r="C86" s="95"/>
      <c r="D86" s="121" t="n">
        <f aca="false">D29</f>
        <v>-0</v>
      </c>
      <c r="E86" s="121" t="n">
        <f aca="false">E29</f>
        <v>-0</v>
      </c>
      <c r="F86" s="121" t="n">
        <f aca="false">F29</f>
        <v>-0</v>
      </c>
      <c r="G86" s="121" t="n">
        <f aca="false">G29</f>
        <v>-0</v>
      </c>
      <c r="H86" s="121" t="n">
        <f aca="false">H29</f>
        <v>-0</v>
      </c>
      <c r="I86" s="121" t="n">
        <f aca="false">I29</f>
        <v>-0</v>
      </c>
      <c r="J86" s="121" t="n">
        <f aca="false">J29</f>
        <v>-0</v>
      </c>
      <c r="K86" s="121" t="n">
        <f aca="false">K29</f>
        <v>-0</v>
      </c>
      <c r="L86" s="121" t="n">
        <f aca="false">L29</f>
        <v>-0</v>
      </c>
      <c r="M86" s="121" t="n">
        <f aca="false">M29</f>
        <v>-0</v>
      </c>
      <c r="N86" s="121" t="n">
        <f aca="false">N29</f>
        <v>-0</v>
      </c>
      <c r="O86" s="121" t="n">
        <f aca="false">O29</f>
        <v>-0</v>
      </c>
      <c r="P86" s="121" t="n">
        <f aca="false">SUM(D86:O86)</f>
        <v>0</v>
      </c>
      <c r="Q86" s="122" t="n">
        <f aca="false">SUM(D86:E86)</f>
        <v>0</v>
      </c>
      <c r="R86" s="121" t="n">
        <f aca="false">P86-Q86</f>
        <v>0</v>
      </c>
      <c r="S86" s="95"/>
      <c r="T86" s="121" t="n">
        <f aca="false">T29</f>
        <v>0</v>
      </c>
      <c r="U86" s="121" t="n">
        <f aca="false">U29</f>
        <v>0</v>
      </c>
      <c r="V86" s="121" t="n">
        <f aca="false">V29</f>
        <v>0</v>
      </c>
      <c r="W86" s="95"/>
      <c r="X86" s="95"/>
      <c r="Y86" s="95"/>
      <c r="Z86" s="95"/>
      <c r="AA86" s="95" t="str">
        <f aca="false">A86</f>
        <v>Equity Earnings</v>
      </c>
      <c r="AB86" s="121" t="n">
        <f aca="false">P86</f>
        <v>0</v>
      </c>
      <c r="AC86" s="122" t="n">
        <f aca="false">SUM(D86:F86)</f>
        <v>0</v>
      </c>
      <c r="AD86" s="121" t="n">
        <f aca="false">AB86-AC86</f>
        <v>0</v>
      </c>
      <c r="AE86" s="95"/>
      <c r="AF86" s="121" t="n">
        <f aca="false">T86</f>
        <v>0</v>
      </c>
      <c r="AG86" s="121" t="n">
        <f aca="false">AG29</f>
        <v>0</v>
      </c>
      <c r="AH86" s="121" t="n">
        <f aca="false">AF86-AG86</f>
        <v>0</v>
      </c>
      <c r="AI86" s="95"/>
      <c r="AJ86" s="121" t="n">
        <f aca="false">AC86-AG86</f>
        <v>0</v>
      </c>
      <c r="AK86" s="121" t="n">
        <f aca="false">AB86-AF86</f>
        <v>0</v>
      </c>
      <c r="AL86" s="95"/>
      <c r="AM86" s="121" t="n">
        <f aca="false">AM29</f>
        <v>0</v>
      </c>
      <c r="AN86" s="121" t="n">
        <f aca="false">AB86-AM86</f>
        <v>0</v>
      </c>
      <c r="AO86" s="95"/>
      <c r="AP86" s="121" t="n">
        <f aca="false">AP29</f>
        <v>0</v>
      </c>
      <c r="AQ86" s="121" t="n">
        <f aca="false">AC86-AP86</f>
        <v>0</v>
      </c>
      <c r="AR86" s="95"/>
      <c r="AS86" s="95"/>
      <c r="AT86" s="95"/>
      <c r="AU86" s="95"/>
    </row>
    <row r="87" customFormat="false" ht="14.65" hidden="false" customHeight="false" outlineLevel="0" collapsed="false">
      <c r="A87" s="123" t="s">
        <v>493</v>
      </c>
      <c r="B87" s="95"/>
      <c r="C87" s="95"/>
      <c r="D87" s="121" t="n">
        <f aca="false">D30</f>
        <v>-0</v>
      </c>
      <c r="E87" s="121" t="n">
        <f aca="false">E30</f>
        <v>-0</v>
      </c>
      <c r="F87" s="121" t="n">
        <f aca="false">F30</f>
        <v>-0</v>
      </c>
      <c r="G87" s="121" t="n">
        <f aca="false">G30</f>
        <v>-0</v>
      </c>
      <c r="H87" s="121" t="n">
        <f aca="false">H30</f>
        <v>-0</v>
      </c>
      <c r="I87" s="121" t="n">
        <f aca="false">I30</f>
        <v>-0</v>
      </c>
      <c r="J87" s="121" t="n">
        <f aca="false">J30</f>
        <v>-0</v>
      </c>
      <c r="K87" s="121" t="n">
        <f aca="false">K30</f>
        <v>-0</v>
      </c>
      <c r="L87" s="121" t="n">
        <f aca="false">L30</f>
        <v>-0</v>
      </c>
      <c r="M87" s="121" t="n">
        <f aca="false">M30</f>
        <v>-0</v>
      </c>
      <c r="N87" s="121" t="n">
        <f aca="false">N30</f>
        <v>-0</v>
      </c>
      <c r="O87" s="121" t="n">
        <f aca="false">O30</f>
        <v>-0</v>
      </c>
      <c r="P87" s="121" t="n">
        <f aca="false">SUM(D87:O87)</f>
        <v>0</v>
      </c>
      <c r="Q87" s="122" t="n">
        <f aca="false">SUM(D87:E87)</f>
        <v>0</v>
      </c>
      <c r="R87" s="121" t="n">
        <f aca="false">P87-Q87</f>
        <v>0</v>
      </c>
      <c r="S87" s="95"/>
      <c r="T87" s="121" t="n">
        <f aca="false">T30</f>
        <v>0</v>
      </c>
      <c r="U87" s="121" t="n">
        <f aca="false">U30</f>
        <v>0</v>
      </c>
      <c r="V87" s="121" t="n">
        <f aca="false">V30</f>
        <v>0</v>
      </c>
      <c r="W87" s="95"/>
      <c r="X87" s="95"/>
      <c r="Y87" s="95"/>
      <c r="Z87" s="95"/>
      <c r="AA87" s="95" t="str">
        <f aca="false">A87</f>
        <v>Equity / Partnership Distributions</v>
      </c>
      <c r="AB87" s="121" t="n">
        <f aca="false">P87</f>
        <v>0</v>
      </c>
      <c r="AC87" s="122" t="n">
        <f aca="false">SUM(D87:F87)</f>
        <v>0</v>
      </c>
      <c r="AD87" s="121" t="n">
        <f aca="false">AB87-AC87</f>
        <v>0</v>
      </c>
      <c r="AE87" s="95"/>
      <c r="AF87" s="121" t="n">
        <f aca="false">T87</f>
        <v>0</v>
      </c>
      <c r="AG87" s="121" t="n">
        <f aca="false">AG30</f>
        <v>0</v>
      </c>
      <c r="AH87" s="121" t="n">
        <f aca="false">AF87-AG87</f>
        <v>0</v>
      </c>
      <c r="AI87" s="95"/>
      <c r="AJ87" s="121" t="n">
        <f aca="false">AC87-AG87</f>
        <v>0</v>
      </c>
      <c r="AK87" s="121" t="n">
        <f aca="false">AB87-AF87</f>
        <v>0</v>
      </c>
      <c r="AL87" s="95"/>
      <c r="AM87" s="121" t="n">
        <f aca="false">AM30</f>
        <v>0</v>
      </c>
      <c r="AN87" s="121" t="n">
        <f aca="false">AB87-AM87</f>
        <v>0</v>
      </c>
      <c r="AO87" s="95"/>
      <c r="AP87" s="121" t="n">
        <f aca="false">AP30</f>
        <v>0</v>
      </c>
      <c r="AQ87" s="121" t="n">
        <f aca="false">AC87-AP87</f>
        <v>0</v>
      </c>
      <c r="AR87" s="95"/>
      <c r="AS87" s="95"/>
      <c r="AT87" s="95"/>
      <c r="AU87" s="95"/>
    </row>
    <row r="88" customFormat="false" ht="14.65" hidden="false" customHeight="false" outlineLevel="0" collapsed="false">
      <c r="A88" s="123" t="s">
        <v>494</v>
      </c>
      <c r="B88" s="95"/>
      <c r="C88" s="95"/>
      <c r="D88" s="121" t="n">
        <f aca="false">D38</f>
        <v>0</v>
      </c>
      <c r="E88" s="121" t="n">
        <f aca="false">E38</f>
        <v>0</v>
      </c>
      <c r="F88" s="121" t="n">
        <f aca="false">F38</f>
        <v>0</v>
      </c>
      <c r="G88" s="121" t="n">
        <f aca="false">G38</f>
        <v>0</v>
      </c>
      <c r="H88" s="121" t="n">
        <f aca="false">H38</f>
        <v>0</v>
      </c>
      <c r="I88" s="121" t="n">
        <f aca="false">I38</f>
        <v>0</v>
      </c>
      <c r="J88" s="121" t="n">
        <f aca="false">J38</f>
        <v>0</v>
      </c>
      <c r="K88" s="121" t="n">
        <f aca="false">K38</f>
        <v>0</v>
      </c>
      <c r="L88" s="121" t="n">
        <f aca="false">L38</f>
        <v>0</v>
      </c>
      <c r="M88" s="121" t="n">
        <f aca="false">M38</f>
        <v>0</v>
      </c>
      <c r="N88" s="121" t="n">
        <f aca="false">N38</f>
        <v>0</v>
      </c>
      <c r="O88" s="121" t="n">
        <f aca="false">O38</f>
        <v>0</v>
      </c>
      <c r="P88" s="121" t="n">
        <f aca="false">SUM(D88:O88)</f>
        <v>0</v>
      </c>
      <c r="Q88" s="122" t="n">
        <f aca="false">SUM(D88:E88)</f>
        <v>0</v>
      </c>
      <c r="R88" s="121" t="n">
        <f aca="false">P88-Q88</f>
        <v>0</v>
      </c>
      <c r="S88" s="95"/>
      <c r="T88" s="121" t="n">
        <f aca="false">T38</f>
        <v>0</v>
      </c>
      <c r="U88" s="121" t="n">
        <f aca="false">U38</f>
        <v>0</v>
      </c>
      <c r="V88" s="121" t="n">
        <f aca="false">V38</f>
        <v>0</v>
      </c>
      <c r="W88" s="95"/>
      <c r="X88" s="95"/>
      <c r="Y88" s="95"/>
      <c r="Z88" s="95"/>
      <c r="AA88" s="95" t="str">
        <f aca="false">A88</f>
        <v>Proceeds from Sale of Investments</v>
      </c>
      <c r="AB88" s="121" t="n">
        <f aca="false">P88</f>
        <v>0</v>
      </c>
      <c r="AC88" s="122" t="n">
        <f aca="false">SUM(D88:F88)</f>
        <v>0</v>
      </c>
      <c r="AD88" s="121" t="n">
        <f aca="false">AB88-AC88</f>
        <v>0</v>
      </c>
      <c r="AE88" s="95"/>
      <c r="AF88" s="121" t="n">
        <f aca="false">T88</f>
        <v>0</v>
      </c>
      <c r="AG88" s="121" t="n">
        <f aca="false">AG38</f>
        <v>0</v>
      </c>
      <c r="AH88" s="121" t="n">
        <f aca="false">AF88-AG88</f>
        <v>0</v>
      </c>
      <c r="AI88" s="95"/>
      <c r="AJ88" s="121" t="n">
        <f aca="false">AC88-AG88</f>
        <v>0</v>
      </c>
      <c r="AK88" s="121" t="n">
        <f aca="false">AB88-AF88</f>
        <v>0</v>
      </c>
      <c r="AL88" s="95"/>
      <c r="AM88" s="121" t="n">
        <f aca="false">AM38</f>
        <v>18</v>
      </c>
      <c r="AN88" s="121" t="n">
        <f aca="false">AB88-AM88</f>
        <v>-18</v>
      </c>
      <c r="AO88" s="95"/>
      <c r="AP88" s="121" t="n">
        <f aca="false">AP38</f>
        <v>0</v>
      </c>
      <c r="AQ88" s="121" t="n">
        <f aca="false">AC88-AP88</f>
        <v>0</v>
      </c>
      <c r="AR88" s="95"/>
      <c r="AS88" s="95"/>
      <c r="AT88" s="95"/>
      <c r="AU88" s="95"/>
    </row>
    <row r="89" customFormat="false" ht="14.65" hidden="false" customHeight="false" outlineLevel="0" collapsed="false">
      <c r="A89" s="123" t="s">
        <v>495</v>
      </c>
      <c r="B89" s="95"/>
      <c r="C89" s="95"/>
      <c r="D89" s="121" t="n">
        <f aca="false">D39+D40</f>
        <v>-9247</v>
      </c>
      <c r="E89" s="121" t="n">
        <f aca="false">E39+E40</f>
        <v>-6600</v>
      </c>
      <c r="F89" s="121" t="n">
        <f aca="false">F39+F40</f>
        <v>-6300</v>
      </c>
      <c r="G89" s="121" t="n">
        <f aca="false">G39+G40</f>
        <v>-8600</v>
      </c>
      <c r="H89" s="121" t="n">
        <f aca="false">H39+H40</f>
        <v>-6400</v>
      </c>
      <c r="I89" s="121" t="n">
        <f aca="false">I39+I40</f>
        <v>-6500</v>
      </c>
      <c r="J89" s="121" t="n">
        <f aca="false">J39+J40</f>
        <v>-4100</v>
      </c>
      <c r="K89" s="121" t="n">
        <f aca="false">K39+K40</f>
        <v>-3200</v>
      </c>
      <c r="L89" s="121" t="n">
        <f aca="false">L39+L40</f>
        <v>-2400</v>
      </c>
      <c r="M89" s="121" t="n">
        <f aca="false">M39+M40</f>
        <v>-5800</v>
      </c>
      <c r="N89" s="121" t="n">
        <f aca="false">N39+N40</f>
        <v>-800</v>
      </c>
      <c r="O89" s="121" t="n">
        <f aca="false">O39+O40</f>
        <v>-1453</v>
      </c>
      <c r="P89" s="121" t="n">
        <f aca="false">SUM(D89:O89)</f>
        <v>-61400</v>
      </c>
      <c r="Q89" s="122" t="n">
        <f aca="false">SUM(D89:E89)</f>
        <v>-15847</v>
      </c>
      <c r="R89" s="121" t="n">
        <f aca="false">P89-Q89</f>
        <v>-45553</v>
      </c>
      <c r="S89" s="95"/>
      <c r="T89" s="121" t="n">
        <f aca="false">T39+T40</f>
        <v>0</v>
      </c>
      <c r="U89" s="121" t="n">
        <f aca="false">U39+U40</f>
        <v>0</v>
      </c>
      <c r="V89" s="121" t="n">
        <f aca="false">V39+V40</f>
        <v>0</v>
      </c>
      <c r="W89" s="95"/>
      <c r="X89" s="95"/>
      <c r="Y89" s="95"/>
      <c r="Z89" s="95"/>
      <c r="AA89" s="95" t="str">
        <f aca="false">A89</f>
        <v>Capital Expenditures (Excluding Interco. Transactions)</v>
      </c>
      <c r="AB89" s="121" t="n">
        <f aca="false">P89</f>
        <v>-61400</v>
      </c>
      <c r="AC89" s="122" t="n">
        <f aca="false">SUM(D89:F89)</f>
        <v>-22147</v>
      </c>
      <c r="AD89" s="121" t="n">
        <f aca="false">AB89-AC89</f>
        <v>-39253</v>
      </c>
      <c r="AE89" s="95"/>
      <c r="AF89" s="121" t="n">
        <f aca="false">T89</f>
        <v>0</v>
      </c>
      <c r="AG89" s="121" t="n">
        <f aca="false">AG39+AG40</f>
        <v>0</v>
      </c>
      <c r="AH89" s="121" t="n">
        <f aca="false">AF89-AG89</f>
        <v>0</v>
      </c>
      <c r="AI89" s="95"/>
      <c r="AJ89" s="121" t="n">
        <f aca="false">AC89-AG89</f>
        <v>-22147</v>
      </c>
      <c r="AK89" s="121" t="n">
        <f aca="false">AB89-AF89</f>
        <v>-61400</v>
      </c>
      <c r="AL89" s="95"/>
      <c r="AM89" s="121" t="n">
        <f aca="false">AM39+AM40</f>
        <v>-68137</v>
      </c>
      <c r="AN89" s="121" t="n">
        <f aca="false">AB89-AM89</f>
        <v>6737</v>
      </c>
      <c r="AO89" s="95"/>
      <c r="AP89" s="121" t="n">
        <f aca="false">AP39+AP40</f>
        <v>0</v>
      </c>
      <c r="AQ89" s="121" t="n">
        <f aca="false">AC89-AP89</f>
        <v>-22147</v>
      </c>
      <c r="AR89" s="95"/>
      <c r="AS89" s="95"/>
      <c r="AT89" s="95"/>
      <c r="AU89" s="95"/>
    </row>
    <row r="90" customFormat="false" ht="14.65" hidden="false" customHeight="false" outlineLevel="0" collapsed="false">
      <c r="A90" s="123" t="s">
        <v>496</v>
      </c>
      <c r="B90" s="95"/>
      <c r="C90" s="95"/>
      <c r="D90" s="122" t="n">
        <v>0</v>
      </c>
      <c r="E90" s="122" t="n">
        <v>0</v>
      </c>
      <c r="F90" s="122" t="n">
        <v>0</v>
      </c>
      <c r="G90" s="122" t="n">
        <v>0</v>
      </c>
      <c r="H90" s="122" t="n">
        <v>0</v>
      </c>
      <c r="I90" s="122" t="n">
        <v>0</v>
      </c>
      <c r="J90" s="122" t="n">
        <v>0</v>
      </c>
      <c r="K90" s="122" t="n">
        <v>0</v>
      </c>
      <c r="L90" s="122" t="n">
        <v>0</v>
      </c>
      <c r="M90" s="122" t="n">
        <v>0</v>
      </c>
      <c r="N90" s="122" t="n">
        <v>0</v>
      </c>
      <c r="O90" s="122" t="n">
        <v>0</v>
      </c>
      <c r="P90" s="121" t="n">
        <f aca="false">SUM(D90:O90)</f>
        <v>0</v>
      </c>
      <c r="Q90" s="122" t="n">
        <f aca="false">SUM(D90:E90)</f>
        <v>0</v>
      </c>
      <c r="R90" s="121" t="n">
        <f aca="false">P90-Q90</f>
        <v>0</v>
      </c>
      <c r="S90" s="95"/>
      <c r="T90" s="122" t="n">
        <v>0</v>
      </c>
      <c r="U90" s="122" t="n">
        <v>0</v>
      </c>
      <c r="V90" s="122" t="n">
        <v>0</v>
      </c>
      <c r="W90" s="95"/>
      <c r="X90" s="95"/>
      <c r="Y90" s="95"/>
      <c r="Z90" s="95"/>
      <c r="AA90" s="95" t="str">
        <f aca="false">A90</f>
        <v>Equity Investments</v>
      </c>
      <c r="AB90" s="121" t="n">
        <f aca="false">P90</f>
        <v>0</v>
      </c>
      <c r="AC90" s="122" t="n">
        <f aca="false">SUM(D90:F90)</f>
        <v>0</v>
      </c>
      <c r="AD90" s="121" t="n">
        <f aca="false">AB90-AC90</f>
        <v>0</v>
      </c>
      <c r="AE90" s="95"/>
      <c r="AF90" s="121" t="n">
        <f aca="false">T90</f>
        <v>0</v>
      </c>
      <c r="AG90" s="122" t="n">
        <v>0</v>
      </c>
      <c r="AH90" s="121" t="n">
        <f aca="false">AF90-AG90</f>
        <v>0</v>
      </c>
      <c r="AI90" s="95"/>
      <c r="AJ90" s="121" t="n">
        <f aca="false">AC90-AG90</f>
        <v>0</v>
      </c>
      <c r="AK90" s="121" t="n">
        <f aca="false">AB90-AF90</f>
        <v>0</v>
      </c>
      <c r="AL90" s="95"/>
      <c r="AM90" s="122" t="n">
        <v>0</v>
      </c>
      <c r="AN90" s="121" t="n">
        <f aca="false">AB90-AM90</f>
        <v>0</v>
      </c>
      <c r="AO90" s="95"/>
      <c r="AP90" s="122" t="n">
        <v>0</v>
      </c>
      <c r="AQ90" s="121" t="n">
        <f aca="false">AC90-AP90</f>
        <v>0</v>
      </c>
      <c r="AR90" s="95"/>
      <c r="AS90" s="95"/>
      <c r="AT90" s="95"/>
      <c r="AU90" s="95"/>
    </row>
    <row r="91" customFormat="false" ht="14.65" hidden="false" customHeight="false" outlineLevel="0" collapsed="false">
      <c r="A91" s="123" t="s">
        <v>497</v>
      </c>
      <c r="B91" s="95"/>
      <c r="C91" s="95"/>
      <c r="D91" s="132" t="n">
        <f aca="false">SUM(D31:D33)+D41+D42</f>
        <v>155</v>
      </c>
      <c r="E91" s="132" t="n">
        <f aca="false">SUM(E31:E33)+E41+E42</f>
        <v>129</v>
      </c>
      <c r="F91" s="132" t="n">
        <f aca="false">SUM(F31:F33)+F41+F42</f>
        <v>140</v>
      </c>
      <c r="G91" s="132" t="n">
        <f aca="false">SUM(G31:G33)+G41+G42</f>
        <v>94</v>
      </c>
      <c r="H91" s="132" t="n">
        <f aca="false">SUM(H31:H33)+H41+H42</f>
        <v>39</v>
      </c>
      <c r="I91" s="132" t="n">
        <f aca="false">SUM(I31:I33)+I41+I42</f>
        <v>12</v>
      </c>
      <c r="J91" s="132" t="n">
        <f aca="false">SUM(J31:J33)+J41+J42</f>
        <v>3</v>
      </c>
      <c r="K91" s="132" t="n">
        <f aca="false">SUM(K31:K33)+K41+K42</f>
        <v>9</v>
      </c>
      <c r="L91" s="132" t="n">
        <f aca="false">SUM(L31:L33)+L41+L42</f>
        <v>13</v>
      </c>
      <c r="M91" s="132" t="n">
        <f aca="false">SUM(M31:M33)+M41+M42</f>
        <v>27</v>
      </c>
      <c r="N91" s="132" t="n">
        <f aca="false">SUM(N31:N33)+N41+N42</f>
        <v>4</v>
      </c>
      <c r="O91" s="132" t="n">
        <f aca="false">SUM(O31:O33)+O41+O42</f>
        <v>8</v>
      </c>
      <c r="P91" s="132" t="n">
        <f aca="false">SUM(D91:O91)</f>
        <v>633</v>
      </c>
      <c r="Q91" s="133" t="n">
        <f aca="false">SUM(D91:E91)</f>
        <v>284</v>
      </c>
      <c r="R91" s="132" t="n">
        <f aca="false">P91-Q91</f>
        <v>349</v>
      </c>
      <c r="S91" s="95"/>
      <c r="T91" s="132" t="n">
        <f aca="false">SUM(T31:T33)+T41+T42</f>
        <v>0</v>
      </c>
      <c r="U91" s="132" t="n">
        <f aca="false">SUM(U31:U33)+U41+U42</f>
        <v>0</v>
      </c>
      <c r="V91" s="132" t="n">
        <f aca="false">SUM(V31:V33)+V41+V42</f>
        <v>0</v>
      </c>
      <c r="W91" s="95"/>
      <c r="X91" s="95"/>
      <c r="Y91" s="95"/>
      <c r="Z91" s="95"/>
      <c r="AA91" s="95" t="str">
        <f aca="false">A91</f>
        <v>Others, Net </v>
      </c>
      <c r="AB91" s="132" t="n">
        <f aca="false">P91</f>
        <v>633</v>
      </c>
      <c r="AC91" s="133" t="n">
        <f aca="false">SUM(D91:F91)</f>
        <v>424</v>
      </c>
      <c r="AD91" s="132" t="n">
        <f aca="false">AB91-AC91</f>
        <v>209</v>
      </c>
      <c r="AE91" s="95"/>
      <c r="AF91" s="132" t="n">
        <f aca="false">T91</f>
        <v>0</v>
      </c>
      <c r="AG91" s="132" t="n">
        <f aca="false">SUM(AG31:AG33)+AG41+AG42</f>
        <v>0</v>
      </c>
      <c r="AH91" s="132" t="n">
        <f aca="false">AF91-AG91</f>
        <v>0</v>
      </c>
      <c r="AI91" s="95"/>
      <c r="AJ91" s="132" t="n">
        <f aca="false">AC91-AG91</f>
        <v>424</v>
      </c>
      <c r="AK91" s="132" t="n">
        <f aca="false">AB91-AF91</f>
        <v>633</v>
      </c>
      <c r="AL91" s="95"/>
      <c r="AM91" s="132" t="n">
        <f aca="false">SUM(AM31:AM33)+AM41+AM42</f>
        <v>14827</v>
      </c>
      <c r="AN91" s="132" t="n">
        <f aca="false">AB91-AM91</f>
        <v>-14194</v>
      </c>
      <c r="AO91" s="95"/>
      <c r="AP91" s="132" t="n">
        <f aca="false">SUM(AP31:AP33)+AP41+AP42</f>
        <v>0</v>
      </c>
      <c r="AQ91" s="132" t="n">
        <f aca="false">AC91-AP91</f>
        <v>424</v>
      </c>
      <c r="AR91" s="95"/>
      <c r="AS91" s="95"/>
      <c r="AT91" s="95"/>
      <c r="AU91" s="95"/>
    </row>
    <row r="92" customFormat="false" ht="6" hidden="false" customHeight="true" outlineLevel="0" collapsed="false">
      <c r="A92" s="107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</row>
    <row r="93" customFormat="false" ht="14.65" hidden="false" customHeight="false" outlineLevel="0" collapsed="false">
      <c r="A93" s="120" t="s">
        <v>498</v>
      </c>
      <c r="B93" s="95"/>
      <c r="C93" s="95"/>
      <c r="D93" s="143" t="n">
        <f aca="false">SUM(D80:D91)</f>
        <v>-1200</v>
      </c>
      <c r="E93" s="143" t="n">
        <f aca="false">SUM(E80:E91)</f>
        <v>2100</v>
      </c>
      <c r="F93" s="143" t="n">
        <f aca="false">SUM(F80:F91)</f>
        <v>1500</v>
      </c>
      <c r="G93" s="143" t="n">
        <f aca="false">SUM(G80:G91)</f>
        <v>-2500</v>
      </c>
      <c r="H93" s="143" t="n">
        <f aca="false">SUM(H80:H91)</f>
        <v>800</v>
      </c>
      <c r="I93" s="143" t="n">
        <f aca="false">SUM(I80:I91)</f>
        <v>2300</v>
      </c>
      <c r="J93" s="143" t="n">
        <f aca="false">SUM(J80:J91)</f>
        <v>5000</v>
      </c>
      <c r="K93" s="143" t="n">
        <f aca="false">SUM(K80:K91)</f>
        <v>6700</v>
      </c>
      <c r="L93" s="143" t="n">
        <f aca="false">SUM(L80:L91)</f>
        <v>7100</v>
      </c>
      <c r="M93" s="143" t="n">
        <f aca="false">SUM(M80:M91)</f>
        <v>300</v>
      </c>
      <c r="N93" s="143" t="n">
        <f aca="false">SUM(N80:N91)</f>
        <v>7550</v>
      </c>
      <c r="O93" s="143" t="n">
        <f aca="false">SUM(O80:O91)</f>
        <v>7500</v>
      </c>
      <c r="P93" s="143" t="n">
        <f aca="false">SUM(P80:P91)</f>
        <v>37150</v>
      </c>
      <c r="Q93" s="143" t="n">
        <f aca="false">SUM(Q80:Q91)</f>
        <v>900</v>
      </c>
      <c r="R93" s="143" t="n">
        <f aca="false">SUM(R80:R91)</f>
        <v>36250</v>
      </c>
      <c r="S93" s="95"/>
      <c r="T93" s="143" t="n">
        <f aca="false">SUM(T80:T91)</f>
        <v>0</v>
      </c>
      <c r="U93" s="143" t="n">
        <f aca="false">SUM(U80:U91)</f>
        <v>0</v>
      </c>
      <c r="V93" s="143" t="n">
        <f aca="false">SUM(V80:V91)</f>
        <v>0</v>
      </c>
      <c r="W93" s="95"/>
      <c r="X93" s="95"/>
      <c r="Y93" s="95"/>
      <c r="Z93" s="95"/>
      <c r="AA93" s="92" t="str">
        <f aca="false">A93</f>
        <v>Net Cash Flow</v>
      </c>
      <c r="AB93" s="143" t="n">
        <f aca="false">SUM(AB80:AB91)</f>
        <v>37150</v>
      </c>
      <c r="AC93" s="143" t="n">
        <f aca="false">SUM(AC80:AC91)</f>
        <v>2400</v>
      </c>
      <c r="AD93" s="143" t="n">
        <f aca="false">SUM(AD80:AD91)</f>
        <v>34750</v>
      </c>
      <c r="AE93" s="95"/>
      <c r="AF93" s="143" t="n">
        <f aca="false">SUM(AF80:AF91)</f>
        <v>0</v>
      </c>
      <c r="AG93" s="143" t="n">
        <f aca="false">SUM(AG80:AG91)</f>
        <v>0</v>
      </c>
      <c r="AH93" s="143" t="n">
        <f aca="false">SUM(AH80:AH91)</f>
        <v>0</v>
      </c>
      <c r="AI93" s="95"/>
      <c r="AJ93" s="143" t="n">
        <f aca="false">SUM(AJ80:AJ91)</f>
        <v>2400</v>
      </c>
      <c r="AK93" s="143" t="n">
        <f aca="false">SUM(AK80:AK91)</f>
        <v>37150</v>
      </c>
      <c r="AL93" s="95"/>
      <c r="AM93" s="143" t="n">
        <f aca="false">SUM(AM80:AM91)</f>
        <v>38049</v>
      </c>
      <c r="AN93" s="143" t="n">
        <f aca="false">SUM(AN80:AN91)</f>
        <v>-899</v>
      </c>
      <c r="AO93" s="95"/>
      <c r="AP93" s="143" t="n">
        <f aca="false">SUM(AP80:AP91)</f>
        <v>0</v>
      </c>
      <c r="AQ93" s="143" t="n">
        <f aca="false">SUM(AQ80:AQ91)</f>
        <v>2400</v>
      </c>
      <c r="AR93" s="95"/>
      <c r="AS93" s="95"/>
      <c r="AT93" s="95"/>
      <c r="AU93" s="95"/>
    </row>
    <row r="94" customFormat="false" ht="6" hidden="false" customHeight="true" outlineLevel="0" collapsed="false">
      <c r="A94" s="107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2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</row>
    <row r="95" customFormat="false" ht="14.65" hidden="false" customHeight="false" outlineLevel="0" collapsed="false">
      <c r="A95" s="123" t="s">
        <v>499</v>
      </c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 t="str">
        <f aca="false">A95</f>
        <v>Other Items Affecting Interco. Cash Balance with Corporate</v>
      </c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</row>
    <row r="96" customFormat="false" ht="14.65" hidden="false" customHeight="false" outlineLevel="0" collapsed="false">
      <c r="A96" s="123" t="s">
        <v>500</v>
      </c>
      <c r="B96" s="95"/>
      <c r="C96" s="95"/>
      <c r="D96" s="121" t="n">
        <f aca="false">D50+D51</f>
        <v>0</v>
      </c>
      <c r="E96" s="121" t="n">
        <f aca="false">E50+E51</f>
        <v>0</v>
      </c>
      <c r="F96" s="121" t="n">
        <f aca="false">F50+F51</f>
        <v>0</v>
      </c>
      <c r="G96" s="121" t="n">
        <f aca="false">G50+G51</f>
        <v>0</v>
      </c>
      <c r="H96" s="121" t="n">
        <f aca="false">H50+H51</f>
        <v>0</v>
      </c>
      <c r="I96" s="121" t="n">
        <f aca="false">I50+I51</f>
        <v>0</v>
      </c>
      <c r="J96" s="121" t="n">
        <f aca="false">J50+J51</f>
        <v>0</v>
      </c>
      <c r="K96" s="121" t="n">
        <f aca="false">K50+K51</f>
        <v>0</v>
      </c>
      <c r="L96" s="121" t="n">
        <f aca="false">L50+L51</f>
        <v>0</v>
      </c>
      <c r="M96" s="121" t="n">
        <f aca="false">M50+M51</f>
        <v>0</v>
      </c>
      <c r="N96" s="121" t="n">
        <f aca="false">N50+N51</f>
        <v>-3850</v>
      </c>
      <c r="O96" s="121" t="n">
        <f aca="false">O50+O51</f>
        <v>0</v>
      </c>
      <c r="P96" s="121" t="n">
        <f aca="false">SUM(D96:O96)</f>
        <v>-3850</v>
      </c>
      <c r="Q96" s="122" t="n">
        <f aca="false">SUM(D96:E96)</f>
        <v>0</v>
      </c>
      <c r="R96" s="121" t="n">
        <f aca="false">P96-Q96</f>
        <v>-3850</v>
      </c>
      <c r="S96" s="95"/>
      <c r="T96" s="121" t="n">
        <f aca="false">T50+T51</f>
        <v>0</v>
      </c>
      <c r="U96" s="121" t="n">
        <f aca="false">U50+U51</f>
        <v>0</v>
      </c>
      <c r="V96" s="121" t="n">
        <f aca="false">V50+V51</f>
        <v>0</v>
      </c>
      <c r="W96" s="95"/>
      <c r="X96" s="95"/>
      <c r="Y96" s="95"/>
      <c r="Z96" s="95"/>
      <c r="AA96" s="95" t="str">
        <f aca="false">A96</f>
        <v>      Third Party Debt Increase / (Decrease)</v>
      </c>
      <c r="AB96" s="121" t="n">
        <f aca="false">P96</f>
        <v>-3850</v>
      </c>
      <c r="AC96" s="122" t="n">
        <f aca="false">SUM(D96:F96)</f>
        <v>0</v>
      </c>
      <c r="AD96" s="121" t="n">
        <f aca="false">AB96-AC96</f>
        <v>-3850</v>
      </c>
      <c r="AE96" s="95"/>
      <c r="AF96" s="121" t="n">
        <f aca="false">T96</f>
        <v>0</v>
      </c>
      <c r="AG96" s="121" t="n">
        <f aca="false">AG50+AG51</f>
        <v>0</v>
      </c>
      <c r="AH96" s="121" t="n">
        <f aca="false">AF96-AG96</f>
        <v>0</v>
      </c>
      <c r="AI96" s="95"/>
      <c r="AJ96" s="121" t="n">
        <f aca="false">AC96-AG96</f>
        <v>0</v>
      </c>
      <c r="AK96" s="121" t="n">
        <f aca="false">AB96-AF96</f>
        <v>-3850</v>
      </c>
      <c r="AL96" s="95"/>
      <c r="AM96" s="121" t="n">
        <f aca="false">AM50+AM51</f>
        <v>-153850</v>
      </c>
      <c r="AN96" s="121" t="n">
        <f aca="false">AB96-AM96</f>
        <v>150000</v>
      </c>
      <c r="AO96" s="95"/>
      <c r="AP96" s="121" t="n">
        <f aca="false">AP50+AP51</f>
        <v>0</v>
      </c>
      <c r="AQ96" s="121" t="n">
        <f aca="false">AC96-AP96</f>
        <v>0</v>
      </c>
      <c r="AR96" s="95"/>
      <c r="AS96" s="95"/>
      <c r="AT96" s="95"/>
      <c r="AU96" s="95"/>
    </row>
    <row r="97" customFormat="false" ht="14.65" hidden="false" customHeight="false" outlineLevel="0" collapsed="false">
      <c r="A97" s="123" t="s">
        <v>501</v>
      </c>
      <c r="B97" s="95"/>
      <c r="C97" s="95"/>
      <c r="D97" s="121" t="n">
        <f aca="false">D49</f>
        <v>0</v>
      </c>
      <c r="E97" s="121" t="n">
        <f aca="false">E49</f>
        <v>0</v>
      </c>
      <c r="F97" s="121" t="n">
        <f aca="false">F49</f>
        <v>0</v>
      </c>
      <c r="G97" s="121" t="n">
        <f aca="false">G49</f>
        <v>0</v>
      </c>
      <c r="H97" s="121" t="n">
        <f aca="false">H49</f>
        <v>0</v>
      </c>
      <c r="I97" s="121" t="n">
        <f aca="false">I49</f>
        <v>0</v>
      </c>
      <c r="J97" s="121" t="n">
        <f aca="false">J49</f>
        <v>0</v>
      </c>
      <c r="K97" s="121" t="n">
        <f aca="false">K49</f>
        <v>0</v>
      </c>
      <c r="L97" s="121" t="n">
        <f aca="false">L49</f>
        <v>0</v>
      </c>
      <c r="M97" s="121" t="n">
        <f aca="false">M49</f>
        <v>0</v>
      </c>
      <c r="N97" s="121" t="n">
        <f aca="false">N49</f>
        <v>0</v>
      </c>
      <c r="O97" s="121" t="n">
        <f aca="false">O49</f>
        <v>0</v>
      </c>
      <c r="P97" s="121" t="n">
        <f aca="false">SUM(D97:O97)</f>
        <v>0</v>
      </c>
      <c r="Q97" s="122" t="n">
        <f aca="false">SUM(D97:E97)</f>
        <v>0</v>
      </c>
      <c r="R97" s="121" t="n">
        <f aca="false">P97-Q97</f>
        <v>0</v>
      </c>
      <c r="S97" s="95"/>
      <c r="T97" s="121" t="n">
        <f aca="false">T49</f>
        <v>0</v>
      </c>
      <c r="U97" s="121" t="n">
        <f aca="false">U49</f>
        <v>0</v>
      </c>
      <c r="V97" s="121" t="n">
        <f aca="false">V49</f>
        <v>0</v>
      </c>
      <c r="W97" s="95"/>
      <c r="X97" s="95"/>
      <c r="Y97" s="95"/>
      <c r="Z97" s="95"/>
      <c r="AA97" s="95" t="str">
        <f aca="false">A97</f>
        <v>      Dividends Paid to Corporate</v>
      </c>
      <c r="AB97" s="121" t="n">
        <f aca="false">P97</f>
        <v>0</v>
      </c>
      <c r="AC97" s="122" t="n">
        <f aca="false">SUM(D97:F97)</f>
        <v>0</v>
      </c>
      <c r="AD97" s="121" t="n">
        <f aca="false">AB97-AC97</f>
        <v>0</v>
      </c>
      <c r="AE97" s="95"/>
      <c r="AF97" s="121" t="n">
        <f aca="false">T97</f>
        <v>0</v>
      </c>
      <c r="AG97" s="121" t="n">
        <f aca="false">AG49</f>
        <v>0</v>
      </c>
      <c r="AH97" s="121" t="n">
        <f aca="false">AF97-AG97</f>
        <v>0</v>
      </c>
      <c r="AI97" s="95"/>
      <c r="AJ97" s="121" t="n">
        <f aca="false">AC97-AG97</f>
        <v>0</v>
      </c>
      <c r="AK97" s="121" t="n">
        <f aca="false">AB97-AF97</f>
        <v>0</v>
      </c>
      <c r="AL97" s="95"/>
      <c r="AM97" s="121" t="n">
        <f aca="false">AM49</f>
        <v>0</v>
      </c>
      <c r="AN97" s="121" t="n">
        <f aca="false">AB97-AM97</f>
        <v>0</v>
      </c>
      <c r="AO97" s="95"/>
      <c r="AP97" s="121" t="n">
        <f aca="false">AP49</f>
        <v>0</v>
      </c>
      <c r="AQ97" s="121" t="n">
        <f aca="false">AC97-AP97</f>
        <v>0</v>
      </c>
      <c r="AR97" s="95"/>
      <c r="AS97" s="95"/>
      <c r="AT97" s="95"/>
      <c r="AU97" s="95"/>
    </row>
    <row r="98" customFormat="false" ht="14.65" hidden="false" customHeight="false" outlineLevel="0" collapsed="false">
      <c r="A98" s="123" t="s">
        <v>502</v>
      </c>
      <c r="B98" s="95"/>
      <c r="C98" s="95"/>
      <c r="D98" s="121" t="n">
        <f aca="false">D52</f>
        <v>0</v>
      </c>
      <c r="E98" s="121" t="n">
        <f aca="false">E52</f>
        <v>0</v>
      </c>
      <c r="F98" s="121" t="n">
        <f aca="false">F52</f>
        <v>0</v>
      </c>
      <c r="G98" s="121" t="n">
        <f aca="false">G52</f>
        <v>0</v>
      </c>
      <c r="H98" s="121" t="n">
        <f aca="false">H52</f>
        <v>0</v>
      </c>
      <c r="I98" s="121" t="n">
        <f aca="false">I52</f>
        <v>0</v>
      </c>
      <c r="J98" s="121" t="n">
        <f aca="false">J52</f>
        <v>0</v>
      </c>
      <c r="K98" s="121" t="n">
        <f aca="false">K52</f>
        <v>0</v>
      </c>
      <c r="L98" s="121" t="n">
        <f aca="false">L52</f>
        <v>0</v>
      </c>
      <c r="M98" s="121" t="n">
        <f aca="false">M52</f>
        <v>0</v>
      </c>
      <c r="N98" s="121" t="n">
        <f aca="false">N52</f>
        <v>0</v>
      </c>
      <c r="O98" s="121" t="n">
        <f aca="false">O52</f>
        <v>0</v>
      </c>
      <c r="P98" s="121" t="n">
        <f aca="false">SUM(D98:O98)</f>
        <v>0</v>
      </c>
      <c r="Q98" s="122" t="n">
        <f aca="false">SUM(D98:E98)</f>
        <v>0</v>
      </c>
      <c r="R98" s="121" t="n">
        <f aca="false">P98-Q98</f>
        <v>0</v>
      </c>
      <c r="S98" s="95"/>
      <c r="T98" s="121" t="n">
        <f aca="false">T52</f>
        <v>0</v>
      </c>
      <c r="U98" s="121" t="n">
        <f aca="false">U52</f>
        <v>0</v>
      </c>
      <c r="V98" s="121" t="n">
        <f aca="false">V52</f>
        <v>0</v>
      </c>
      <c r="W98" s="95"/>
      <c r="X98" s="95"/>
      <c r="Y98" s="95"/>
      <c r="Z98" s="95"/>
      <c r="AA98" s="95" t="str">
        <f aca="false">A98</f>
        <v>      Dividends Paid to Outside Parties / Other</v>
      </c>
      <c r="AB98" s="121" t="n">
        <f aca="false">P98</f>
        <v>0</v>
      </c>
      <c r="AC98" s="122" t="n">
        <f aca="false">SUM(D98:F98)</f>
        <v>0</v>
      </c>
      <c r="AD98" s="121" t="n">
        <f aca="false">AB98-AC98</f>
        <v>0</v>
      </c>
      <c r="AE98" s="95"/>
      <c r="AF98" s="121" t="n">
        <f aca="false">T98</f>
        <v>0</v>
      </c>
      <c r="AG98" s="121" t="n">
        <f aca="false">AG52</f>
        <v>0</v>
      </c>
      <c r="AH98" s="121" t="n">
        <f aca="false">AF98-AG98</f>
        <v>0</v>
      </c>
      <c r="AI98" s="95"/>
      <c r="AJ98" s="121" t="n">
        <f aca="false">AC98-AG98</f>
        <v>0</v>
      </c>
      <c r="AK98" s="121" t="n">
        <f aca="false">AB98-AF98</f>
        <v>0</v>
      </c>
      <c r="AL98" s="95"/>
      <c r="AM98" s="121" t="n">
        <f aca="false">AM52</f>
        <v>0</v>
      </c>
      <c r="AN98" s="121" t="n">
        <f aca="false">AB98-AM98</f>
        <v>0</v>
      </c>
      <c r="AO98" s="95"/>
      <c r="AP98" s="121" t="n">
        <f aca="false">AP52</f>
        <v>0</v>
      </c>
      <c r="AQ98" s="121" t="n">
        <f aca="false">AC98-AP98</f>
        <v>0</v>
      </c>
      <c r="AR98" s="95"/>
      <c r="AS98" s="95"/>
      <c r="AT98" s="95"/>
      <c r="AU98" s="95"/>
    </row>
    <row r="99" customFormat="false" ht="14.65" hidden="false" customHeight="false" outlineLevel="0" collapsed="false">
      <c r="A99" s="123" t="s">
        <v>503</v>
      </c>
      <c r="B99" s="95"/>
      <c r="C99" s="95"/>
      <c r="D99" s="133" t="n">
        <v>0</v>
      </c>
      <c r="E99" s="133" t="n">
        <v>0</v>
      </c>
      <c r="F99" s="133" t="n">
        <v>0</v>
      </c>
      <c r="G99" s="133" t="n">
        <v>0</v>
      </c>
      <c r="H99" s="133" t="n">
        <v>0</v>
      </c>
      <c r="I99" s="133" t="n">
        <v>0</v>
      </c>
      <c r="J99" s="133" t="n">
        <v>0</v>
      </c>
      <c r="K99" s="133" t="n">
        <v>0</v>
      </c>
      <c r="L99" s="133" t="n">
        <v>0</v>
      </c>
      <c r="M99" s="133" t="n">
        <v>0</v>
      </c>
      <c r="N99" s="133" t="n">
        <v>0</v>
      </c>
      <c r="O99" s="133" t="n">
        <v>0</v>
      </c>
      <c r="P99" s="132" t="n">
        <f aca="false">SUM(D99:O99)</f>
        <v>0</v>
      </c>
      <c r="Q99" s="133" t="n">
        <f aca="false">SUM(D99:E99)</f>
        <v>0</v>
      </c>
      <c r="R99" s="132" t="n">
        <f aca="false">P99-Q99</f>
        <v>0</v>
      </c>
      <c r="S99" s="95"/>
      <c r="T99" s="133" t="n">
        <v>0</v>
      </c>
      <c r="U99" s="133" t="n">
        <v>0</v>
      </c>
      <c r="V99" s="133" t="n">
        <v>0</v>
      </c>
      <c r="W99" s="95"/>
      <c r="X99" s="95"/>
      <c r="Y99" s="95"/>
      <c r="Z99" s="95"/>
      <c r="AA99" s="95" t="str">
        <f aca="false">A99</f>
        <v>      Restricted / Retained Cash</v>
      </c>
      <c r="AB99" s="132" t="n">
        <f aca="false">P99</f>
        <v>0</v>
      </c>
      <c r="AC99" s="133" t="n">
        <f aca="false">SUM(D99:F99)</f>
        <v>0</v>
      </c>
      <c r="AD99" s="132" t="n">
        <f aca="false">AB99-AC99</f>
        <v>0</v>
      </c>
      <c r="AE99" s="95"/>
      <c r="AF99" s="132" t="n">
        <f aca="false">T99</f>
        <v>0</v>
      </c>
      <c r="AG99" s="133" t="n">
        <v>0</v>
      </c>
      <c r="AH99" s="132" t="n">
        <f aca="false">AF99-AG99</f>
        <v>0</v>
      </c>
      <c r="AI99" s="95"/>
      <c r="AJ99" s="132" t="n">
        <f aca="false">AC99-AG99</f>
        <v>0</v>
      </c>
      <c r="AK99" s="132" t="n">
        <f aca="false">AB99-AF99</f>
        <v>0</v>
      </c>
      <c r="AL99" s="95"/>
      <c r="AM99" s="133" t="n">
        <v>0</v>
      </c>
      <c r="AN99" s="132" t="n">
        <f aca="false">AB99-AM99</f>
        <v>0</v>
      </c>
      <c r="AO99" s="95"/>
      <c r="AP99" s="133" t="n">
        <v>0</v>
      </c>
      <c r="AQ99" s="132" t="n">
        <f aca="false">AC99-AP99</f>
        <v>0</v>
      </c>
      <c r="AR99" s="95"/>
      <c r="AS99" s="95"/>
      <c r="AT99" s="95"/>
      <c r="AU99" s="95"/>
    </row>
    <row r="100" customFormat="false" ht="6" hidden="false" customHeight="true" outlineLevel="0" collapsed="false">
      <c r="A100" s="107"/>
      <c r="B100" s="95"/>
      <c r="C100" s="95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95"/>
      <c r="T100" s="121"/>
      <c r="U100" s="121"/>
      <c r="V100" s="121"/>
      <c r="W100" s="95"/>
      <c r="X100" s="95"/>
      <c r="Y100" s="95"/>
      <c r="Z100" s="95"/>
      <c r="AA100" s="92"/>
      <c r="AB100" s="121"/>
      <c r="AC100" s="121"/>
      <c r="AD100" s="121"/>
      <c r="AE100" s="95"/>
      <c r="AF100" s="121"/>
      <c r="AG100" s="121"/>
      <c r="AH100" s="121"/>
      <c r="AI100" s="95"/>
      <c r="AJ100" s="121"/>
      <c r="AK100" s="121"/>
      <c r="AL100" s="95"/>
      <c r="AM100" s="121"/>
      <c r="AN100" s="121"/>
      <c r="AO100" s="95"/>
      <c r="AP100" s="121"/>
      <c r="AQ100" s="121"/>
      <c r="AR100" s="95"/>
      <c r="AS100" s="95"/>
      <c r="AT100" s="95"/>
      <c r="AU100" s="95"/>
    </row>
    <row r="101" customFormat="false" ht="14.65" hidden="false" customHeight="false" outlineLevel="0" collapsed="false">
      <c r="A101" s="120" t="s">
        <v>504</v>
      </c>
      <c r="B101" s="95"/>
      <c r="C101" s="95"/>
      <c r="D101" s="143" t="n">
        <f aca="false">SUM(D93:D99)</f>
        <v>-1200</v>
      </c>
      <c r="E101" s="143" t="n">
        <f aca="false">SUM(E93:E99)</f>
        <v>2100</v>
      </c>
      <c r="F101" s="143" t="n">
        <f aca="false">SUM(F93:F99)</f>
        <v>1500</v>
      </c>
      <c r="G101" s="143" t="n">
        <f aca="false">SUM(G93:G99)</f>
        <v>-2500</v>
      </c>
      <c r="H101" s="143" t="n">
        <f aca="false">SUM(H93:H99)</f>
        <v>800</v>
      </c>
      <c r="I101" s="143" t="n">
        <f aca="false">SUM(I93:I99)</f>
        <v>2300</v>
      </c>
      <c r="J101" s="143" t="n">
        <f aca="false">SUM(J93:J99)</f>
        <v>5000</v>
      </c>
      <c r="K101" s="143" t="n">
        <f aca="false">SUM(K93:K99)</f>
        <v>6700</v>
      </c>
      <c r="L101" s="143" t="n">
        <f aca="false">SUM(L93:L99)</f>
        <v>7100</v>
      </c>
      <c r="M101" s="143" t="n">
        <f aca="false">SUM(M93:M99)</f>
        <v>300</v>
      </c>
      <c r="N101" s="143" t="n">
        <f aca="false">SUM(N93:N99)</f>
        <v>3700</v>
      </c>
      <c r="O101" s="143" t="n">
        <f aca="false">SUM(O93:O99)</f>
        <v>7500</v>
      </c>
      <c r="P101" s="143" t="n">
        <f aca="false">SUM(P93:P99)</f>
        <v>33300</v>
      </c>
      <c r="Q101" s="143" t="n">
        <f aca="false">SUM(Q93:Q99)</f>
        <v>900</v>
      </c>
      <c r="R101" s="143" t="n">
        <f aca="false">SUM(R93:R99)</f>
        <v>32400</v>
      </c>
      <c r="S101" s="95"/>
      <c r="T101" s="143" t="n">
        <f aca="false">SUM(T93:T99)</f>
        <v>0</v>
      </c>
      <c r="U101" s="143" t="n">
        <f aca="false">SUM(U93:U99)</f>
        <v>0</v>
      </c>
      <c r="V101" s="143" t="n">
        <f aca="false">SUM(V93:V99)</f>
        <v>0</v>
      </c>
      <c r="W101" s="95"/>
      <c r="X101" s="95"/>
      <c r="Y101" s="95"/>
      <c r="Z101" s="95"/>
      <c r="AA101" s="92" t="str">
        <f aca="false">A101</f>
        <v>Increase / (Decrease) in Cash Balance with Corporate </v>
      </c>
      <c r="AB101" s="143" t="n">
        <f aca="false">SUM(AB93:AB99)</f>
        <v>33300</v>
      </c>
      <c r="AC101" s="143" t="n">
        <f aca="false">SUM(AC93:AC99)</f>
        <v>2400</v>
      </c>
      <c r="AD101" s="143" t="n">
        <f aca="false">SUM(AD93:AD99)</f>
        <v>30900</v>
      </c>
      <c r="AE101" s="95"/>
      <c r="AF101" s="143" t="n">
        <f aca="false">SUM(AF93:AF99)</f>
        <v>0</v>
      </c>
      <c r="AG101" s="143" t="n">
        <f aca="false">SUM(AG93:AG99)</f>
        <v>0</v>
      </c>
      <c r="AH101" s="143" t="n">
        <f aca="false">SUM(AH93:AH99)</f>
        <v>0</v>
      </c>
      <c r="AI101" s="95"/>
      <c r="AJ101" s="143" t="n">
        <f aca="false">SUM(AJ93:AJ99)</f>
        <v>2400</v>
      </c>
      <c r="AK101" s="143" t="n">
        <f aca="false">SUM(AK93:AK99)</f>
        <v>33300</v>
      </c>
      <c r="AL101" s="95"/>
      <c r="AM101" s="143" t="n">
        <f aca="false">SUM(AM93:AM99)</f>
        <v>-115801</v>
      </c>
      <c r="AN101" s="143" t="n">
        <f aca="false">SUM(AN93:AN99)</f>
        <v>149101</v>
      </c>
      <c r="AO101" s="95"/>
      <c r="AP101" s="143" t="n">
        <f aca="false">SUM(AP93:AP99)</f>
        <v>0</v>
      </c>
      <c r="AQ101" s="143" t="n">
        <f aca="false">SUM(AQ93:AQ99)</f>
        <v>2400</v>
      </c>
      <c r="AR101" s="95"/>
      <c r="AS101" s="95"/>
      <c r="AT101" s="95"/>
      <c r="AU101" s="95"/>
    </row>
    <row r="102" customFormat="false" ht="6" hidden="false" customHeight="true" outlineLevel="0" collapsed="false">
      <c r="A102" s="107"/>
      <c r="B102" s="95"/>
      <c r="C102" s="95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95"/>
      <c r="T102" s="121"/>
      <c r="U102" s="121"/>
      <c r="V102" s="121"/>
      <c r="W102" s="95"/>
      <c r="X102" s="95"/>
      <c r="Y102" s="95"/>
      <c r="Z102" s="95"/>
      <c r="AA102" s="92"/>
      <c r="AB102" s="121"/>
      <c r="AC102" s="121"/>
      <c r="AD102" s="121"/>
      <c r="AE102" s="95"/>
      <c r="AF102" s="121"/>
      <c r="AG102" s="121"/>
      <c r="AH102" s="121"/>
      <c r="AI102" s="95"/>
      <c r="AJ102" s="121"/>
      <c r="AK102" s="121"/>
      <c r="AL102" s="95"/>
      <c r="AM102" s="121"/>
      <c r="AN102" s="121"/>
      <c r="AO102" s="95"/>
      <c r="AP102" s="121"/>
      <c r="AQ102" s="121"/>
      <c r="AR102" s="95"/>
      <c r="AS102" s="95"/>
      <c r="AT102" s="95"/>
      <c r="AU102" s="95"/>
    </row>
    <row r="103" customFormat="false" ht="14.65" hidden="false" customHeight="false" outlineLevel="0" collapsed="false">
      <c r="A103" s="123" t="s">
        <v>505</v>
      </c>
      <c r="B103" s="95"/>
      <c r="C103" s="95"/>
      <c r="D103" s="132" t="n">
        <f aca="false">D58</f>
        <v>-0</v>
      </c>
      <c r="E103" s="132" t="n">
        <f aca="false">E58</f>
        <v>-0</v>
      </c>
      <c r="F103" s="132" t="n">
        <f aca="false">F58</f>
        <v>-0</v>
      </c>
      <c r="G103" s="132" t="n">
        <f aca="false">G58</f>
        <v>-0</v>
      </c>
      <c r="H103" s="132" t="n">
        <f aca="false">H58</f>
        <v>-0</v>
      </c>
      <c r="I103" s="132" t="n">
        <f aca="false">I58</f>
        <v>-0</v>
      </c>
      <c r="J103" s="132" t="n">
        <f aca="false">J58</f>
        <v>-0</v>
      </c>
      <c r="K103" s="132" t="n">
        <f aca="false">K58</f>
        <v>-0</v>
      </c>
      <c r="L103" s="132" t="n">
        <f aca="false">L58</f>
        <v>-0</v>
      </c>
      <c r="M103" s="132" t="n">
        <f aca="false">M58</f>
        <v>-0</v>
      </c>
      <c r="N103" s="132" t="n">
        <f aca="false">N58</f>
        <v>3850</v>
      </c>
      <c r="O103" s="132" t="n">
        <f aca="false">O58</f>
        <v>-0</v>
      </c>
      <c r="P103" s="132" t="n">
        <f aca="false">SUM(D103:O103)</f>
        <v>3850</v>
      </c>
      <c r="Q103" s="133" t="n">
        <f aca="false">SUM(D103:E103)</f>
        <v>0</v>
      </c>
      <c r="R103" s="132" t="n">
        <f aca="false">P103-Q103</f>
        <v>3850</v>
      </c>
      <c r="S103" s="95"/>
      <c r="T103" s="132" t="n">
        <f aca="false">T58</f>
        <v>0</v>
      </c>
      <c r="U103" s="132" t="n">
        <f aca="false">U58</f>
        <v>0</v>
      </c>
      <c r="V103" s="132" t="n">
        <f aca="false">V58</f>
        <v>0</v>
      </c>
      <c r="W103" s="95"/>
      <c r="X103" s="95"/>
      <c r="Y103" s="95"/>
      <c r="Z103" s="95"/>
      <c r="AA103" s="95" t="str">
        <f aca="false">A103</f>
        <v>Change in Other Obligations</v>
      </c>
      <c r="AB103" s="132" t="n">
        <f aca="false">P103</f>
        <v>3850</v>
      </c>
      <c r="AC103" s="133" t="n">
        <f aca="false">SUM(D103:F103)</f>
        <v>0</v>
      </c>
      <c r="AD103" s="132" t="n">
        <f aca="false">AB103-AC103</f>
        <v>3850</v>
      </c>
      <c r="AE103" s="95"/>
      <c r="AF103" s="132" t="n">
        <f aca="false">T103</f>
        <v>0</v>
      </c>
      <c r="AG103" s="132" t="n">
        <f aca="false">AG58</f>
        <v>0</v>
      </c>
      <c r="AH103" s="132" t="n">
        <f aca="false">AF103-AG103</f>
        <v>0</v>
      </c>
      <c r="AI103" s="95"/>
      <c r="AJ103" s="132" t="n">
        <f aca="false">AC103-AG103</f>
        <v>0</v>
      </c>
      <c r="AK103" s="132" t="n">
        <f aca="false">AB103-AF103</f>
        <v>3850</v>
      </c>
      <c r="AL103" s="95"/>
      <c r="AM103" s="132" t="n">
        <f aca="false">AM58</f>
        <v>153850</v>
      </c>
      <c r="AN103" s="132" t="n">
        <f aca="false">AB103-AM103</f>
        <v>-150000</v>
      </c>
      <c r="AO103" s="95"/>
      <c r="AP103" s="132" t="n">
        <f aca="false">AP58</f>
        <v>0</v>
      </c>
      <c r="AQ103" s="132" t="n">
        <f aca="false">AC103-AP103</f>
        <v>0</v>
      </c>
      <c r="AR103" s="95"/>
      <c r="AS103" s="95"/>
      <c r="AT103" s="95"/>
      <c r="AU103" s="95"/>
    </row>
    <row r="104" customFormat="false" ht="6" hidden="false" customHeight="true" outlineLevel="0" collapsed="false">
      <c r="A104" s="107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2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</row>
    <row r="105" customFormat="false" ht="14.65" hidden="false" customHeight="false" outlineLevel="0" collapsed="false">
      <c r="A105" s="120" t="s">
        <v>506</v>
      </c>
      <c r="B105" s="95"/>
      <c r="C105" s="95"/>
      <c r="D105" s="137" t="n">
        <f aca="false">SUM(D101:D103)</f>
        <v>-1200</v>
      </c>
      <c r="E105" s="137" t="n">
        <f aca="false">SUM(E101:E103)</f>
        <v>2100</v>
      </c>
      <c r="F105" s="137" t="n">
        <f aca="false">SUM(F101:F103)</f>
        <v>1500</v>
      </c>
      <c r="G105" s="137" t="n">
        <f aca="false">SUM(G101:G103)</f>
        <v>-2500</v>
      </c>
      <c r="H105" s="137" t="n">
        <f aca="false">SUM(H101:H103)</f>
        <v>800</v>
      </c>
      <c r="I105" s="137" t="n">
        <f aca="false">SUM(I101:I103)</f>
        <v>2300</v>
      </c>
      <c r="J105" s="137" t="n">
        <f aca="false">SUM(J101:J103)</f>
        <v>5000</v>
      </c>
      <c r="K105" s="137" t="n">
        <f aca="false">SUM(K101:K103)</f>
        <v>6700</v>
      </c>
      <c r="L105" s="137" t="n">
        <f aca="false">SUM(L101:L103)</f>
        <v>7100</v>
      </c>
      <c r="M105" s="137" t="n">
        <f aca="false">SUM(M101:M103)</f>
        <v>300</v>
      </c>
      <c r="N105" s="137" t="n">
        <f aca="false">SUM(N101:N103)</f>
        <v>7550</v>
      </c>
      <c r="O105" s="137" t="n">
        <f aca="false">SUM(O101:O103)</f>
        <v>7500</v>
      </c>
      <c r="P105" s="137" t="n">
        <f aca="false">SUM(P101:P103)</f>
        <v>37150</v>
      </c>
      <c r="Q105" s="137" t="n">
        <f aca="false">SUM(Q101:Q103)</f>
        <v>900</v>
      </c>
      <c r="R105" s="137" t="n">
        <f aca="false">SUM(R101:R103)</f>
        <v>36250</v>
      </c>
      <c r="S105" s="95"/>
      <c r="T105" s="137" t="n">
        <f aca="false">SUM(T101:T103)</f>
        <v>0</v>
      </c>
      <c r="U105" s="137" t="n">
        <f aca="false">SUM(U101:U103)</f>
        <v>0</v>
      </c>
      <c r="V105" s="137" t="n">
        <f aca="false">SUM(V101:V103)</f>
        <v>0</v>
      </c>
      <c r="W105" s="95"/>
      <c r="X105" s="95"/>
      <c r="Y105" s="95"/>
      <c r="Z105" s="95"/>
      <c r="AA105" s="92" t="str">
        <f aca="false">A105</f>
        <v>Increase / (Decrease) in Total Obligations</v>
      </c>
      <c r="AB105" s="137" t="n">
        <f aca="false">SUM(AB101:AB103)</f>
        <v>37150</v>
      </c>
      <c r="AC105" s="137" t="n">
        <f aca="false">SUM(AC101:AC103)</f>
        <v>2400</v>
      </c>
      <c r="AD105" s="137" t="n">
        <f aca="false">SUM(AD101:AD103)</f>
        <v>34750</v>
      </c>
      <c r="AE105" s="95"/>
      <c r="AF105" s="137" t="n">
        <f aca="false">SUM(AF101:AF103)</f>
        <v>0</v>
      </c>
      <c r="AG105" s="137" t="n">
        <f aca="false">SUM(AG101:AG103)</f>
        <v>0</v>
      </c>
      <c r="AH105" s="137" t="n">
        <f aca="false">SUM(AH101:AH103)</f>
        <v>0</v>
      </c>
      <c r="AI105" s="95"/>
      <c r="AJ105" s="137" t="n">
        <f aca="false">SUM(AJ101:AJ103)</f>
        <v>2400</v>
      </c>
      <c r="AK105" s="137" t="n">
        <f aca="false">SUM(AK101:AK103)</f>
        <v>37150</v>
      </c>
      <c r="AL105" s="95"/>
      <c r="AM105" s="137" t="n">
        <f aca="false">SUM(AM101:AM103)</f>
        <v>38049</v>
      </c>
      <c r="AN105" s="137" t="n">
        <f aca="false">SUM(AN101:AN103)</f>
        <v>-899</v>
      </c>
      <c r="AO105" s="95"/>
      <c r="AP105" s="137" t="n">
        <f aca="false">SUM(AP101:AP103)</f>
        <v>0</v>
      </c>
      <c r="AQ105" s="137" t="n">
        <f aca="false">SUM(AQ101:AQ103)</f>
        <v>2400</v>
      </c>
      <c r="AR105" s="95"/>
      <c r="AS105" s="95"/>
      <c r="AT105" s="95"/>
      <c r="AU105" s="95"/>
    </row>
    <row r="106" customFormat="false" ht="14.65" hidden="false" customHeight="false" outlineLevel="0" collapsed="false">
      <c r="A106" s="107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2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</row>
    <row r="107" customFormat="false" ht="14.65" hidden="false" customHeight="false" outlineLevel="0" collapsed="false">
      <c r="A107" s="107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2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</row>
    <row r="108" customFormat="false" ht="14.65" hidden="false" customHeight="false" outlineLevel="0" collapsed="false">
      <c r="A108" s="123" t="s">
        <v>338</v>
      </c>
      <c r="B108" s="95"/>
      <c r="C108" s="95"/>
      <c r="D108" s="121" t="n">
        <f aca="false">D60-D105</f>
        <v>0</v>
      </c>
      <c r="E108" s="121" t="n">
        <f aca="false">E60-E105</f>
        <v>0</v>
      </c>
      <c r="F108" s="121" t="n">
        <f aca="false">F60-F105</f>
        <v>0</v>
      </c>
      <c r="G108" s="121" t="n">
        <f aca="false">G60-G105</f>
        <v>0</v>
      </c>
      <c r="H108" s="121" t="n">
        <f aca="false">H60-H105</f>
        <v>0</v>
      </c>
      <c r="I108" s="121" t="n">
        <f aca="false">I60-I105</f>
        <v>0</v>
      </c>
      <c r="J108" s="121" t="n">
        <f aca="false">J60-J105</f>
        <v>0</v>
      </c>
      <c r="K108" s="121" t="n">
        <f aca="false">K60-K105</f>
        <v>0</v>
      </c>
      <c r="L108" s="121" t="n">
        <f aca="false">L60-L105</f>
        <v>0</v>
      </c>
      <c r="M108" s="121" t="n">
        <f aca="false">M60-M105</f>
        <v>0</v>
      </c>
      <c r="N108" s="121" t="n">
        <f aca="false">N60-N105</f>
        <v>0</v>
      </c>
      <c r="O108" s="121" t="n">
        <f aca="false">O60-O105</f>
        <v>0</v>
      </c>
      <c r="P108" s="121" t="n">
        <f aca="false">P60-P105</f>
        <v>0</v>
      </c>
      <c r="Q108" s="121" t="n">
        <f aca="false">Q60-Q105</f>
        <v>0</v>
      </c>
      <c r="R108" s="121" t="n">
        <f aca="false">R60-R105</f>
        <v>0</v>
      </c>
      <c r="S108" s="95"/>
      <c r="T108" s="121" t="n">
        <f aca="false">T60-T105</f>
        <v>0</v>
      </c>
      <c r="U108" s="121" t="n">
        <f aca="false">U60-U105</f>
        <v>0</v>
      </c>
      <c r="V108" s="121" t="n">
        <f aca="false">V60-V105</f>
        <v>0</v>
      </c>
      <c r="W108" s="95"/>
      <c r="X108" s="95"/>
      <c r="Y108" s="95"/>
      <c r="Z108" s="95"/>
      <c r="AA108" s="95" t="str">
        <f aca="false">A108</f>
        <v>      CHECK #</v>
      </c>
      <c r="AB108" s="121" t="n">
        <f aca="false">AB60-AB105</f>
        <v>0</v>
      </c>
      <c r="AC108" s="121" t="n">
        <f aca="false">AC60-AC105</f>
        <v>0</v>
      </c>
      <c r="AD108" s="121" t="n">
        <f aca="false">AD60-AD105</f>
        <v>0</v>
      </c>
      <c r="AE108" s="95"/>
      <c r="AF108" s="121" t="n">
        <f aca="false">AF60-AF105</f>
        <v>0</v>
      </c>
      <c r="AG108" s="121" t="n">
        <f aca="false">AG60-AG105</f>
        <v>0</v>
      </c>
      <c r="AH108" s="121" t="n">
        <f aca="false">AH60-AH105</f>
        <v>0</v>
      </c>
      <c r="AI108" s="95"/>
      <c r="AJ108" s="121" t="n">
        <f aca="false">AJ60-AJ105</f>
        <v>0</v>
      </c>
      <c r="AK108" s="121" t="n">
        <f aca="false">AK60-AK105</f>
        <v>0</v>
      </c>
      <c r="AL108" s="95"/>
      <c r="AM108" s="121" t="n">
        <f aca="false">AM60-AM105</f>
        <v>0</v>
      </c>
      <c r="AN108" s="121" t="n">
        <f aca="false">AN60-AN105</f>
        <v>0</v>
      </c>
      <c r="AO108" s="95"/>
      <c r="AP108" s="121" t="n">
        <f aca="false">AP60-AP105</f>
        <v>0</v>
      </c>
      <c r="AQ108" s="121" t="n">
        <f aca="false">AQ60-AQ105</f>
        <v>0</v>
      </c>
      <c r="AR108" s="95"/>
      <c r="AS108" s="95"/>
      <c r="AT108" s="95"/>
      <c r="AU108" s="95"/>
    </row>
    <row r="109" customFormat="false" ht="14.65" hidden="false" customHeight="false" outlineLevel="0" collapsed="false">
      <c r="A109" s="107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2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</row>
    <row r="110" customFormat="false" ht="14.65" hidden="false" customHeight="false" outlineLevel="0" collapsed="false">
      <c r="A110" s="107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2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</row>
    <row r="111" customFormat="false" ht="14.65" hidden="false" customHeight="false" outlineLevel="0" collapsed="false">
      <c r="A111" s="123" t="s">
        <v>488</v>
      </c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 t="str">
        <f aca="false">A111</f>
        <v>Working Capital Changes</v>
      </c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</row>
    <row r="112" customFormat="false" ht="14.65" hidden="false" customHeight="false" outlineLevel="0" collapsed="false">
      <c r="A112" s="123" t="s">
        <v>491</v>
      </c>
      <c r="B112" s="95"/>
      <c r="C112" s="95"/>
      <c r="D112" s="132" t="n">
        <f aca="false">SUM(D83:D85)</f>
        <v>-101</v>
      </c>
      <c r="E112" s="132" t="n">
        <f aca="false">SUM(E83:E85)</f>
        <v>1651</v>
      </c>
      <c r="F112" s="132" t="n">
        <f aca="false">SUM(F83:F85)</f>
        <v>-105</v>
      </c>
      <c r="G112" s="132" t="n">
        <f aca="false">SUM(G83:G85)</f>
        <v>-1592</v>
      </c>
      <c r="H112" s="132" t="n">
        <f aca="false">SUM(H83:H85)</f>
        <v>-882</v>
      </c>
      <c r="I112" s="132" t="n">
        <f aca="false">SUM(I83:I85)</f>
        <v>368</v>
      </c>
      <c r="J112" s="132" t="n">
        <f aca="false">SUM(J83:J85)</f>
        <v>177</v>
      </c>
      <c r="K112" s="132" t="n">
        <f aca="false">SUM(K83:K85)</f>
        <v>1030</v>
      </c>
      <c r="L112" s="132" t="n">
        <f aca="false">SUM(L83:L85)</f>
        <v>465</v>
      </c>
      <c r="M112" s="132" t="n">
        <f aca="false">SUM(M83:M85)</f>
        <v>-2751</v>
      </c>
      <c r="N112" s="132" t="n">
        <f aca="false">SUM(N83:N85)</f>
        <v>99</v>
      </c>
      <c r="O112" s="132" t="n">
        <f aca="false">SUM(O83:O85)</f>
        <v>-8</v>
      </c>
      <c r="P112" s="132" t="n">
        <f aca="false">SUM(P83:P85)</f>
        <v>-1649</v>
      </c>
      <c r="Q112" s="132" t="n">
        <f aca="false">SUM(Q83:Q85)</f>
        <v>1550</v>
      </c>
      <c r="R112" s="132" t="n">
        <f aca="false">SUM(R83:R85)</f>
        <v>-3199</v>
      </c>
      <c r="S112" s="95"/>
      <c r="T112" s="132" t="n">
        <f aca="false">SUM(T83:T85)</f>
        <v>0</v>
      </c>
      <c r="U112" s="132" t="n">
        <f aca="false">SUM(U83:U85)</f>
        <v>0</v>
      </c>
      <c r="V112" s="132" t="n">
        <f aca="false">SUM(V83:V85)</f>
        <v>0</v>
      </c>
      <c r="W112" s="95"/>
      <c r="X112" s="95"/>
      <c r="Y112" s="95"/>
      <c r="Z112" s="95"/>
      <c r="AA112" s="95" t="str">
        <f aca="false">A112</f>
        <v>      Others, Net </v>
      </c>
      <c r="AB112" s="132" t="n">
        <f aca="false">SUM(AB83:AB85)</f>
        <v>-1649</v>
      </c>
      <c r="AC112" s="132" t="n">
        <f aca="false">SUM(AC83:AC85)</f>
        <v>1445</v>
      </c>
      <c r="AD112" s="132" t="n">
        <f aca="false">SUM(AD83:AD85)</f>
        <v>-3094</v>
      </c>
      <c r="AE112" s="95"/>
      <c r="AF112" s="132" t="n">
        <f aca="false">SUM(AF83:AF85)</f>
        <v>0</v>
      </c>
      <c r="AG112" s="132" t="n">
        <f aca="false">SUM(AG83:AG85)</f>
        <v>0</v>
      </c>
      <c r="AH112" s="132" t="n">
        <f aca="false">SUM(AH83:AH85)</f>
        <v>0</v>
      </c>
      <c r="AI112" s="95"/>
      <c r="AJ112" s="132" t="n">
        <f aca="false">SUM(AJ83:AJ85)</f>
        <v>1445</v>
      </c>
      <c r="AK112" s="132" t="n">
        <f aca="false">SUM(AK83:AK85)</f>
        <v>-1649</v>
      </c>
      <c r="AL112" s="95"/>
      <c r="AM112" s="132" t="n">
        <f aca="false">SUM(AM83:AM85)</f>
        <v>-7081</v>
      </c>
      <c r="AN112" s="132" t="n">
        <f aca="false">SUM(AN83:AN85)</f>
        <v>5432</v>
      </c>
      <c r="AO112" s="95"/>
      <c r="AP112" s="132" t="n">
        <f aca="false">SUM(AP83:AP85)</f>
        <v>0</v>
      </c>
      <c r="AQ112" s="132" t="n">
        <f aca="false">SUM(AQ83:AQ85)</f>
        <v>1445</v>
      </c>
      <c r="AR112" s="95"/>
      <c r="AS112" s="95"/>
      <c r="AT112" s="95"/>
      <c r="AU112" s="95"/>
    </row>
    <row r="113" customFormat="false" ht="3.95" hidden="false" customHeight="true" outlineLevel="0" collapsed="false">
      <c r="A113" s="107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</row>
    <row r="114" customFormat="false" ht="14.65" hidden="false" customHeight="false" outlineLevel="0" collapsed="false">
      <c r="A114" s="123" t="s">
        <v>507</v>
      </c>
      <c r="B114" s="95"/>
      <c r="C114" s="95"/>
      <c r="D114" s="132" t="n">
        <f aca="false">SUM(D112)</f>
        <v>-101</v>
      </c>
      <c r="E114" s="132" t="n">
        <f aca="false">SUM(E112)</f>
        <v>1651</v>
      </c>
      <c r="F114" s="132" t="n">
        <f aca="false">SUM(F112)</f>
        <v>-105</v>
      </c>
      <c r="G114" s="132" t="n">
        <f aca="false">SUM(G112)</f>
        <v>-1592</v>
      </c>
      <c r="H114" s="132" t="n">
        <f aca="false">SUM(H112)</f>
        <v>-882</v>
      </c>
      <c r="I114" s="132" t="n">
        <f aca="false">SUM(I112)</f>
        <v>368</v>
      </c>
      <c r="J114" s="132" t="n">
        <f aca="false">SUM(J112)</f>
        <v>177</v>
      </c>
      <c r="K114" s="132" t="n">
        <f aca="false">SUM(K112)</f>
        <v>1030</v>
      </c>
      <c r="L114" s="132" t="n">
        <f aca="false">SUM(L112)</f>
        <v>465</v>
      </c>
      <c r="M114" s="132" t="n">
        <f aca="false">SUM(M112)</f>
        <v>-2751</v>
      </c>
      <c r="N114" s="132" t="n">
        <f aca="false">SUM(N112)</f>
        <v>99</v>
      </c>
      <c r="O114" s="132" t="n">
        <f aca="false">SUM(O112)</f>
        <v>-8</v>
      </c>
      <c r="P114" s="132" t="n">
        <f aca="false">SUM(P112)</f>
        <v>-1649</v>
      </c>
      <c r="Q114" s="132" t="n">
        <f aca="false">SUM(Q112)</f>
        <v>1550</v>
      </c>
      <c r="R114" s="132" t="n">
        <f aca="false">SUM(R112)</f>
        <v>-3199</v>
      </c>
      <c r="S114" s="95"/>
      <c r="T114" s="132" t="n">
        <f aca="false">SUM(T112)</f>
        <v>0</v>
      </c>
      <c r="U114" s="132" t="n">
        <f aca="false">SUM(U112)</f>
        <v>0</v>
      </c>
      <c r="V114" s="132" t="n">
        <f aca="false">SUM(V112)</f>
        <v>0</v>
      </c>
      <c r="W114" s="95"/>
      <c r="X114" s="95"/>
      <c r="Y114" s="95"/>
      <c r="Z114" s="95"/>
      <c r="AA114" s="95" t="str">
        <f aca="false">A114</f>
        <v>         Total Working Capital Changes</v>
      </c>
      <c r="AB114" s="132" t="n">
        <f aca="false">SUM(AB112)</f>
        <v>-1649</v>
      </c>
      <c r="AC114" s="132" t="n">
        <f aca="false">SUM(AC112)</f>
        <v>1445</v>
      </c>
      <c r="AD114" s="132" t="n">
        <f aca="false">SUM(AD112)</f>
        <v>-3094</v>
      </c>
      <c r="AE114" s="95"/>
      <c r="AF114" s="132" t="n">
        <f aca="false">SUM(AF112)</f>
        <v>0</v>
      </c>
      <c r="AG114" s="132" t="n">
        <f aca="false">SUM(AG112)</f>
        <v>0</v>
      </c>
      <c r="AH114" s="132" t="n">
        <f aca="false">SUM(AH112)</f>
        <v>0</v>
      </c>
      <c r="AI114" s="95"/>
      <c r="AJ114" s="132" t="n">
        <f aca="false">SUM(AJ112)</f>
        <v>1445</v>
      </c>
      <c r="AK114" s="132" t="n">
        <f aca="false">SUM(AK112)</f>
        <v>-1649</v>
      </c>
      <c r="AL114" s="95"/>
      <c r="AM114" s="132" t="n">
        <f aca="false">SUM(AM112)</f>
        <v>-7081</v>
      </c>
      <c r="AN114" s="132" t="n">
        <f aca="false">SUM(AN112)</f>
        <v>5432</v>
      </c>
      <c r="AO114" s="95"/>
      <c r="AP114" s="132" t="n">
        <f aca="false">SUM(AP112)</f>
        <v>0</v>
      </c>
      <c r="AQ114" s="132" t="n">
        <f aca="false">SUM(AQ112)</f>
        <v>1445</v>
      </c>
      <c r="AR114" s="95"/>
      <c r="AS114" s="95"/>
      <c r="AT114" s="95"/>
      <c r="AU114" s="95"/>
    </row>
    <row r="115" customFormat="false" ht="14.65" hidden="false" customHeight="false" outlineLevel="0" collapsed="false">
      <c r="A115" s="107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2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</row>
    <row r="116" customFormat="false" ht="14.65" hidden="false" customHeight="false" outlineLevel="0" collapsed="false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2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</row>
    <row r="117" customFormat="false" ht="8.1" hidden="false" customHeight="true" outlineLevel="0" collapsed="false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2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</row>
    <row r="118" customFormat="false" ht="12.75" hidden="false" customHeight="true" outlineLevel="0" collapsed="false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2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</row>
    <row r="119" customFormat="false" ht="12.75" hidden="false" customHeight="true" outlineLevel="0" collapsed="false">
      <c r="A119" s="144" t="str">
        <f aca="false">A1</f>
        <v>'file:///mnt/12tb/@roms/datasets/enron/EDRM Enron Email Data Set v2 XML/filtered-attachments/xls/CFTW02PL.xls'#$BACKUP</v>
      </c>
      <c r="B119" s="95"/>
      <c r="C119" s="95"/>
      <c r="D119" s="95"/>
      <c r="E119" s="95"/>
      <c r="F119" s="95"/>
      <c r="G119" s="95"/>
      <c r="H119" s="95"/>
      <c r="I119" s="145" t="str">
        <f aca="false">I1</f>
        <v>TRANSWESTERN PIPELINE GROUP (Including Co. 92)</v>
      </c>
      <c r="J119" s="145"/>
      <c r="K119" s="145"/>
      <c r="L119" s="145"/>
      <c r="M119" s="95"/>
      <c r="N119" s="95"/>
      <c r="O119" s="95"/>
      <c r="P119" s="95"/>
      <c r="Q119" s="95"/>
      <c r="R119" s="95"/>
      <c r="S119" s="95"/>
      <c r="T119" s="95"/>
      <c r="U119" s="95"/>
      <c r="V119" s="94" t="n">
        <f aca="true">NOW()</f>
        <v>45926.9714874542</v>
      </c>
      <c r="W119" s="95"/>
      <c r="X119" s="95"/>
      <c r="Y119" s="95"/>
      <c r="Z119" s="95"/>
      <c r="AA119" s="96" t="str">
        <f aca="false">A1</f>
        <v>'file:///mnt/12tb/@roms/datasets/enron/EDRM Enron Email Data Set v2 XML/filtered-attachments/xls/CFTW02PL.xls'#$BACKUP</v>
      </c>
      <c r="AB119" s="95"/>
      <c r="AC119" s="95"/>
      <c r="AD119" s="145" t="str">
        <f aca="false">I1</f>
        <v>TRANSWESTERN PIPELINE GROUP (Including Co. 92)</v>
      </c>
      <c r="AE119" s="145"/>
      <c r="AF119" s="145"/>
      <c r="AG119" s="14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4" t="n">
        <f aca="true">NOW()</f>
        <v>45926.9714874543</v>
      </c>
      <c r="AR119" s="95"/>
      <c r="AS119" s="95"/>
      <c r="AT119" s="95"/>
      <c r="AU119" s="95"/>
    </row>
    <row r="120" customFormat="false" ht="12.75" hidden="false" customHeight="true" outlineLevel="0" collapsed="false">
      <c r="A120" s="99" t="s">
        <v>508</v>
      </c>
      <c r="B120" s="95"/>
      <c r="C120" s="95"/>
      <c r="D120" s="95"/>
      <c r="E120" s="95"/>
      <c r="F120" s="95"/>
      <c r="G120" s="95"/>
      <c r="H120" s="95"/>
      <c r="I120" s="100" t="s">
        <v>509</v>
      </c>
      <c r="J120" s="100"/>
      <c r="K120" s="100"/>
      <c r="L120" s="100"/>
      <c r="M120" s="95"/>
      <c r="N120" s="95"/>
      <c r="O120" s="95"/>
      <c r="P120" s="95"/>
      <c r="Q120" s="95"/>
      <c r="R120" s="95"/>
      <c r="S120" s="95"/>
      <c r="T120" s="95"/>
      <c r="U120" s="95"/>
      <c r="V120" s="101" t="n">
        <f aca="true">NOW()</f>
        <v>45926.9714874543</v>
      </c>
      <c r="W120" s="95"/>
      <c r="X120" s="95"/>
      <c r="Y120" s="95"/>
      <c r="Z120" s="95"/>
      <c r="AA120" s="99" t="s">
        <v>510</v>
      </c>
      <c r="AB120" s="95"/>
      <c r="AC120" s="95"/>
      <c r="AD120" s="145" t="str">
        <f aca="false">I120</f>
        <v>FUNDS FLOW STATEMENT</v>
      </c>
      <c r="AE120" s="145"/>
      <c r="AF120" s="145"/>
      <c r="AG120" s="145"/>
      <c r="AH120" s="95"/>
      <c r="AI120" s="95"/>
      <c r="AJ120" s="95"/>
      <c r="AK120" s="95"/>
      <c r="AL120" s="95"/>
      <c r="AM120" s="95"/>
      <c r="AN120" s="95"/>
      <c r="AO120" s="95"/>
      <c r="AP120" s="95"/>
      <c r="AQ120" s="101" t="n">
        <f aca="true">NOW()</f>
        <v>45926.9714874543</v>
      </c>
      <c r="AR120" s="95"/>
      <c r="AS120" s="95"/>
      <c r="AT120" s="95"/>
      <c r="AU120" s="95"/>
    </row>
    <row r="121" customFormat="false" ht="12.75" hidden="false" customHeight="true" outlineLevel="0" collapsed="false">
      <c r="A121" s="95"/>
      <c r="B121" s="95"/>
      <c r="C121" s="95"/>
      <c r="D121" s="95"/>
      <c r="E121" s="95"/>
      <c r="F121" s="95"/>
      <c r="G121" s="95"/>
      <c r="H121" s="95"/>
      <c r="I121" s="145" t="str">
        <f aca="false">I3</f>
        <v>2002 OPERATING PLAN</v>
      </c>
      <c r="J121" s="145"/>
      <c r="K121" s="145"/>
      <c r="L121" s="145"/>
      <c r="M121" s="95"/>
      <c r="N121" s="95"/>
      <c r="O121" s="95"/>
      <c r="P121" s="95"/>
      <c r="Q121" s="95"/>
      <c r="R121" s="95"/>
      <c r="S121" s="95"/>
      <c r="T121" s="95"/>
      <c r="U121" s="95"/>
      <c r="V121" s="0"/>
      <c r="W121" s="95"/>
      <c r="X121" s="95"/>
      <c r="Y121" s="95"/>
      <c r="Z121" s="95"/>
      <c r="AA121" s="92"/>
      <c r="AB121" s="95"/>
      <c r="AC121" s="95"/>
      <c r="AD121" s="145" t="str">
        <f aca="false">I3</f>
        <v>2002 OPERATING PLAN</v>
      </c>
      <c r="AE121" s="145"/>
      <c r="AF121" s="145"/>
      <c r="AG121" s="14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</row>
    <row r="122" customFormat="false" ht="12.75" hidden="false" customHeight="true" outlineLevel="0" collapsed="false">
      <c r="A122" s="95"/>
      <c r="B122" s="95"/>
      <c r="C122" s="95"/>
      <c r="D122" s="95"/>
      <c r="E122" s="95"/>
      <c r="F122" s="95"/>
      <c r="G122" s="95"/>
      <c r="H122" s="95"/>
      <c r="I122" s="145" t="str">
        <f aca="false">I4</f>
        <v>(Thousands of Dollars)</v>
      </c>
      <c r="J122" s="145"/>
      <c r="K122" s="145"/>
      <c r="L122" s="14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2"/>
      <c r="AB122" s="95"/>
      <c r="AC122" s="95"/>
      <c r="AD122" s="145" t="str">
        <f aca="false">I4</f>
        <v>(Thousands of Dollars)</v>
      </c>
      <c r="AE122" s="145"/>
      <c r="AF122" s="145"/>
      <c r="AG122" s="14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</row>
    <row r="123" customFormat="false" ht="12.75" hidden="false" customHeight="true" outlineLevel="0" collapsed="false">
      <c r="A123" s="95"/>
      <c r="B123" s="95"/>
      <c r="C123" s="95"/>
      <c r="D123" s="146" t="n">
        <f aca="false">D5</f>
        <v>0</v>
      </c>
      <c r="E123" s="146" t="n">
        <f aca="false">E5</f>
        <v>0</v>
      </c>
      <c r="F123" s="146" t="n">
        <f aca="false">F5</f>
        <v>0</v>
      </c>
      <c r="G123" s="146" t="n">
        <f aca="false">G5</f>
        <v>0</v>
      </c>
      <c r="H123" s="146" t="n">
        <f aca="false">H5</f>
        <v>0</v>
      </c>
      <c r="I123" s="146" t="n">
        <f aca="false">I5</f>
        <v>0</v>
      </c>
      <c r="J123" s="146" t="n">
        <f aca="false">J5</f>
        <v>0</v>
      </c>
      <c r="K123" s="146" t="n">
        <f aca="false">K5</f>
        <v>0</v>
      </c>
      <c r="L123" s="146" t="n">
        <f aca="false">L5</f>
        <v>0</v>
      </c>
      <c r="M123" s="146" t="n">
        <f aca="false">M5</f>
        <v>0</v>
      </c>
      <c r="N123" s="146" t="n">
        <f aca="false">N5</f>
        <v>0</v>
      </c>
      <c r="O123" s="146" t="n">
        <f aca="false">O5</f>
        <v>0</v>
      </c>
      <c r="P123" s="95"/>
      <c r="Q123" s="95"/>
      <c r="R123" s="95"/>
      <c r="S123" s="95"/>
      <c r="T123" s="146" t="n">
        <f aca="false">T5</f>
        <v>0</v>
      </c>
      <c r="U123" s="95"/>
      <c r="V123" s="146" t="n">
        <f aca="false">V5</f>
        <v>0</v>
      </c>
      <c r="W123" s="95"/>
      <c r="X123" s="95"/>
      <c r="Y123" s="95"/>
      <c r="Z123" s="95"/>
      <c r="AA123" s="92"/>
      <c r="AB123" s="95"/>
      <c r="AC123" s="95"/>
      <c r="AD123" s="95"/>
      <c r="AE123" s="95"/>
      <c r="AF123" s="146" t="n">
        <f aca="false">AF5</f>
        <v>0</v>
      </c>
      <c r="AG123" s="95"/>
      <c r="AH123" s="146" t="n">
        <f aca="false">AH5</f>
        <v>0</v>
      </c>
      <c r="AI123" s="95"/>
      <c r="AJ123" s="95"/>
      <c r="AK123" s="146" t="n">
        <f aca="false">AK5</f>
        <v>0</v>
      </c>
      <c r="AL123" s="95"/>
      <c r="AM123" s="95"/>
      <c r="AN123" s="95"/>
      <c r="AO123" s="95"/>
      <c r="AP123" s="145"/>
      <c r="AQ123" s="141"/>
      <c r="AR123" s="95"/>
      <c r="AS123" s="95"/>
      <c r="AT123" s="95"/>
      <c r="AU123" s="95"/>
    </row>
    <row r="124" customFormat="false" ht="12.75" hidden="false" customHeight="true" outlineLevel="0" collapsed="false">
      <c r="A124" s="95"/>
      <c r="B124" s="95"/>
      <c r="C124" s="95"/>
      <c r="D124" s="146" t="str">
        <f aca="false">D6</f>
        <v>PLAN</v>
      </c>
      <c r="E124" s="146" t="str">
        <f aca="false">E6</f>
        <v>PLAN</v>
      </c>
      <c r="F124" s="146" t="str">
        <f aca="false">F6</f>
        <v>PLAN</v>
      </c>
      <c r="G124" s="146" t="str">
        <f aca="false">G6</f>
        <v>PLAN</v>
      </c>
      <c r="H124" s="146" t="str">
        <f aca="false">H6</f>
        <v>PLAN</v>
      </c>
      <c r="I124" s="146" t="str">
        <f aca="false">I6</f>
        <v>PLAN</v>
      </c>
      <c r="J124" s="146" t="str">
        <f aca="false">J6</f>
        <v>PLAN</v>
      </c>
      <c r="K124" s="146" t="str">
        <f aca="false">K6</f>
        <v>PLAN</v>
      </c>
      <c r="L124" s="146" t="str">
        <f aca="false">L6</f>
        <v>PLAN</v>
      </c>
      <c r="M124" s="146" t="str">
        <f aca="false">M6</f>
        <v>PLAN</v>
      </c>
      <c r="N124" s="146" t="str">
        <f aca="false">N6</f>
        <v>PLAN</v>
      </c>
      <c r="O124" s="146" t="str">
        <f aca="false">O6</f>
        <v>PLAN</v>
      </c>
      <c r="P124" s="146" t="str">
        <f aca="false">P6</f>
        <v>TOTAL</v>
      </c>
      <c r="Q124" s="146" t="str">
        <f aca="false">Q6</f>
        <v>FEB.</v>
      </c>
      <c r="R124" s="146" t="str">
        <f aca="false">R6</f>
        <v>ESTIMATED</v>
      </c>
      <c r="S124" s="95"/>
      <c r="T124" s="146" t="str">
        <f aca="false">T6</f>
        <v>PLAN</v>
      </c>
      <c r="U124" s="146" t="str">
        <f aca="false">U6</f>
        <v>MARCH</v>
      </c>
      <c r="V124" s="146" t="str">
        <f aca="false">V6</f>
        <v>PLAN</v>
      </c>
      <c r="W124" s="95"/>
      <c r="X124" s="95"/>
      <c r="Y124" s="95"/>
      <c r="Z124" s="95"/>
      <c r="AA124" s="92"/>
      <c r="AB124" s="146" t="str">
        <f aca="false">AB6</f>
        <v>TOTAL</v>
      </c>
      <c r="AC124" s="146" t="str">
        <f aca="false">AC6</f>
        <v>MARCH</v>
      </c>
      <c r="AD124" s="146" t="str">
        <f aca="false">AD6</f>
        <v>ESTIMATED</v>
      </c>
      <c r="AE124" s="95"/>
      <c r="AF124" s="146" t="str">
        <f aca="false">AF6</f>
        <v>PLAN</v>
      </c>
      <c r="AG124" s="146" t="str">
        <f aca="false">AG6</f>
        <v>MARCH</v>
      </c>
      <c r="AH124" s="146" t="str">
        <f aca="false">AH6</f>
        <v>PLAN</v>
      </c>
      <c r="AI124" s="95"/>
      <c r="AJ124" s="147" t="str">
        <f aca="false">AJ6</f>
        <v>ACT./EST. vs. PLAN</v>
      </c>
      <c r="AK124" s="147"/>
      <c r="AL124" s="146"/>
      <c r="AM124" s="147" t="str">
        <f aca="false">AM6</f>
        <v>3rd C.E. 2001</v>
      </c>
      <c r="AN124" s="147"/>
      <c r="AO124" s="95"/>
      <c r="AP124" s="147" t="str">
        <f aca="false">AP6</f>
        <v>Sept. YTD</v>
      </c>
      <c r="AQ124" s="147"/>
      <c r="AR124" s="95"/>
      <c r="AS124" s="95"/>
      <c r="AT124" s="95"/>
      <c r="AU124" s="95"/>
    </row>
    <row r="125" customFormat="false" ht="12.75" hidden="false" customHeight="true" outlineLevel="0" collapsed="false">
      <c r="A125" s="95"/>
      <c r="B125" s="95"/>
      <c r="C125" s="95"/>
      <c r="D125" s="117" t="str">
        <f aca="false">D7</f>
        <v>JAN</v>
      </c>
      <c r="E125" s="117" t="str">
        <f aca="false">E7</f>
        <v>FEB</v>
      </c>
      <c r="F125" s="117" t="str">
        <f aca="false">F7</f>
        <v>MAR</v>
      </c>
      <c r="G125" s="117" t="str">
        <f aca="false">G7</f>
        <v>APR</v>
      </c>
      <c r="H125" s="117" t="str">
        <f aca="false">H7</f>
        <v>MAY</v>
      </c>
      <c r="I125" s="117" t="str">
        <f aca="false">I7</f>
        <v>JUN</v>
      </c>
      <c r="J125" s="117" t="str">
        <f aca="false">J7</f>
        <v>JUL</v>
      </c>
      <c r="K125" s="117" t="str">
        <f aca="false">K7</f>
        <v>AUG</v>
      </c>
      <c r="L125" s="117" t="str">
        <f aca="false">L7</f>
        <v>SEP</v>
      </c>
      <c r="M125" s="117" t="str">
        <f aca="false">M7</f>
        <v>OCT</v>
      </c>
      <c r="N125" s="117" t="str">
        <f aca="false">N7</f>
        <v>NOV</v>
      </c>
      <c r="O125" s="117" t="str">
        <f aca="false">O7</f>
        <v>DEC</v>
      </c>
      <c r="P125" s="117" t="n">
        <f aca="false">P7</f>
        <v>2002</v>
      </c>
      <c r="Q125" s="117" t="str">
        <f aca="false">Q7</f>
        <v>Y-T-D</v>
      </c>
      <c r="R125" s="117" t="str">
        <f aca="false">R7</f>
        <v>R.M.</v>
      </c>
      <c r="S125" s="95"/>
      <c r="T125" s="117" t="n">
        <f aca="false">T7</f>
        <v>2002</v>
      </c>
      <c r="U125" s="117" t="str">
        <f aca="false">U7</f>
        <v>Y-T-D</v>
      </c>
      <c r="V125" s="117" t="str">
        <f aca="false">V7</f>
        <v>R.M.</v>
      </c>
      <c r="W125" s="95"/>
      <c r="X125" s="95"/>
      <c r="Y125" s="95"/>
      <c r="Z125" s="95"/>
      <c r="AA125" s="92"/>
      <c r="AB125" s="117" t="n">
        <f aca="false">AB7</f>
        <v>2002</v>
      </c>
      <c r="AC125" s="117" t="str">
        <f aca="false">AC7</f>
        <v>Y-T-D</v>
      </c>
      <c r="AD125" s="117" t="str">
        <f aca="false">AD7</f>
        <v>R.M.</v>
      </c>
      <c r="AE125" s="95"/>
      <c r="AF125" s="117" t="n">
        <f aca="false">AF7</f>
        <v>2002</v>
      </c>
      <c r="AG125" s="117" t="str">
        <f aca="false">AG7</f>
        <v>Y-T-D</v>
      </c>
      <c r="AH125" s="117" t="str">
        <f aca="false">AH7</f>
        <v>R.M.</v>
      </c>
      <c r="AI125" s="95"/>
      <c r="AJ125" s="117" t="str">
        <f aca="false">AJ7</f>
        <v>Y-T-D</v>
      </c>
      <c r="AK125" s="117" t="str">
        <f aca="false">AK7</f>
        <v>ANNUAL</v>
      </c>
      <c r="AL125" s="117"/>
      <c r="AM125" s="117" t="str">
        <f aca="false">AM7</f>
        <v>ANNUAL</v>
      </c>
      <c r="AN125" s="117" t="str">
        <f aca="false">AN7</f>
        <v>Variance</v>
      </c>
      <c r="AO125" s="95"/>
      <c r="AP125" s="117" t="str">
        <f aca="false">AP7</f>
        <v>2nd C.E.</v>
      </c>
      <c r="AQ125" s="117" t="str">
        <f aca="false">AQ7</f>
        <v>Variance</v>
      </c>
      <c r="AR125" s="95"/>
      <c r="AS125" s="95"/>
      <c r="AT125" s="95"/>
      <c r="AU125" s="95"/>
    </row>
    <row r="126" customFormat="false" ht="12.75" hidden="false" customHeight="true" outlineLevel="0" collapsed="false">
      <c r="A126" s="148" t="str">
        <f aca="false">A8</f>
        <v>CASH FLOW FROM OPERATING ACTIVITIES</v>
      </c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2" t="str">
        <f aca="false">A126</f>
        <v>CASH FLOW FROM OPERATING ACTIVITIES</v>
      </c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</row>
    <row r="127" customFormat="false" ht="12.75" hidden="false" customHeight="true" outlineLevel="0" collapsed="false">
      <c r="A127" s="95" t="str">
        <f aca="false">A9</f>
        <v>   Net Income </v>
      </c>
      <c r="B127" s="95"/>
      <c r="C127" s="95"/>
      <c r="D127" s="149" t="n">
        <f aca="false">D9</f>
        <v>5889</v>
      </c>
      <c r="E127" s="149" t="n">
        <f aca="false">E9</f>
        <v>4788</v>
      </c>
      <c r="F127" s="149" t="n">
        <f aca="false">F9</f>
        <v>5644</v>
      </c>
      <c r="G127" s="149" t="n">
        <f aca="false">G9</f>
        <v>5429</v>
      </c>
      <c r="H127" s="149" t="n">
        <f aca="false">H9</f>
        <v>5820</v>
      </c>
      <c r="I127" s="149" t="n">
        <f aca="false">I9</f>
        <v>6167</v>
      </c>
      <c r="J127" s="149" t="n">
        <f aca="false">J9</f>
        <v>6658</v>
      </c>
      <c r="K127" s="149" t="n">
        <f aca="false">K9</f>
        <v>6600</v>
      </c>
      <c r="L127" s="149" t="n">
        <f aca="false">L9</f>
        <v>6214</v>
      </c>
      <c r="M127" s="149" t="n">
        <f aca="false">M9</f>
        <v>6573</v>
      </c>
      <c r="N127" s="149" t="n">
        <f aca="false">N9</f>
        <v>6558</v>
      </c>
      <c r="O127" s="149" t="n">
        <f aca="false">O9</f>
        <v>6679</v>
      </c>
      <c r="P127" s="149" t="n">
        <f aca="false">P9</f>
        <v>73019</v>
      </c>
      <c r="Q127" s="149" t="n">
        <f aca="false">Q9</f>
        <v>10677</v>
      </c>
      <c r="R127" s="149" t="n">
        <f aca="false">R9</f>
        <v>62342</v>
      </c>
      <c r="S127" s="95"/>
      <c r="T127" s="149" t="n">
        <f aca="false">T9</f>
        <v>0</v>
      </c>
      <c r="U127" s="149" t="n">
        <f aca="false">U9</f>
        <v>0</v>
      </c>
      <c r="V127" s="149" t="n">
        <f aca="false">V9</f>
        <v>0</v>
      </c>
      <c r="W127" s="95"/>
      <c r="X127" s="95"/>
      <c r="Y127" s="95"/>
      <c r="Z127" s="95"/>
      <c r="AA127" s="150" t="str">
        <f aca="false">A127</f>
        <v>   Net Income </v>
      </c>
      <c r="AB127" s="149" t="n">
        <f aca="false">P127</f>
        <v>73019</v>
      </c>
      <c r="AC127" s="149" t="n">
        <f aca="false">AC9</f>
        <v>16321</v>
      </c>
      <c r="AD127" s="121" t="n">
        <f aca="false">AB127-AC127</f>
        <v>56698</v>
      </c>
      <c r="AE127" s="95"/>
      <c r="AF127" s="121" t="n">
        <f aca="false">T127</f>
        <v>0</v>
      </c>
      <c r="AG127" s="149" t="n">
        <f aca="false">AG9</f>
        <v>0</v>
      </c>
      <c r="AH127" s="121" t="n">
        <f aca="false">AF127-AG127</f>
        <v>0</v>
      </c>
      <c r="AI127" s="95"/>
      <c r="AJ127" s="121" t="n">
        <f aca="false">AC127-AG127</f>
        <v>16321</v>
      </c>
      <c r="AK127" s="121" t="n">
        <f aca="false">AB127-AF127</f>
        <v>73019</v>
      </c>
      <c r="AL127" s="95"/>
      <c r="AM127" s="149" t="n">
        <f aca="false">AM9</f>
        <v>77953</v>
      </c>
      <c r="AN127" s="121" t="n">
        <f aca="false">AB127-AM127</f>
        <v>-4934</v>
      </c>
      <c r="AO127" s="95"/>
      <c r="AP127" s="149" t="n">
        <f aca="false">AP9</f>
        <v>0</v>
      </c>
      <c r="AQ127" s="121" t="n">
        <f aca="false">AC127-AP127</f>
        <v>16321</v>
      </c>
      <c r="AR127" s="95"/>
      <c r="AS127" s="95"/>
      <c r="AT127" s="95"/>
      <c r="AU127" s="95"/>
    </row>
    <row r="128" customFormat="false" ht="12.75" hidden="false" customHeight="true" outlineLevel="0" collapsed="false">
      <c r="A128" s="123" t="s">
        <v>511</v>
      </c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150" t="str">
        <f aca="false">A128</f>
        <v>   Items not affecting Cash:</v>
      </c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</row>
    <row r="129" customFormat="false" ht="12.75" hidden="false" customHeight="true" outlineLevel="0" collapsed="false">
      <c r="A129" s="95" t="str">
        <f aca="false">A11</f>
        <v>      Depreciation and Amortization</v>
      </c>
      <c r="B129" s="95"/>
      <c r="C129" s="95"/>
      <c r="D129" s="149" t="n">
        <f aca="false">D11</f>
        <v>1800</v>
      </c>
      <c r="E129" s="149" t="n">
        <f aca="false">E11</f>
        <v>1803</v>
      </c>
      <c r="F129" s="149" t="n">
        <f aca="false">F11</f>
        <v>1803</v>
      </c>
      <c r="G129" s="149" t="n">
        <f aca="false">G11</f>
        <v>1803</v>
      </c>
      <c r="H129" s="149" t="n">
        <f aca="false">H11</f>
        <v>1803</v>
      </c>
      <c r="I129" s="149" t="n">
        <f aca="false">I11</f>
        <v>1805</v>
      </c>
      <c r="J129" s="149" t="n">
        <f aca="false">J11</f>
        <v>1809</v>
      </c>
      <c r="K129" s="149" t="n">
        <f aca="false">K11</f>
        <v>1809</v>
      </c>
      <c r="L129" s="149" t="n">
        <f aca="false">L11</f>
        <v>1828</v>
      </c>
      <c r="M129" s="149" t="n">
        <f aca="false">M11</f>
        <v>1828</v>
      </c>
      <c r="N129" s="149" t="n">
        <f aca="false">N11</f>
        <v>1831</v>
      </c>
      <c r="O129" s="149" t="n">
        <f aca="false">O11</f>
        <v>1835</v>
      </c>
      <c r="P129" s="149" t="n">
        <f aca="false">P11</f>
        <v>21757</v>
      </c>
      <c r="Q129" s="149" t="n">
        <f aca="false">Q11</f>
        <v>3603</v>
      </c>
      <c r="R129" s="149" t="n">
        <f aca="false">R11</f>
        <v>18154</v>
      </c>
      <c r="S129" s="95"/>
      <c r="T129" s="149" t="n">
        <f aca="false">T11</f>
        <v>0</v>
      </c>
      <c r="U129" s="149" t="n">
        <f aca="false">U11</f>
        <v>0</v>
      </c>
      <c r="V129" s="149" t="n">
        <f aca="false">V11</f>
        <v>0</v>
      </c>
      <c r="W129" s="95"/>
      <c r="X129" s="95"/>
      <c r="Y129" s="95"/>
      <c r="Z129" s="95"/>
      <c r="AA129" s="150" t="str">
        <f aca="false">A129</f>
        <v>      Depreciation and Amortization</v>
      </c>
      <c r="AB129" s="149" t="n">
        <f aca="false">P129</f>
        <v>21757</v>
      </c>
      <c r="AC129" s="149" t="n">
        <f aca="false">AC11</f>
        <v>5406</v>
      </c>
      <c r="AD129" s="121" t="n">
        <f aca="false">AB129-AC129</f>
        <v>16351</v>
      </c>
      <c r="AE129" s="95"/>
      <c r="AF129" s="121" t="n">
        <f aca="false">T129</f>
        <v>0</v>
      </c>
      <c r="AG129" s="149" t="n">
        <f aca="false">AG11</f>
        <v>0</v>
      </c>
      <c r="AH129" s="121" t="n">
        <f aca="false">AF129-AG129</f>
        <v>0</v>
      </c>
      <c r="AI129" s="95"/>
      <c r="AJ129" s="121" t="n">
        <f aca="false">AC129-AG129</f>
        <v>5406</v>
      </c>
      <c r="AK129" s="121" t="n">
        <f aca="false">AB129-AF129</f>
        <v>21757</v>
      </c>
      <c r="AL129" s="95"/>
      <c r="AM129" s="149" t="n">
        <f aca="false">AM11</f>
        <v>20440</v>
      </c>
      <c r="AN129" s="121" t="n">
        <f aca="false">AB129-AM129</f>
        <v>1317</v>
      </c>
      <c r="AO129" s="95"/>
      <c r="AP129" s="149" t="n">
        <f aca="false">AP11</f>
        <v>0</v>
      </c>
      <c r="AQ129" s="121" t="n">
        <f aca="false">AC129-AP129</f>
        <v>5406</v>
      </c>
      <c r="AR129" s="95"/>
      <c r="AS129" s="95"/>
      <c r="AT129" s="95"/>
      <c r="AU129" s="95"/>
    </row>
    <row r="130" customFormat="false" ht="12.75" hidden="false" customHeight="true" outlineLevel="0" collapsed="false">
      <c r="A130" s="123" t="s">
        <v>512</v>
      </c>
      <c r="B130" s="95"/>
      <c r="C130" s="95"/>
      <c r="D130" s="149" t="n">
        <f aca="false">D13</f>
        <v>304</v>
      </c>
      <c r="E130" s="149" t="n">
        <f aca="false">E13</f>
        <v>329</v>
      </c>
      <c r="F130" s="149" t="n">
        <f aca="false">F13</f>
        <v>318</v>
      </c>
      <c r="G130" s="149" t="n">
        <f aca="false">G13</f>
        <v>366</v>
      </c>
      <c r="H130" s="149" t="n">
        <f aca="false">H13</f>
        <v>420</v>
      </c>
      <c r="I130" s="149" t="n">
        <f aca="false">I13</f>
        <v>448</v>
      </c>
      <c r="J130" s="149" t="n">
        <f aca="false">J13</f>
        <v>453</v>
      </c>
      <c r="K130" s="149" t="n">
        <f aca="false">K13</f>
        <v>452</v>
      </c>
      <c r="L130" s="149" t="n">
        <f aca="false">L13</f>
        <v>980</v>
      </c>
      <c r="M130" s="149" t="n">
        <f aca="false">M13</f>
        <v>423</v>
      </c>
      <c r="N130" s="149" t="n">
        <f aca="false">N13</f>
        <v>-142</v>
      </c>
      <c r="O130" s="149" t="n">
        <f aca="false">O13</f>
        <v>439</v>
      </c>
      <c r="P130" s="149" t="n">
        <f aca="false">P13</f>
        <v>4790</v>
      </c>
      <c r="Q130" s="149" t="n">
        <f aca="false">Q13</f>
        <v>633</v>
      </c>
      <c r="R130" s="149" t="n">
        <f aca="false">R13</f>
        <v>4157</v>
      </c>
      <c r="S130" s="95"/>
      <c r="T130" s="149" t="n">
        <f aca="false">T13</f>
        <v>0</v>
      </c>
      <c r="U130" s="149" t="n">
        <f aca="false">U13</f>
        <v>0</v>
      </c>
      <c r="V130" s="149" t="n">
        <f aca="false">V13</f>
        <v>0</v>
      </c>
      <c r="W130" s="95"/>
      <c r="X130" s="95"/>
      <c r="Y130" s="95"/>
      <c r="Z130" s="95"/>
      <c r="AA130" s="150" t="str">
        <f aca="false">A130</f>
        <v>      Deferred Income Taxes</v>
      </c>
      <c r="AB130" s="149" t="n">
        <f aca="false">P130</f>
        <v>4790</v>
      </c>
      <c r="AC130" s="149" t="n">
        <f aca="false">AC13</f>
        <v>951</v>
      </c>
      <c r="AD130" s="121" t="n">
        <f aca="false">AB130-AC130</f>
        <v>3839</v>
      </c>
      <c r="AE130" s="95"/>
      <c r="AF130" s="121" t="n">
        <f aca="false">T130</f>
        <v>0</v>
      </c>
      <c r="AG130" s="149" t="n">
        <f aca="false">AG13</f>
        <v>0</v>
      </c>
      <c r="AH130" s="121" t="n">
        <f aca="false">AF130-AG130</f>
        <v>0</v>
      </c>
      <c r="AI130" s="95"/>
      <c r="AJ130" s="121" t="n">
        <f aca="false">AC130-AG130</f>
        <v>951</v>
      </c>
      <c r="AK130" s="121" t="n">
        <f aca="false">AB130-AF130</f>
        <v>4790</v>
      </c>
      <c r="AL130" s="95"/>
      <c r="AM130" s="149" t="n">
        <f aca="false">AM13</f>
        <v>163</v>
      </c>
      <c r="AN130" s="121" t="n">
        <f aca="false">AB130-AM130</f>
        <v>4627</v>
      </c>
      <c r="AO130" s="95"/>
      <c r="AP130" s="149" t="n">
        <f aca="false">AP13</f>
        <v>0</v>
      </c>
      <c r="AQ130" s="121" t="n">
        <f aca="false">AC130-AP130</f>
        <v>951</v>
      </c>
      <c r="AR130" s="95"/>
      <c r="AS130" s="95"/>
      <c r="AT130" s="95"/>
      <c r="AU130" s="95"/>
    </row>
    <row r="131" customFormat="false" ht="12.75" hidden="false" customHeight="true" outlineLevel="0" collapsed="false">
      <c r="A131" s="123" t="s">
        <v>513</v>
      </c>
      <c r="B131" s="95"/>
      <c r="C131" s="95"/>
      <c r="D131" s="151" t="n">
        <f aca="false">D31</f>
        <v>-0</v>
      </c>
      <c r="E131" s="151" t="n">
        <f aca="false">E31</f>
        <v>-0</v>
      </c>
      <c r="F131" s="151" t="n">
        <f aca="false">F31</f>
        <v>-0</v>
      </c>
      <c r="G131" s="151" t="n">
        <f aca="false">G31</f>
        <v>-0</v>
      </c>
      <c r="H131" s="151" t="n">
        <f aca="false">H31</f>
        <v>-0</v>
      </c>
      <c r="I131" s="151" t="n">
        <f aca="false">I31</f>
        <v>-0</v>
      </c>
      <c r="J131" s="151" t="n">
        <f aca="false">J31</f>
        <v>-0</v>
      </c>
      <c r="K131" s="151" t="n">
        <f aca="false">K31</f>
        <v>-0</v>
      </c>
      <c r="L131" s="151" t="n">
        <f aca="false">L31</f>
        <v>-0</v>
      </c>
      <c r="M131" s="151" t="n">
        <f aca="false">M31</f>
        <v>-0</v>
      </c>
      <c r="N131" s="151" t="n">
        <f aca="false">N31</f>
        <v>-0</v>
      </c>
      <c r="O131" s="151" t="n">
        <f aca="false">O31</f>
        <v>-0</v>
      </c>
      <c r="P131" s="151" t="n">
        <f aca="false">P31</f>
        <v>0</v>
      </c>
      <c r="Q131" s="151" t="n">
        <f aca="false">Q31</f>
        <v>0</v>
      </c>
      <c r="R131" s="151" t="n">
        <f aca="false">R31</f>
        <v>0</v>
      </c>
      <c r="S131" s="95"/>
      <c r="T131" s="151" t="n">
        <f aca="false">T31</f>
        <v>0</v>
      </c>
      <c r="U131" s="151" t="n">
        <f aca="false">U31</f>
        <v>0</v>
      </c>
      <c r="V131" s="151" t="n">
        <f aca="false">V31</f>
        <v>0</v>
      </c>
      <c r="W131" s="95"/>
      <c r="X131" s="95"/>
      <c r="Y131" s="95"/>
      <c r="Z131" s="95"/>
      <c r="AA131" s="150" t="str">
        <f aca="false">A131</f>
        <v>      Net (Gain) / Loss on Sale of Assets</v>
      </c>
      <c r="AB131" s="151" t="n">
        <f aca="false">P131</f>
        <v>0</v>
      </c>
      <c r="AC131" s="151" t="n">
        <f aca="false">AC31</f>
        <v>0</v>
      </c>
      <c r="AD131" s="132" t="n">
        <f aca="false">AB131-AC131</f>
        <v>0</v>
      </c>
      <c r="AE131" s="95"/>
      <c r="AF131" s="132" t="n">
        <f aca="false">T131</f>
        <v>0</v>
      </c>
      <c r="AG131" s="151" t="n">
        <f aca="false">AG31</f>
        <v>0</v>
      </c>
      <c r="AH131" s="132" t="n">
        <f aca="false">AF131-AG131</f>
        <v>0</v>
      </c>
      <c r="AI131" s="95"/>
      <c r="AJ131" s="132" t="n">
        <f aca="false">AC131-AG131</f>
        <v>0</v>
      </c>
      <c r="AK131" s="132" t="n">
        <f aca="false">AB131-AF131</f>
        <v>0</v>
      </c>
      <c r="AL131" s="95"/>
      <c r="AM131" s="151" t="n">
        <f aca="false">AM31</f>
        <v>88</v>
      </c>
      <c r="AN131" s="132" t="n">
        <f aca="false">AB131-AM131</f>
        <v>-88</v>
      </c>
      <c r="AO131" s="95"/>
      <c r="AP131" s="151" t="n">
        <f aca="false">AP31</f>
        <v>0</v>
      </c>
      <c r="AQ131" s="132" t="n">
        <f aca="false">AC131-AP131</f>
        <v>0</v>
      </c>
      <c r="AR131" s="95"/>
      <c r="AS131" s="95"/>
      <c r="AT131" s="95"/>
      <c r="AU131" s="95"/>
    </row>
    <row r="132" customFormat="false" ht="3.95" hidden="false" customHeight="true" outlineLevel="0" collapsed="false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2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</row>
    <row r="133" customFormat="false" ht="12.75" hidden="false" customHeight="true" outlineLevel="0" collapsed="false">
      <c r="A133" s="152" t="str">
        <f aca="false">A80</f>
        <v>            Total Cash Flow From Operations</v>
      </c>
      <c r="B133" s="95"/>
      <c r="C133" s="95"/>
      <c r="D133" s="149" t="n">
        <f aca="false">SUM(D127:D131)</f>
        <v>7993</v>
      </c>
      <c r="E133" s="149" t="n">
        <f aca="false">SUM(E127:E131)</f>
        <v>6920</v>
      </c>
      <c r="F133" s="149" t="n">
        <f aca="false">SUM(F127:F131)</f>
        <v>7765</v>
      </c>
      <c r="G133" s="149" t="n">
        <f aca="false">SUM(G127:G131)</f>
        <v>7598</v>
      </c>
      <c r="H133" s="149" t="n">
        <f aca="false">SUM(H127:H131)</f>
        <v>8043</v>
      </c>
      <c r="I133" s="149" t="n">
        <f aca="false">SUM(I127:I131)</f>
        <v>8420</v>
      </c>
      <c r="J133" s="149" t="n">
        <f aca="false">SUM(J127:J131)</f>
        <v>8920</v>
      </c>
      <c r="K133" s="149" t="n">
        <f aca="false">SUM(K127:K131)</f>
        <v>8861</v>
      </c>
      <c r="L133" s="149" t="n">
        <f aca="false">SUM(L127:L131)</f>
        <v>9022</v>
      </c>
      <c r="M133" s="149" t="n">
        <f aca="false">SUM(M127:M131)</f>
        <v>8824</v>
      </c>
      <c r="N133" s="149" t="n">
        <f aca="false">SUM(N127:N131)</f>
        <v>8247</v>
      </c>
      <c r="O133" s="149" t="n">
        <f aca="false">SUM(O127:O131)</f>
        <v>8953</v>
      </c>
      <c r="P133" s="149" t="n">
        <f aca="false">SUM(P127:P131)</f>
        <v>99566</v>
      </c>
      <c r="Q133" s="149" t="n">
        <f aca="false">SUM(Q127:Q131)</f>
        <v>14913</v>
      </c>
      <c r="R133" s="149" t="n">
        <f aca="false">SUM(R127:R131)</f>
        <v>84653</v>
      </c>
      <c r="S133" s="95"/>
      <c r="T133" s="149" t="n">
        <f aca="false">SUM(T127:T131)</f>
        <v>0</v>
      </c>
      <c r="U133" s="149" t="n">
        <f aca="false">SUM(U127:U131)</f>
        <v>0</v>
      </c>
      <c r="V133" s="149" t="n">
        <f aca="false">SUM(V127:V131)</f>
        <v>0</v>
      </c>
      <c r="W133" s="95"/>
      <c r="X133" s="95"/>
      <c r="Y133" s="95"/>
      <c r="Z133" s="95"/>
      <c r="AA133" s="150" t="str">
        <f aca="false">A133</f>
        <v>            Total Cash Flow From Operations</v>
      </c>
      <c r="AB133" s="149" t="n">
        <f aca="false">SUM(AB127:AB131)</f>
        <v>99566</v>
      </c>
      <c r="AC133" s="149" t="n">
        <f aca="false">SUM(AC127:AC131)</f>
        <v>22678</v>
      </c>
      <c r="AD133" s="149" t="n">
        <f aca="false">SUM(AD127:AD131)</f>
        <v>76888</v>
      </c>
      <c r="AE133" s="149"/>
      <c r="AF133" s="149" t="n">
        <f aca="false">SUM(AF127:AF131)</f>
        <v>0</v>
      </c>
      <c r="AG133" s="149" t="n">
        <f aca="false">SUM(AG127:AG131)</f>
        <v>0</v>
      </c>
      <c r="AH133" s="149" t="n">
        <f aca="false">SUM(AH127:AH131)</f>
        <v>0</v>
      </c>
      <c r="AI133" s="95"/>
      <c r="AJ133" s="149" t="n">
        <f aca="false">SUM(AJ127:AJ131)</f>
        <v>22678</v>
      </c>
      <c r="AK133" s="149" t="n">
        <f aca="false">SUM(AK127:AK131)</f>
        <v>99566</v>
      </c>
      <c r="AL133" s="95"/>
      <c r="AM133" s="149" t="n">
        <f aca="false">SUM(AM127:AM131)</f>
        <v>98644</v>
      </c>
      <c r="AN133" s="149" t="n">
        <f aca="false">SUM(AN127:AN131)</f>
        <v>922</v>
      </c>
      <c r="AO133" s="95"/>
      <c r="AP133" s="149" t="n">
        <f aca="false">SUM(AP127:AP131)</f>
        <v>0</v>
      </c>
      <c r="AQ133" s="149" t="n">
        <f aca="false">SUM(AQ127:AQ131)</f>
        <v>22678</v>
      </c>
      <c r="AR133" s="95"/>
      <c r="AS133" s="95"/>
      <c r="AT133" s="95"/>
      <c r="AU133" s="95"/>
    </row>
    <row r="134" customFormat="false" ht="3.95" hidden="false" customHeight="true" outlineLevel="0" collapsed="false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2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</row>
    <row r="135" customFormat="false" ht="12.75" hidden="false" customHeight="true" outlineLevel="0" collapsed="false">
      <c r="A135" s="153" t="str">
        <f aca="false">A32</f>
        <v>   Other Regulatory Assets / Liabilities</v>
      </c>
      <c r="B135" s="95"/>
      <c r="C135" s="95"/>
      <c r="D135" s="149" t="n">
        <f aca="false">D32</f>
        <v>430</v>
      </c>
      <c r="E135" s="149" t="n">
        <f aca="false">E32</f>
        <v>404</v>
      </c>
      <c r="F135" s="149" t="n">
        <f aca="false">F32</f>
        <v>415</v>
      </c>
      <c r="G135" s="149" t="n">
        <f aca="false">G32</f>
        <v>368</v>
      </c>
      <c r="H135" s="149" t="n">
        <f aca="false">H32</f>
        <v>314</v>
      </c>
      <c r="I135" s="149" t="n">
        <f aca="false">I32</f>
        <v>287</v>
      </c>
      <c r="J135" s="149" t="n">
        <f aca="false">J32</f>
        <v>279</v>
      </c>
      <c r="K135" s="149" t="n">
        <f aca="false">K32</f>
        <v>283</v>
      </c>
      <c r="L135" s="149" t="n">
        <f aca="false">L32</f>
        <v>289</v>
      </c>
      <c r="M135" s="149" t="n">
        <f aca="false">M32</f>
        <v>302</v>
      </c>
      <c r="N135" s="149" t="n">
        <f aca="false">N32</f>
        <v>280</v>
      </c>
      <c r="O135" s="149" t="n">
        <f aca="false">O32</f>
        <v>282</v>
      </c>
      <c r="P135" s="149" t="n">
        <f aca="false">P32</f>
        <v>3933</v>
      </c>
      <c r="Q135" s="149" t="n">
        <f aca="false">Q32</f>
        <v>834</v>
      </c>
      <c r="R135" s="149" t="n">
        <f aca="false">R32</f>
        <v>3099</v>
      </c>
      <c r="S135" s="95"/>
      <c r="T135" s="149" t="n">
        <f aca="false">T32</f>
        <v>0</v>
      </c>
      <c r="U135" s="149" t="n">
        <f aca="false">U32</f>
        <v>0</v>
      </c>
      <c r="V135" s="149" t="n">
        <f aca="false">V32</f>
        <v>0</v>
      </c>
      <c r="W135" s="95"/>
      <c r="X135" s="95"/>
      <c r="Y135" s="95"/>
      <c r="Z135" s="95"/>
      <c r="AA135" s="150" t="str">
        <f aca="false">A135</f>
        <v>   Other Regulatory Assets / Liabilities</v>
      </c>
      <c r="AB135" s="149" t="n">
        <f aca="false">P135</f>
        <v>3933</v>
      </c>
      <c r="AC135" s="149" t="n">
        <f aca="false">AC32</f>
        <v>1249</v>
      </c>
      <c r="AD135" s="121" t="n">
        <f aca="false">AB135-AC135</f>
        <v>2684</v>
      </c>
      <c r="AE135" s="95"/>
      <c r="AF135" s="121" t="n">
        <f aca="false">T135</f>
        <v>0</v>
      </c>
      <c r="AG135" s="149" t="n">
        <f aca="false">AG32</f>
        <v>0</v>
      </c>
      <c r="AH135" s="121" t="n">
        <f aca="false">AF135-AG135</f>
        <v>0</v>
      </c>
      <c r="AI135" s="95"/>
      <c r="AJ135" s="121" t="n">
        <f aca="false">AC135-AG135</f>
        <v>1249</v>
      </c>
      <c r="AK135" s="121" t="n">
        <f aca="false">AB135-AF135</f>
        <v>3933</v>
      </c>
      <c r="AL135" s="95"/>
      <c r="AM135" s="149" t="n">
        <f aca="false">AM32</f>
        <v>5001</v>
      </c>
      <c r="AN135" s="121" t="n">
        <f aca="false">AB135-AM135</f>
        <v>-1068</v>
      </c>
      <c r="AO135" s="95"/>
      <c r="AP135" s="149" t="n">
        <f aca="false">AP32</f>
        <v>0</v>
      </c>
      <c r="AQ135" s="121" t="n">
        <f aca="false">AC135-AP135</f>
        <v>1249</v>
      </c>
      <c r="AR135" s="95"/>
      <c r="AS135" s="95"/>
      <c r="AT135" s="95"/>
      <c r="AU135" s="95"/>
    </row>
    <row r="136" customFormat="false" ht="12.75" hidden="false" customHeight="true" outlineLevel="0" collapsed="false">
      <c r="A136" s="153" t="str">
        <f aca="false">A28</f>
        <v>   Price Risk Management Activities (Net)</v>
      </c>
      <c r="B136" s="95"/>
      <c r="C136" s="95"/>
      <c r="D136" s="149" t="n">
        <f aca="false">D28</f>
        <v>0</v>
      </c>
      <c r="E136" s="149" t="n">
        <f aca="false">E28</f>
        <v>0</v>
      </c>
      <c r="F136" s="149" t="n">
        <f aca="false">F28</f>
        <v>0</v>
      </c>
      <c r="G136" s="149" t="n">
        <f aca="false">G28</f>
        <v>0</v>
      </c>
      <c r="H136" s="149" t="n">
        <f aca="false">H28</f>
        <v>0</v>
      </c>
      <c r="I136" s="149" t="n">
        <f aca="false">I28</f>
        <v>0</v>
      </c>
      <c r="J136" s="149" t="n">
        <f aca="false">J28</f>
        <v>0</v>
      </c>
      <c r="K136" s="149" t="n">
        <f aca="false">K28</f>
        <v>0</v>
      </c>
      <c r="L136" s="149" t="n">
        <f aca="false">L28</f>
        <v>0</v>
      </c>
      <c r="M136" s="149" t="n">
        <f aca="false">M28</f>
        <v>0</v>
      </c>
      <c r="N136" s="149" t="n">
        <f aca="false">N28</f>
        <v>0</v>
      </c>
      <c r="O136" s="149" t="n">
        <f aca="false">O28</f>
        <v>0</v>
      </c>
      <c r="P136" s="149" t="n">
        <f aca="false">P28</f>
        <v>0</v>
      </c>
      <c r="Q136" s="149" t="n">
        <f aca="false">Q28</f>
        <v>0</v>
      </c>
      <c r="R136" s="149" t="n">
        <f aca="false">R28</f>
        <v>0</v>
      </c>
      <c r="S136" s="95"/>
      <c r="T136" s="149" t="n">
        <f aca="false">T28</f>
        <v>0</v>
      </c>
      <c r="U136" s="149" t="n">
        <f aca="false">U28</f>
        <v>0</v>
      </c>
      <c r="V136" s="149" t="n">
        <f aca="false">V28</f>
        <v>0</v>
      </c>
      <c r="W136" s="95"/>
      <c r="X136" s="95"/>
      <c r="Y136" s="95"/>
      <c r="Z136" s="95"/>
      <c r="AA136" s="150" t="str">
        <f aca="false">A136</f>
        <v>   Price Risk Management Activities (Net)</v>
      </c>
      <c r="AB136" s="149" t="n">
        <f aca="false">P136</f>
        <v>0</v>
      </c>
      <c r="AC136" s="149" t="n">
        <f aca="false">AC28</f>
        <v>0</v>
      </c>
      <c r="AD136" s="121" t="n">
        <f aca="false">AB136-AC136</f>
        <v>0</v>
      </c>
      <c r="AE136" s="95"/>
      <c r="AF136" s="121" t="n">
        <f aca="false">T136</f>
        <v>0</v>
      </c>
      <c r="AG136" s="149" t="n">
        <f aca="false">AG28</f>
        <v>0</v>
      </c>
      <c r="AH136" s="121" t="n">
        <f aca="false">AF136-AG136</f>
        <v>0</v>
      </c>
      <c r="AI136" s="95"/>
      <c r="AJ136" s="121" t="n">
        <f aca="false">AC136-AG136</f>
        <v>0</v>
      </c>
      <c r="AK136" s="121" t="n">
        <f aca="false">AB136-AF136</f>
        <v>0</v>
      </c>
      <c r="AL136" s="95"/>
      <c r="AM136" s="149" t="n">
        <f aca="false">AM28</f>
        <v>-134</v>
      </c>
      <c r="AN136" s="121" t="n">
        <f aca="false">AB136-AM136</f>
        <v>134</v>
      </c>
      <c r="AO136" s="95"/>
      <c r="AP136" s="149" t="n">
        <f aca="false">AP28</f>
        <v>0</v>
      </c>
      <c r="AQ136" s="121" t="n">
        <f aca="false">AC136-AP136</f>
        <v>0</v>
      </c>
      <c r="AR136" s="95"/>
      <c r="AS136" s="95"/>
      <c r="AT136" s="95"/>
      <c r="AU136" s="95"/>
    </row>
    <row r="137" customFormat="false" ht="12.75" hidden="false" customHeight="true" outlineLevel="0" collapsed="false">
      <c r="A137" s="153" t="str">
        <f aca="false">A29</f>
        <v>   Equity Earnings</v>
      </c>
      <c r="B137" s="95"/>
      <c r="C137" s="95"/>
      <c r="D137" s="149" t="n">
        <f aca="false">D29</f>
        <v>-0</v>
      </c>
      <c r="E137" s="149" t="n">
        <f aca="false">E29</f>
        <v>-0</v>
      </c>
      <c r="F137" s="149" t="n">
        <f aca="false">F29</f>
        <v>-0</v>
      </c>
      <c r="G137" s="149" t="n">
        <f aca="false">G29</f>
        <v>-0</v>
      </c>
      <c r="H137" s="149" t="n">
        <f aca="false">H29</f>
        <v>-0</v>
      </c>
      <c r="I137" s="149" t="n">
        <f aca="false">I29</f>
        <v>-0</v>
      </c>
      <c r="J137" s="149" t="n">
        <f aca="false">J29</f>
        <v>-0</v>
      </c>
      <c r="K137" s="149" t="n">
        <f aca="false">K29</f>
        <v>-0</v>
      </c>
      <c r="L137" s="149" t="n">
        <f aca="false">L29</f>
        <v>-0</v>
      </c>
      <c r="M137" s="149" t="n">
        <f aca="false">M29</f>
        <v>-0</v>
      </c>
      <c r="N137" s="149" t="n">
        <f aca="false">N29</f>
        <v>-0</v>
      </c>
      <c r="O137" s="149" t="n">
        <f aca="false">O29</f>
        <v>-0</v>
      </c>
      <c r="P137" s="149" t="n">
        <f aca="false">P29</f>
        <v>0</v>
      </c>
      <c r="Q137" s="149" t="n">
        <f aca="false">Q29</f>
        <v>0</v>
      </c>
      <c r="R137" s="149" t="n">
        <f aca="false">R29</f>
        <v>0</v>
      </c>
      <c r="S137" s="95"/>
      <c r="T137" s="149" t="n">
        <f aca="false">T29</f>
        <v>0</v>
      </c>
      <c r="U137" s="149" t="n">
        <f aca="false">U29</f>
        <v>0</v>
      </c>
      <c r="V137" s="149" t="n">
        <f aca="false">V29</f>
        <v>0</v>
      </c>
      <c r="W137" s="95"/>
      <c r="X137" s="95"/>
      <c r="Y137" s="95"/>
      <c r="Z137" s="95"/>
      <c r="AA137" s="150" t="str">
        <f aca="false">A137</f>
        <v>   Equity Earnings</v>
      </c>
      <c r="AB137" s="149" t="n">
        <f aca="false">P137</f>
        <v>0</v>
      </c>
      <c r="AC137" s="149" t="n">
        <f aca="false">AC29</f>
        <v>0</v>
      </c>
      <c r="AD137" s="121" t="n">
        <f aca="false">AB137-AC137</f>
        <v>0</v>
      </c>
      <c r="AE137" s="95"/>
      <c r="AF137" s="121" t="n">
        <f aca="false">T137</f>
        <v>0</v>
      </c>
      <c r="AG137" s="149" t="n">
        <f aca="false">AG29</f>
        <v>0</v>
      </c>
      <c r="AH137" s="121" t="n">
        <f aca="false">AF137-AG137</f>
        <v>0</v>
      </c>
      <c r="AI137" s="95"/>
      <c r="AJ137" s="121" t="n">
        <f aca="false">AC137-AG137</f>
        <v>0</v>
      </c>
      <c r="AK137" s="121" t="n">
        <f aca="false">AB137-AF137</f>
        <v>0</v>
      </c>
      <c r="AL137" s="95"/>
      <c r="AM137" s="149" t="n">
        <f aca="false">AM29</f>
        <v>0</v>
      </c>
      <c r="AN137" s="121" t="n">
        <f aca="false">AB137-AM137</f>
        <v>0</v>
      </c>
      <c r="AO137" s="95"/>
      <c r="AP137" s="149" t="n">
        <f aca="false">AP29</f>
        <v>0</v>
      </c>
      <c r="AQ137" s="121" t="n">
        <f aca="false">AC137-AP137</f>
        <v>0</v>
      </c>
      <c r="AR137" s="95"/>
      <c r="AS137" s="95"/>
      <c r="AT137" s="95"/>
      <c r="AU137" s="95"/>
    </row>
    <row r="138" customFormat="false" ht="12.75" hidden="false" customHeight="true" outlineLevel="0" collapsed="false">
      <c r="A138" s="153" t="str">
        <f aca="false">A30</f>
        <v>   Equity / Partnership Distributions</v>
      </c>
      <c r="B138" s="95"/>
      <c r="C138" s="95"/>
      <c r="D138" s="149" t="n">
        <f aca="false">D30</f>
        <v>-0</v>
      </c>
      <c r="E138" s="149" t="n">
        <f aca="false">E30</f>
        <v>-0</v>
      </c>
      <c r="F138" s="149" t="n">
        <f aca="false">F30</f>
        <v>-0</v>
      </c>
      <c r="G138" s="149" t="n">
        <f aca="false">G30</f>
        <v>-0</v>
      </c>
      <c r="H138" s="149" t="n">
        <f aca="false">H30</f>
        <v>-0</v>
      </c>
      <c r="I138" s="149" t="n">
        <f aca="false">I30</f>
        <v>-0</v>
      </c>
      <c r="J138" s="149" t="n">
        <f aca="false">J30</f>
        <v>-0</v>
      </c>
      <c r="K138" s="149" t="n">
        <f aca="false">K30</f>
        <v>-0</v>
      </c>
      <c r="L138" s="149" t="n">
        <f aca="false">L30</f>
        <v>-0</v>
      </c>
      <c r="M138" s="149" t="n">
        <f aca="false">M30</f>
        <v>-0</v>
      </c>
      <c r="N138" s="149" t="n">
        <f aca="false">N30</f>
        <v>-0</v>
      </c>
      <c r="O138" s="149" t="n">
        <f aca="false">O30</f>
        <v>-0</v>
      </c>
      <c r="P138" s="149" t="n">
        <f aca="false">P30</f>
        <v>0</v>
      </c>
      <c r="Q138" s="149" t="n">
        <f aca="false">Q30</f>
        <v>0</v>
      </c>
      <c r="R138" s="149" t="n">
        <f aca="false">R30</f>
        <v>0</v>
      </c>
      <c r="S138" s="95"/>
      <c r="T138" s="149" t="n">
        <f aca="false">T30</f>
        <v>0</v>
      </c>
      <c r="U138" s="149" t="n">
        <f aca="false">U30</f>
        <v>0</v>
      </c>
      <c r="V138" s="149" t="n">
        <f aca="false">V30</f>
        <v>0</v>
      </c>
      <c r="W138" s="95"/>
      <c r="X138" s="95"/>
      <c r="Y138" s="95"/>
      <c r="Z138" s="95"/>
      <c r="AA138" s="150" t="str">
        <f aca="false">A138</f>
        <v>   Equity / Partnership Distributions</v>
      </c>
      <c r="AB138" s="149" t="n">
        <f aca="false">P138</f>
        <v>0</v>
      </c>
      <c r="AC138" s="149" t="n">
        <f aca="false">AC30</f>
        <v>0</v>
      </c>
      <c r="AD138" s="121" t="n">
        <f aca="false">AB138-AC138</f>
        <v>0</v>
      </c>
      <c r="AE138" s="95"/>
      <c r="AF138" s="121" t="n">
        <f aca="false">T138</f>
        <v>0</v>
      </c>
      <c r="AG138" s="149" t="n">
        <f aca="false">AG30</f>
        <v>0</v>
      </c>
      <c r="AH138" s="121" t="n">
        <f aca="false">AF138-AG138</f>
        <v>0</v>
      </c>
      <c r="AI138" s="95"/>
      <c r="AJ138" s="121" t="n">
        <f aca="false">AC138-AG138</f>
        <v>0</v>
      </c>
      <c r="AK138" s="121" t="n">
        <f aca="false">AB138-AF138</f>
        <v>0</v>
      </c>
      <c r="AL138" s="95"/>
      <c r="AM138" s="149" t="n">
        <f aca="false">AM30</f>
        <v>0</v>
      </c>
      <c r="AN138" s="121" t="n">
        <f aca="false">AB138-AM138</f>
        <v>0</v>
      </c>
      <c r="AO138" s="95"/>
      <c r="AP138" s="149" t="n">
        <f aca="false">AP30</f>
        <v>0</v>
      </c>
      <c r="AQ138" s="121" t="n">
        <f aca="false">AC138-AP138</f>
        <v>0</v>
      </c>
      <c r="AR138" s="95"/>
      <c r="AS138" s="95"/>
      <c r="AT138" s="95"/>
      <c r="AU138" s="95"/>
    </row>
    <row r="139" customFormat="false" ht="12.75" hidden="false" customHeight="true" outlineLevel="0" collapsed="false">
      <c r="A139" s="153" t="str">
        <f aca="false">A33</f>
        <v>   Other (Incl. All Capital Costs &amp; Current Reserve Activity)</v>
      </c>
      <c r="B139" s="95"/>
      <c r="C139" s="95"/>
      <c r="D139" s="151" t="n">
        <f aca="false">D12+D33</f>
        <v>-275</v>
      </c>
      <c r="E139" s="151" t="n">
        <f aca="false">E12+E33</f>
        <v>-275</v>
      </c>
      <c r="F139" s="151" t="n">
        <f aca="false">F12+F33</f>
        <v>-275</v>
      </c>
      <c r="G139" s="151" t="n">
        <f aca="false">G12+G33</f>
        <v>-274</v>
      </c>
      <c r="H139" s="151" t="n">
        <f aca="false">H12+H33</f>
        <v>-275</v>
      </c>
      <c r="I139" s="151" t="n">
        <f aca="false">I12+I33</f>
        <v>-275</v>
      </c>
      <c r="J139" s="151" t="n">
        <f aca="false">J12+J33</f>
        <v>-276</v>
      </c>
      <c r="K139" s="151" t="n">
        <f aca="false">K12+K33</f>
        <v>-274</v>
      </c>
      <c r="L139" s="151" t="n">
        <f aca="false">L12+L33</f>
        <v>-276</v>
      </c>
      <c r="M139" s="151" t="n">
        <f aca="false">M12+M33</f>
        <v>-275</v>
      </c>
      <c r="N139" s="151" t="n">
        <f aca="false">N12+N33</f>
        <v>-276</v>
      </c>
      <c r="O139" s="151" t="n">
        <f aca="false">O12+O33</f>
        <v>-274</v>
      </c>
      <c r="P139" s="151" t="n">
        <f aca="false">P12+P33</f>
        <v>-3300</v>
      </c>
      <c r="Q139" s="151" t="n">
        <f aca="false">Q12+Q33</f>
        <v>-550</v>
      </c>
      <c r="R139" s="151" t="n">
        <f aca="false">R12+R33</f>
        <v>-2750</v>
      </c>
      <c r="S139" s="154"/>
      <c r="T139" s="151" t="n">
        <f aca="false">T12+T33</f>
        <v>0</v>
      </c>
      <c r="U139" s="151" t="n">
        <f aca="false">U12+U33</f>
        <v>0</v>
      </c>
      <c r="V139" s="151" t="n">
        <f aca="false">V12+V33</f>
        <v>0</v>
      </c>
      <c r="W139" s="95"/>
      <c r="X139" s="95"/>
      <c r="Y139" s="95"/>
      <c r="Z139" s="95"/>
      <c r="AA139" s="150" t="str">
        <f aca="false">A139</f>
        <v>   Other (Incl. All Capital Costs &amp; Current Reserve Activity)</v>
      </c>
      <c r="AB139" s="151" t="n">
        <f aca="false">P139</f>
        <v>-3300</v>
      </c>
      <c r="AC139" s="151" t="n">
        <f aca="false">AC12+AC33</f>
        <v>-825</v>
      </c>
      <c r="AD139" s="132" t="n">
        <f aca="false">AB139-AC139</f>
        <v>-2475</v>
      </c>
      <c r="AE139" s="154"/>
      <c r="AF139" s="132" t="n">
        <f aca="false">T139</f>
        <v>0</v>
      </c>
      <c r="AG139" s="151" t="n">
        <f aca="false">AG12+AG33</f>
        <v>0</v>
      </c>
      <c r="AH139" s="132" t="n">
        <f aca="false">AF139-AG139</f>
        <v>0</v>
      </c>
      <c r="AI139" s="95"/>
      <c r="AJ139" s="132" t="n">
        <f aca="false">AC139-AG139</f>
        <v>-825</v>
      </c>
      <c r="AK139" s="132" t="n">
        <f aca="false">AB139-AF139</f>
        <v>-3300</v>
      </c>
      <c r="AL139" s="95"/>
      <c r="AM139" s="151" t="n">
        <f aca="false">AM12+AM33</f>
        <v>9724</v>
      </c>
      <c r="AN139" s="132" t="n">
        <f aca="false">AB139-AM139</f>
        <v>-13024</v>
      </c>
      <c r="AO139" s="95"/>
      <c r="AP139" s="151" t="n">
        <f aca="false">AP12+AP33</f>
        <v>0</v>
      </c>
      <c r="AQ139" s="132" t="n">
        <f aca="false">AC139-AP139</f>
        <v>-825</v>
      </c>
      <c r="AR139" s="95"/>
      <c r="AS139" s="95"/>
      <c r="AT139" s="95"/>
      <c r="AU139" s="95"/>
    </row>
    <row r="140" customFormat="false" ht="3.95" hidden="false" customHeight="true" outlineLevel="0" collapsed="false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2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</row>
    <row r="141" customFormat="false" ht="12.75" hidden="false" customHeight="true" outlineLevel="0" collapsed="false">
      <c r="A141" s="155" t="s">
        <v>514</v>
      </c>
      <c r="B141" s="95"/>
      <c r="C141" s="95"/>
      <c r="D141" s="156" t="n">
        <f aca="false">SUM(D133:D139)</f>
        <v>8148</v>
      </c>
      <c r="E141" s="156" t="n">
        <f aca="false">SUM(E133:E139)</f>
        <v>7049</v>
      </c>
      <c r="F141" s="156" t="n">
        <f aca="false">SUM(F133:F139)</f>
        <v>7905</v>
      </c>
      <c r="G141" s="156" t="n">
        <f aca="false">SUM(G133:G139)</f>
        <v>7692</v>
      </c>
      <c r="H141" s="156" t="n">
        <f aca="false">SUM(H133:H139)</f>
        <v>8082</v>
      </c>
      <c r="I141" s="156" t="n">
        <f aca="false">SUM(I133:I139)</f>
        <v>8432</v>
      </c>
      <c r="J141" s="156" t="n">
        <f aca="false">SUM(J133:J139)</f>
        <v>8923</v>
      </c>
      <c r="K141" s="156" t="n">
        <f aca="false">SUM(K133:K139)</f>
        <v>8870</v>
      </c>
      <c r="L141" s="156" t="n">
        <f aca="false">SUM(L133:L139)</f>
        <v>9035</v>
      </c>
      <c r="M141" s="156" t="n">
        <f aca="false">SUM(M133:M139)</f>
        <v>8851</v>
      </c>
      <c r="N141" s="156" t="n">
        <f aca="false">SUM(N133:N139)</f>
        <v>8251</v>
      </c>
      <c r="O141" s="156" t="n">
        <f aca="false">SUM(O133:O139)</f>
        <v>8961</v>
      </c>
      <c r="P141" s="156" t="n">
        <f aca="false">SUM(P133:P139)</f>
        <v>100199</v>
      </c>
      <c r="Q141" s="156" t="n">
        <f aca="false">SUM(Q133:Q139)</f>
        <v>15197</v>
      </c>
      <c r="R141" s="156" t="n">
        <f aca="false">SUM(R133:R139)</f>
        <v>85002</v>
      </c>
      <c r="S141" s="157"/>
      <c r="T141" s="156" t="n">
        <f aca="false">SUM(T133:T139)</f>
        <v>0</v>
      </c>
      <c r="U141" s="156" t="n">
        <f aca="false">SUM(U133:U139)</f>
        <v>0</v>
      </c>
      <c r="V141" s="156" t="n">
        <f aca="false">SUM(V133:V139)</f>
        <v>0</v>
      </c>
      <c r="W141" s="95"/>
      <c r="X141" s="95"/>
      <c r="Y141" s="95"/>
      <c r="Z141" s="95"/>
      <c r="AA141" s="92" t="str">
        <f aca="false">A141</f>
        <v>            Total Funds Flow From Operations</v>
      </c>
      <c r="AB141" s="156" t="n">
        <f aca="false">SUM(AB133:AB139)</f>
        <v>100199</v>
      </c>
      <c r="AC141" s="156" t="n">
        <f aca="false">SUM(AC133:AC139)</f>
        <v>23102</v>
      </c>
      <c r="AD141" s="156" t="n">
        <f aca="false">SUM(AD133:AD139)</f>
        <v>77097</v>
      </c>
      <c r="AE141" s="156"/>
      <c r="AF141" s="156" t="n">
        <f aca="false">SUM(AF133:AF139)</f>
        <v>0</v>
      </c>
      <c r="AG141" s="156" t="n">
        <f aca="false">SUM(AG133:AG139)</f>
        <v>0</v>
      </c>
      <c r="AH141" s="156" t="n">
        <f aca="false">SUM(AH133:AH139)</f>
        <v>0</v>
      </c>
      <c r="AI141" s="95"/>
      <c r="AJ141" s="156" t="n">
        <f aca="false">SUM(AJ133:AJ139)</f>
        <v>23102</v>
      </c>
      <c r="AK141" s="156" t="n">
        <f aca="false">SUM(AK133:AK139)</f>
        <v>100199</v>
      </c>
      <c r="AL141" s="95"/>
      <c r="AM141" s="156" t="n">
        <f aca="false">SUM(AM133:AM139)</f>
        <v>113235</v>
      </c>
      <c r="AN141" s="156" t="n">
        <f aca="false">SUM(AN133:AN139)</f>
        <v>-13036</v>
      </c>
      <c r="AO141" s="95"/>
      <c r="AP141" s="156" t="n">
        <f aca="false">SUM(AP133:AP139)</f>
        <v>0</v>
      </c>
      <c r="AQ141" s="156" t="n">
        <f aca="false">SUM(AQ133:AQ139)</f>
        <v>23102</v>
      </c>
      <c r="AR141" s="95"/>
      <c r="AS141" s="95"/>
      <c r="AT141" s="95"/>
      <c r="AU141" s="95"/>
    </row>
    <row r="142" customFormat="false" ht="3.95" hidden="false" customHeight="true" outlineLevel="0" collapsed="false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2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</row>
    <row r="143" customFormat="false" ht="12.75" hidden="false" customHeight="true" outlineLevel="0" collapsed="false">
      <c r="A143" s="95" t="str">
        <f aca="false">A15</f>
        <v>   Working Capital Changes:</v>
      </c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150" t="str">
        <f aca="false">A143</f>
        <v>   Working Capital Changes:</v>
      </c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</row>
    <row r="144" customFormat="false" ht="12.75" hidden="false" customHeight="true" outlineLevel="0" collapsed="false">
      <c r="A144" s="123" t="s">
        <v>515</v>
      </c>
      <c r="B144" s="95"/>
      <c r="C144" s="95"/>
      <c r="D144" s="149" t="n">
        <f aca="false">D16+D20</f>
        <v>-635</v>
      </c>
      <c r="E144" s="149" t="n">
        <f aca="false">E16+E20</f>
        <v>1790</v>
      </c>
      <c r="F144" s="149" t="n">
        <f aca="false">F16+F20</f>
        <v>-1318</v>
      </c>
      <c r="G144" s="149" t="n">
        <f aca="false">G16+G20</f>
        <v>502</v>
      </c>
      <c r="H144" s="149" t="n">
        <f aca="false">H16+H20</f>
        <v>-532</v>
      </c>
      <c r="I144" s="149" t="n">
        <f aca="false">I16+I20</f>
        <v>-554</v>
      </c>
      <c r="J144" s="149" t="n">
        <f aca="false">J16+J20</f>
        <v>-1371</v>
      </c>
      <c r="K144" s="149" t="n">
        <f aca="false">K16+K20</f>
        <v>163</v>
      </c>
      <c r="L144" s="149" t="n">
        <f aca="false">L16+L20</f>
        <v>454</v>
      </c>
      <c r="M144" s="149" t="n">
        <f aca="false">M16+M20</f>
        <v>-464</v>
      </c>
      <c r="N144" s="149" t="n">
        <f aca="false">N16+N20</f>
        <v>147</v>
      </c>
      <c r="O144" s="149" t="n">
        <f aca="false">O16+O20</f>
        <v>-467</v>
      </c>
      <c r="P144" s="149" t="n">
        <f aca="false">P16+P20</f>
        <v>-2285</v>
      </c>
      <c r="Q144" s="149" t="n">
        <f aca="false">Q16+Q20</f>
        <v>1155</v>
      </c>
      <c r="R144" s="149" t="n">
        <f aca="false">R16+R20</f>
        <v>-3440</v>
      </c>
      <c r="S144" s="95"/>
      <c r="T144" s="149" t="n">
        <f aca="false">T16+T20</f>
        <v>0</v>
      </c>
      <c r="U144" s="149" t="n">
        <f aca="false">U16+U20</f>
        <v>0</v>
      </c>
      <c r="V144" s="149" t="n">
        <f aca="false">V16+V20</f>
        <v>0</v>
      </c>
      <c r="W144" s="95"/>
      <c r="X144" s="95"/>
      <c r="Y144" s="95"/>
      <c r="Z144" s="95"/>
      <c r="AA144" s="150" t="str">
        <f aca="false">A144</f>
        <v>      Accounts Receivable (Including Exchange Gas Rec.)</v>
      </c>
      <c r="AB144" s="149" t="n">
        <f aca="false">P144</f>
        <v>-2285</v>
      </c>
      <c r="AC144" s="149" t="n">
        <f aca="false">AC16+AC20</f>
        <v>-163</v>
      </c>
      <c r="AD144" s="121" t="n">
        <f aca="false">AB144-AC144</f>
        <v>-2122</v>
      </c>
      <c r="AE144" s="95"/>
      <c r="AF144" s="121" t="n">
        <f aca="false">T144</f>
        <v>0</v>
      </c>
      <c r="AG144" s="149" t="n">
        <f aca="false">AG16+AG20</f>
        <v>0</v>
      </c>
      <c r="AH144" s="121" t="n">
        <f aca="false">AF144-AG144</f>
        <v>0</v>
      </c>
      <c r="AI144" s="95"/>
      <c r="AJ144" s="121" t="n">
        <f aca="false">AC144-AG144</f>
        <v>-163</v>
      </c>
      <c r="AK144" s="121" t="n">
        <f aca="false">AB144-AF144</f>
        <v>-2285</v>
      </c>
      <c r="AL144" s="95"/>
      <c r="AM144" s="149" t="n">
        <f aca="false">AM16+AM20</f>
        <v>-17417</v>
      </c>
      <c r="AN144" s="121" t="n">
        <f aca="false">AB144-AM144</f>
        <v>15132</v>
      </c>
      <c r="AO144" s="95"/>
      <c r="AP144" s="149" t="n">
        <f aca="false">AP16+AP20</f>
        <v>0</v>
      </c>
      <c r="AQ144" s="121" t="n">
        <f aca="false">AC144-AP144</f>
        <v>-163</v>
      </c>
      <c r="AR144" s="95"/>
      <c r="AS144" s="95"/>
      <c r="AT144" s="95"/>
      <c r="AU144" s="95"/>
    </row>
    <row r="145" customFormat="false" ht="12.75" hidden="false" customHeight="true" outlineLevel="0" collapsed="false">
      <c r="A145" s="95" t="str">
        <f aca="false">A17</f>
        <v>      Inventories (Materials &amp; Supplies)</v>
      </c>
      <c r="B145" s="95"/>
      <c r="C145" s="95"/>
      <c r="D145" s="149" t="n">
        <f aca="false">D17</f>
        <v>-0</v>
      </c>
      <c r="E145" s="149" t="n">
        <f aca="false">E17</f>
        <v>-0</v>
      </c>
      <c r="F145" s="149" t="n">
        <f aca="false">F17</f>
        <v>-0</v>
      </c>
      <c r="G145" s="149" t="n">
        <f aca="false">G17</f>
        <v>-0</v>
      </c>
      <c r="H145" s="149" t="n">
        <f aca="false">H17</f>
        <v>-0</v>
      </c>
      <c r="I145" s="149" t="n">
        <f aca="false">I17</f>
        <v>-0</v>
      </c>
      <c r="J145" s="149" t="n">
        <f aca="false">J17</f>
        <v>-0</v>
      </c>
      <c r="K145" s="149" t="n">
        <f aca="false">K17</f>
        <v>-0</v>
      </c>
      <c r="L145" s="149" t="n">
        <f aca="false">L17</f>
        <v>-0</v>
      </c>
      <c r="M145" s="149" t="n">
        <f aca="false">M17</f>
        <v>-0</v>
      </c>
      <c r="N145" s="149" t="n">
        <f aca="false">N17</f>
        <v>-0</v>
      </c>
      <c r="O145" s="149" t="n">
        <f aca="false">O17</f>
        <v>-0</v>
      </c>
      <c r="P145" s="149" t="n">
        <f aca="false">P17</f>
        <v>0</v>
      </c>
      <c r="Q145" s="149" t="n">
        <f aca="false">Q17</f>
        <v>0</v>
      </c>
      <c r="R145" s="149" t="n">
        <f aca="false">R17</f>
        <v>0</v>
      </c>
      <c r="S145" s="95"/>
      <c r="T145" s="149" t="n">
        <f aca="false">T17</f>
        <v>0</v>
      </c>
      <c r="U145" s="149" t="n">
        <f aca="false">U17</f>
        <v>0</v>
      </c>
      <c r="V145" s="149" t="n">
        <f aca="false">V17</f>
        <v>0</v>
      </c>
      <c r="W145" s="95"/>
      <c r="X145" s="95"/>
      <c r="Y145" s="95"/>
      <c r="Z145" s="95"/>
      <c r="AA145" s="150" t="str">
        <f aca="false">A145</f>
        <v>      Inventories (Materials &amp; Supplies)</v>
      </c>
      <c r="AB145" s="149" t="n">
        <f aca="false">P145</f>
        <v>0</v>
      </c>
      <c r="AC145" s="149" t="n">
        <f aca="false">AC17</f>
        <v>0</v>
      </c>
      <c r="AD145" s="121" t="n">
        <f aca="false">AB145-AC145</f>
        <v>0</v>
      </c>
      <c r="AE145" s="95"/>
      <c r="AF145" s="121" t="n">
        <f aca="false">T145</f>
        <v>0</v>
      </c>
      <c r="AG145" s="149" t="n">
        <f aca="false">AG17</f>
        <v>0</v>
      </c>
      <c r="AH145" s="121" t="n">
        <f aca="false">AF145-AG145</f>
        <v>0</v>
      </c>
      <c r="AI145" s="95"/>
      <c r="AJ145" s="121" t="n">
        <f aca="false">AC145-AG145</f>
        <v>0</v>
      </c>
      <c r="AK145" s="121" t="n">
        <f aca="false">AB145-AF145</f>
        <v>0</v>
      </c>
      <c r="AL145" s="95"/>
      <c r="AM145" s="149" t="n">
        <f aca="false">AM17</f>
        <v>101</v>
      </c>
      <c r="AN145" s="121" t="n">
        <f aca="false">AB145-AM145</f>
        <v>-101</v>
      </c>
      <c r="AO145" s="95"/>
      <c r="AP145" s="149" t="n">
        <f aca="false">AP17+AP21</f>
        <v>0</v>
      </c>
      <c r="AQ145" s="121" t="n">
        <f aca="false">AC145-AP145</f>
        <v>0</v>
      </c>
      <c r="AR145" s="95"/>
      <c r="AS145" s="95"/>
      <c r="AT145" s="95"/>
      <c r="AU145" s="95"/>
    </row>
    <row r="146" customFormat="false" ht="12.75" hidden="false" customHeight="true" outlineLevel="0" collapsed="false">
      <c r="A146" s="95" t="str">
        <f aca="false">A22</f>
        <v>      Prepayments</v>
      </c>
      <c r="B146" s="95"/>
      <c r="C146" s="95"/>
      <c r="D146" s="149" t="n">
        <f aca="false">D22</f>
        <v>13</v>
      </c>
      <c r="E146" s="149" t="n">
        <f aca="false">E22</f>
        <v>13</v>
      </c>
      <c r="F146" s="149" t="n">
        <f aca="false">F22</f>
        <v>13</v>
      </c>
      <c r="G146" s="149" t="n">
        <f aca="false">G22</f>
        <v>13</v>
      </c>
      <c r="H146" s="149" t="n">
        <f aca="false">H22</f>
        <v>13</v>
      </c>
      <c r="I146" s="149" t="n">
        <f aca="false">I22</f>
        <v>13</v>
      </c>
      <c r="J146" s="149" t="n">
        <f aca="false">J22</f>
        <v>13</v>
      </c>
      <c r="K146" s="149" t="n">
        <f aca="false">K22</f>
        <v>13</v>
      </c>
      <c r="L146" s="149" t="n">
        <f aca="false">L22</f>
        <v>13</v>
      </c>
      <c r="M146" s="149" t="n">
        <f aca="false">M22</f>
        <v>13</v>
      </c>
      <c r="N146" s="149" t="n">
        <f aca="false">N22</f>
        <v>13</v>
      </c>
      <c r="O146" s="149" t="n">
        <f aca="false">O22</f>
        <v>-162</v>
      </c>
      <c r="P146" s="149" t="n">
        <f aca="false">P22</f>
        <v>-19</v>
      </c>
      <c r="Q146" s="149" t="n">
        <f aca="false">Q22</f>
        <v>26</v>
      </c>
      <c r="R146" s="149" t="n">
        <f aca="false">R22</f>
        <v>-45</v>
      </c>
      <c r="S146" s="95"/>
      <c r="T146" s="149" t="n">
        <f aca="false">T22</f>
        <v>0</v>
      </c>
      <c r="U146" s="149" t="n">
        <f aca="false">U22</f>
        <v>0</v>
      </c>
      <c r="V146" s="149" t="n">
        <f aca="false">V22</f>
        <v>0</v>
      </c>
      <c r="W146" s="95"/>
      <c r="X146" s="95"/>
      <c r="Y146" s="95"/>
      <c r="Z146" s="95"/>
      <c r="AA146" s="150" t="str">
        <f aca="false">A146</f>
        <v>      Prepayments</v>
      </c>
      <c r="AB146" s="149" t="n">
        <f aca="false">P146</f>
        <v>-19</v>
      </c>
      <c r="AC146" s="149" t="n">
        <f aca="false">AC22</f>
        <v>39</v>
      </c>
      <c r="AD146" s="121" t="n">
        <f aca="false">AB146-AC146</f>
        <v>-58</v>
      </c>
      <c r="AE146" s="95"/>
      <c r="AF146" s="121" t="n">
        <f aca="false">T146</f>
        <v>0</v>
      </c>
      <c r="AG146" s="149" t="n">
        <f aca="false">AG22</f>
        <v>0</v>
      </c>
      <c r="AH146" s="121" t="n">
        <f aca="false">AF146-AG146</f>
        <v>0</v>
      </c>
      <c r="AI146" s="95"/>
      <c r="AJ146" s="121" t="n">
        <f aca="false">AC146-AG146</f>
        <v>39</v>
      </c>
      <c r="AK146" s="121" t="n">
        <f aca="false">AB146-AF146</f>
        <v>-19</v>
      </c>
      <c r="AL146" s="95"/>
      <c r="AM146" s="149" t="n">
        <f aca="false">AM22</f>
        <v>-150</v>
      </c>
      <c r="AN146" s="121" t="n">
        <f aca="false">AB146-AM146</f>
        <v>131</v>
      </c>
      <c r="AO146" s="95"/>
      <c r="AP146" s="149" t="n">
        <f aca="false">AP18+AP22</f>
        <v>0</v>
      </c>
      <c r="AQ146" s="121" t="n">
        <f aca="false">AC146-AP146</f>
        <v>39</v>
      </c>
      <c r="AR146" s="95"/>
      <c r="AS146" s="95"/>
      <c r="AT146" s="95"/>
      <c r="AU146" s="95"/>
    </row>
    <row r="147" customFormat="false" ht="12.75" hidden="false" customHeight="true" outlineLevel="0" collapsed="false">
      <c r="A147" s="123" t="s">
        <v>516</v>
      </c>
      <c r="B147" s="95"/>
      <c r="C147" s="95"/>
      <c r="D147" s="149" t="n">
        <f aca="false">D18+D19+D21</f>
        <v>1</v>
      </c>
      <c r="E147" s="149" t="n">
        <f aca="false">E18+E19+E21</f>
        <v>-904</v>
      </c>
      <c r="F147" s="149" t="n">
        <f aca="false">F18+F19+F21</f>
        <v>238</v>
      </c>
      <c r="G147" s="149" t="n">
        <f aca="false">G18+G19+G21</f>
        <v>-91</v>
      </c>
      <c r="H147" s="149" t="n">
        <f aca="false">H18+H19+H21</f>
        <v>79</v>
      </c>
      <c r="I147" s="149" t="n">
        <f aca="false">I18+I19+I21</f>
        <v>-7</v>
      </c>
      <c r="J147" s="149" t="n">
        <f aca="false">J18+J19+J21</f>
        <v>512</v>
      </c>
      <c r="K147" s="149" t="n">
        <f aca="false">K18+K19+K21</f>
        <v>31</v>
      </c>
      <c r="L147" s="149" t="n">
        <f aca="false">L18+L19+L21</f>
        <v>375</v>
      </c>
      <c r="M147" s="149" t="n">
        <f aca="false">M18+M19+M21</f>
        <v>129</v>
      </c>
      <c r="N147" s="149" t="n">
        <f aca="false">N18+N19+N21</f>
        <v>-329</v>
      </c>
      <c r="O147" s="149" t="n">
        <f aca="false">O18+O19+O21</f>
        <v>734</v>
      </c>
      <c r="P147" s="149" t="n">
        <f aca="false">P18+P19+P21</f>
        <v>768</v>
      </c>
      <c r="Q147" s="149" t="n">
        <f aca="false">Q18+Q19+Q21</f>
        <v>-903</v>
      </c>
      <c r="R147" s="149" t="n">
        <f aca="false">R18+R19+R21</f>
        <v>1671</v>
      </c>
      <c r="S147" s="95"/>
      <c r="T147" s="149" t="n">
        <f aca="false">T18+T19+T21</f>
        <v>0</v>
      </c>
      <c r="U147" s="149" t="n">
        <f aca="false">U18+U19+U21</f>
        <v>0</v>
      </c>
      <c r="V147" s="149" t="n">
        <f aca="false">V18+V19+V21</f>
        <v>0</v>
      </c>
      <c r="W147" s="95"/>
      <c r="X147" s="95"/>
      <c r="Y147" s="95"/>
      <c r="Z147" s="95"/>
      <c r="AA147" s="150" t="str">
        <f aca="false">A147</f>
        <v>      Accounts Payable &amp; Other (Including Exchange Gas Pay.)</v>
      </c>
      <c r="AB147" s="149" t="n">
        <f aca="false">P147</f>
        <v>768</v>
      </c>
      <c r="AC147" s="149" t="n">
        <f aca="false">AC18+AC19+AC21</f>
        <v>-665</v>
      </c>
      <c r="AD147" s="121" t="n">
        <f aca="false">AB147-AC147</f>
        <v>1433</v>
      </c>
      <c r="AE147" s="95"/>
      <c r="AF147" s="121" t="n">
        <f aca="false">T147</f>
        <v>0</v>
      </c>
      <c r="AG147" s="149" t="n">
        <f aca="false">AG18+AG19+AG21</f>
        <v>0</v>
      </c>
      <c r="AH147" s="121" t="n">
        <f aca="false">AF147-AG147</f>
        <v>0</v>
      </c>
      <c r="AI147" s="95"/>
      <c r="AJ147" s="121" t="n">
        <f aca="false">AC147-AG147</f>
        <v>-665</v>
      </c>
      <c r="AK147" s="121" t="n">
        <f aca="false">AB147-AF147</f>
        <v>768</v>
      </c>
      <c r="AL147" s="95"/>
      <c r="AM147" s="149" t="n">
        <f aca="false">AM18+AM19+AM21</f>
        <v>13730</v>
      </c>
      <c r="AN147" s="121" t="n">
        <f aca="false">AB147-AM147</f>
        <v>-12962</v>
      </c>
      <c r="AO147" s="95"/>
      <c r="AP147" s="149" t="n">
        <f aca="false">AP18+AP19+AP21</f>
        <v>0</v>
      </c>
      <c r="AQ147" s="121" t="n">
        <f aca="false">AC147-AP147</f>
        <v>-665</v>
      </c>
      <c r="AR147" s="95"/>
      <c r="AS147" s="95"/>
      <c r="AT147" s="95"/>
      <c r="AU147" s="95"/>
    </row>
    <row r="148" customFormat="false" ht="12.75" hidden="false" customHeight="true" outlineLevel="0" collapsed="false">
      <c r="A148" s="95" t="str">
        <f aca="false">A23</f>
        <v>      Accrued Interest - Third Party</v>
      </c>
      <c r="B148" s="95"/>
      <c r="C148" s="95"/>
      <c r="D148" s="149" t="n">
        <f aca="false">D23</f>
        <v>89</v>
      </c>
      <c r="E148" s="149" t="n">
        <f aca="false">E23</f>
        <v>89</v>
      </c>
      <c r="F148" s="149" t="n">
        <f aca="false">F23</f>
        <v>89</v>
      </c>
      <c r="G148" s="149" t="n">
        <f aca="false">G23</f>
        <v>88</v>
      </c>
      <c r="H148" s="149" t="n">
        <f aca="false">H23</f>
        <v>-444</v>
      </c>
      <c r="I148" s="149" t="n">
        <f aca="false">I23</f>
        <v>89</v>
      </c>
      <c r="J148" s="149" t="n">
        <f aca="false">J23</f>
        <v>89</v>
      </c>
      <c r="K148" s="149" t="n">
        <f aca="false">K23</f>
        <v>89</v>
      </c>
      <c r="L148" s="149" t="n">
        <f aca="false">L23</f>
        <v>89</v>
      </c>
      <c r="M148" s="149" t="n">
        <f aca="false">M23</f>
        <v>88</v>
      </c>
      <c r="N148" s="149" t="n">
        <f aca="false">N23</f>
        <v>-474</v>
      </c>
      <c r="O148" s="149" t="n">
        <f aca="false">O23</f>
        <v>59</v>
      </c>
      <c r="P148" s="149" t="n">
        <f aca="false">P23</f>
        <v>-60</v>
      </c>
      <c r="Q148" s="149" t="n">
        <f aca="false">Q23</f>
        <v>178</v>
      </c>
      <c r="R148" s="149" t="n">
        <f aca="false">R23</f>
        <v>-238</v>
      </c>
      <c r="S148" s="95"/>
      <c r="T148" s="149" t="n">
        <f aca="false">T23</f>
        <v>0</v>
      </c>
      <c r="U148" s="149" t="n">
        <f aca="false">U23</f>
        <v>0</v>
      </c>
      <c r="V148" s="149" t="n">
        <f aca="false">V23</f>
        <v>0</v>
      </c>
      <c r="W148" s="95"/>
      <c r="X148" s="95"/>
      <c r="Y148" s="95"/>
      <c r="Z148" s="95"/>
      <c r="AA148" s="150" t="str">
        <f aca="false">A148</f>
        <v>      Accrued Interest - Third Party</v>
      </c>
      <c r="AB148" s="149" t="n">
        <f aca="false">P148</f>
        <v>-60</v>
      </c>
      <c r="AC148" s="149" t="n">
        <f aca="false">AC23</f>
        <v>267</v>
      </c>
      <c r="AD148" s="121" t="n">
        <f aca="false">AB148-AC148</f>
        <v>-327</v>
      </c>
      <c r="AE148" s="95"/>
      <c r="AF148" s="121" t="n">
        <f aca="false">T148</f>
        <v>0</v>
      </c>
      <c r="AG148" s="149" t="n">
        <f aca="false">AG23</f>
        <v>0</v>
      </c>
      <c r="AH148" s="121" t="n">
        <f aca="false">AF148-AG148</f>
        <v>0</v>
      </c>
      <c r="AI148" s="95"/>
      <c r="AJ148" s="121" t="n">
        <f aca="false">AC148-AG148</f>
        <v>267</v>
      </c>
      <c r="AK148" s="121" t="n">
        <f aca="false">AB148-AF148</f>
        <v>-60</v>
      </c>
      <c r="AL148" s="95"/>
      <c r="AM148" s="149" t="n">
        <f aca="false">AM23</f>
        <v>-2804</v>
      </c>
      <c r="AN148" s="121" t="n">
        <f aca="false">AB148-AM148</f>
        <v>2744</v>
      </c>
      <c r="AO148" s="95"/>
      <c r="AP148" s="149" t="n">
        <f aca="false">AP23</f>
        <v>0</v>
      </c>
      <c r="AQ148" s="121" t="n">
        <f aca="false">AC148-AP148</f>
        <v>267</v>
      </c>
      <c r="AR148" s="95"/>
      <c r="AS148" s="95"/>
      <c r="AT148" s="95"/>
      <c r="AU148" s="95"/>
    </row>
    <row r="149" customFormat="false" ht="12.75" hidden="false" customHeight="true" outlineLevel="0" collapsed="false">
      <c r="A149" s="107" t="s">
        <v>489</v>
      </c>
      <c r="B149" s="95"/>
      <c r="C149" s="95"/>
      <c r="D149" s="122" t="n">
        <v>0</v>
      </c>
      <c r="E149" s="122" t="n">
        <v>0</v>
      </c>
      <c r="F149" s="122" t="n">
        <v>0</v>
      </c>
      <c r="G149" s="122" t="n">
        <v>0</v>
      </c>
      <c r="H149" s="122" t="n">
        <v>0</v>
      </c>
      <c r="I149" s="122" t="n">
        <v>0</v>
      </c>
      <c r="J149" s="122" t="n">
        <v>0</v>
      </c>
      <c r="K149" s="122" t="n">
        <v>0</v>
      </c>
      <c r="L149" s="122" t="n">
        <v>0</v>
      </c>
      <c r="M149" s="122" t="n">
        <v>0</v>
      </c>
      <c r="N149" s="122" t="n">
        <v>0</v>
      </c>
      <c r="O149" s="122" t="n">
        <v>0</v>
      </c>
      <c r="P149" s="121" t="n">
        <f aca="false">SUM(D149:O149)</f>
        <v>0</v>
      </c>
      <c r="Q149" s="122" t="n">
        <f aca="false">SUM(D149:E149)</f>
        <v>0</v>
      </c>
      <c r="R149" s="121" t="n">
        <f aca="false">P149-Q149</f>
        <v>0</v>
      </c>
      <c r="S149" s="95"/>
      <c r="T149" s="122" t="n">
        <v>0</v>
      </c>
      <c r="U149" s="122" t="n">
        <v>0</v>
      </c>
      <c r="V149" s="122" t="n">
        <v>0</v>
      </c>
      <c r="W149" s="95"/>
      <c r="X149" s="95"/>
      <c r="Y149" s="95"/>
      <c r="Z149" s="95"/>
      <c r="AA149" s="150" t="str">
        <f aca="false">A149</f>
        <v>      Accrued Income Taxes</v>
      </c>
      <c r="AB149" s="149" t="n">
        <f aca="false">P149</f>
        <v>0</v>
      </c>
      <c r="AC149" s="122" t="n">
        <f aca="false">SUM(D149:F149)</f>
        <v>0</v>
      </c>
      <c r="AD149" s="121" t="n">
        <f aca="false">AB149-AC149</f>
        <v>0</v>
      </c>
      <c r="AE149" s="95"/>
      <c r="AF149" s="121" t="n">
        <f aca="false">T149</f>
        <v>0</v>
      </c>
      <c r="AG149" s="122" t="n">
        <v>0</v>
      </c>
      <c r="AH149" s="121" t="n">
        <f aca="false">AF149-AG149</f>
        <v>0</v>
      </c>
      <c r="AI149" s="95"/>
      <c r="AJ149" s="121" t="n">
        <f aca="false">AC149-AG149</f>
        <v>0</v>
      </c>
      <c r="AK149" s="121" t="n">
        <f aca="false">AB149-AF149</f>
        <v>0</v>
      </c>
      <c r="AL149" s="95"/>
      <c r="AM149" s="122" t="n">
        <v>0</v>
      </c>
      <c r="AN149" s="121" t="n">
        <f aca="false">AB149-AM149</f>
        <v>0</v>
      </c>
      <c r="AO149" s="95"/>
      <c r="AP149" s="122" t="n">
        <v>0</v>
      </c>
      <c r="AQ149" s="121" t="n">
        <f aca="false">AC149-AP149</f>
        <v>0</v>
      </c>
      <c r="AR149" s="95"/>
      <c r="AS149" s="95"/>
      <c r="AT149" s="95"/>
      <c r="AU149" s="95"/>
    </row>
    <row r="150" customFormat="false" ht="12.75" hidden="false" customHeight="true" outlineLevel="0" collapsed="false">
      <c r="A150" s="95" t="str">
        <f aca="false">A24</f>
        <v>      Accrued Taxes, Other Than Income</v>
      </c>
      <c r="B150" s="95"/>
      <c r="C150" s="95"/>
      <c r="D150" s="149" t="n">
        <f aca="false">D24</f>
        <v>322</v>
      </c>
      <c r="E150" s="149" t="n">
        <f aca="false">E24</f>
        <v>554</v>
      </c>
      <c r="F150" s="149" t="n">
        <f aca="false">F24</f>
        <v>764</v>
      </c>
      <c r="G150" s="149" t="n">
        <f aca="false">G24</f>
        <v>-2213</v>
      </c>
      <c r="H150" s="149" t="n">
        <f aca="false">H24</f>
        <v>-107</v>
      </c>
      <c r="I150" s="149" t="n">
        <f aca="false">I24</f>
        <v>718</v>
      </c>
      <c r="J150" s="149" t="n">
        <f aca="false">J24</f>
        <v>825</v>
      </c>
      <c r="K150" s="149" t="n">
        <f aca="false">K24</f>
        <v>625</v>
      </c>
      <c r="L150" s="149" t="n">
        <f aca="false">L24</f>
        <v>825</v>
      </c>
      <c r="M150" s="149" t="n">
        <f aca="false">M24</f>
        <v>-2633</v>
      </c>
      <c r="N150" s="149" t="n">
        <f aca="false">N24</f>
        <v>625</v>
      </c>
      <c r="O150" s="149" t="n">
        <f aca="false">O24</f>
        <v>-289</v>
      </c>
      <c r="P150" s="149" t="n">
        <f aca="false">P24</f>
        <v>16</v>
      </c>
      <c r="Q150" s="149" t="n">
        <f aca="false">Q24</f>
        <v>876</v>
      </c>
      <c r="R150" s="149" t="n">
        <f aca="false">R24</f>
        <v>-860</v>
      </c>
      <c r="S150" s="95"/>
      <c r="T150" s="149" t="n">
        <f aca="false">T24</f>
        <v>0</v>
      </c>
      <c r="U150" s="149" t="n">
        <f aca="false">U24</f>
        <v>0</v>
      </c>
      <c r="V150" s="149" t="n">
        <f aca="false">V24</f>
        <v>0</v>
      </c>
      <c r="W150" s="95"/>
      <c r="X150" s="95"/>
      <c r="Y150" s="95"/>
      <c r="Z150" s="95"/>
      <c r="AA150" s="150" t="str">
        <f aca="false">A150</f>
        <v>      Accrued Taxes, Other Than Income</v>
      </c>
      <c r="AB150" s="149" t="n">
        <f aca="false">P150</f>
        <v>16</v>
      </c>
      <c r="AC150" s="149" t="n">
        <f aca="false">AC24</f>
        <v>1640</v>
      </c>
      <c r="AD150" s="121" t="n">
        <f aca="false">AB150-AC150</f>
        <v>-1624</v>
      </c>
      <c r="AE150" s="95"/>
      <c r="AF150" s="121" t="n">
        <f aca="false">T150</f>
        <v>0</v>
      </c>
      <c r="AG150" s="149" t="n">
        <f aca="false">AG24</f>
        <v>0</v>
      </c>
      <c r="AH150" s="121" t="n">
        <f aca="false">AF150-AG150</f>
        <v>0</v>
      </c>
      <c r="AI150" s="95"/>
      <c r="AJ150" s="121" t="n">
        <f aca="false">AC150-AG150</f>
        <v>1640</v>
      </c>
      <c r="AK150" s="121" t="n">
        <f aca="false">AB150-AF150</f>
        <v>16</v>
      </c>
      <c r="AL150" s="95"/>
      <c r="AM150" s="149" t="n">
        <f aca="false">AM24</f>
        <v>-519</v>
      </c>
      <c r="AN150" s="121" t="n">
        <f aca="false">AB150-AM150</f>
        <v>535</v>
      </c>
      <c r="AO150" s="95"/>
      <c r="AP150" s="149" t="n">
        <f aca="false">AP24</f>
        <v>0</v>
      </c>
      <c r="AQ150" s="121" t="n">
        <f aca="false">AC150-AP150</f>
        <v>1640</v>
      </c>
      <c r="AR150" s="95"/>
      <c r="AS150" s="95"/>
      <c r="AT150" s="95"/>
      <c r="AU150" s="95"/>
    </row>
    <row r="151" customFormat="false" ht="12.75" hidden="false" customHeight="true" outlineLevel="0" collapsed="false">
      <c r="A151" s="123" t="s">
        <v>490</v>
      </c>
      <c r="B151" s="95"/>
      <c r="C151" s="95"/>
      <c r="D151" s="122" t="n">
        <v>0</v>
      </c>
      <c r="E151" s="122" t="n">
        <v>0</v>
      </c>
      <c r="F151" s="122" t="n">
        <v>0</v>
      </c>
      <c r="G151" s="122" t="n">
        <v>0</v>
      </c>
      <c r="H151" s="122" t="n">
        <v>0</v>
      </c>
      <c r="I151" s="122" t="n">
        <v>0</v>
      </c>
      <c r="J151" s="122" t="n">
        <v>0</v>
      </c>
      <c r="K151" s="122" t="n">
        <v>0</v>
      </c>
      <c r="L151" s="122" t="n">
        <v>0</v>
      </c>
      <c r="M151" s="122" t="n">
        <v>0</v>
      </c>
      <c r="N151" s="122" t="n">
        <v>0</v>
      </c>
      <c r="O151" s="122" t="n">
        <v>0</v>
      </c>
      <c r="P151" s="121" t="n">
        <f aca="false">SUM(D151:O151)</f>
        <v>0</v>
      </c>
      <c r="Q151" s="122" t="n">
        <f aca="false">SUM(D151:E151)</f>
        <v>0</v>
      </c>
      <c r="R151" s="121" t="n">
        <f aca="false">P151-Q151</f>
        <v>0</v>
      </c>
      <c r="S151" s="95"/>
      <c r="T151" s="122" t="n">
        <v>0</v>
      </c>
      <c r="U151" s="122" t="n">
        <v>0</v>
      </c>
      <c r="V151" s="122" t="n">
        <v>0</v>
      </c>
      <c r="W151" s="95"/>
      <c r="X151" s="95"/>
      <c r="Y151" s="95"/>
      <c r="Z151" s="95"/>
      <c r="AA151" s="150" t="str">
        <f aca="false">A151</f>
        <v>      Tax Refunds / Payments</v>
      </c>
      <c r="AB151" s="149" t="n">
        <f aca="false">P151</f>
        <v>0</v>
      </c>
      <c r="AC151" s="122" t="n">
        <f aca="false">SUM(D151:F151)</f>
        <v>0</v>
      </c>
      <c r="AD151" s="121" t="n">
        <f aca="false">AB151-AC151</f>
        <v>0</v>
      </c>
      <c r="AE151" s="95"/>
      <c r="AF151" s="121" t="n">
        <f aca="false">T151</f>
        <v>0</v>
      </c>
      <c r="AG151" s="122" t="n">
        <v>0</v>
      </c>
      <c r="AH151" s="121" t="n">
        <f aca="false">AF151-AG151</f>
        <v>0</v>
      </c>
      <c r="AI151" s="95"/>
      <c r="AJ151" s="121" t="n">
        <f aca="false">AC151-AG151</f>
        <v>0</v>
      </c>
      <c r="AK151" s="121" t="n">
        <f aca="false">AB151-AF151</f>
        <v>0</v>
      </c>
      <c r="AL151" s="95"/>
      <c r="AM151" s="122" t="n">
        <v>0</v>
      </c>
      <c r="AN151" s="121" t="n">
        <f aca="false">AB151-AM151</f>
        <v>0</v>
      </c>
      <c r="AO151" s="95"/>
      <c r="AP151" s="122" t="n">
        <v>0</v>
      </c>
      <c r="AQ151" s="121" t="n">
        <f aca="false">AC151-AP151</f>
        <v>0</v>
      </c>
      <c r="AR151" s="95"/>
      <c r="AS151" s="95"/>
      <c r="AT151" s="95"/>
      <c r="AU151" s="95"/>
    </row>
    <row r="152" customFormat="false" ht="12.75" hidden="false" customHeight="true" outlineLevel="0" collapsed="false">
      <c r="A152" s="95" t="str">
        <f aca="false">A25</f>
        <v>      Other Current Assets </v>
      </c>
      <c r="B152" s="95"/>
      <c r="C152" s="95"/>
      <c r="D152" s="149" t="n">
        <f aca="false">+D25</f>
        <v>109</v>
      </c>
      <c r="E152" s="149" t="n">
        <f aca="false">+E25</f>
        <v>109</v>
      </c>
      <c r="F152" s="149" t="n">
        <f aca="false">+F25</f>
        <v>109</v>
      </c>
      <c r="G152" s="149" t="n">
        <f aca="false">+G25</f>
        <v>109</v>
      </c>
      <c r="H152" s="149" t="n">
        <f aca="false">+H25</f>
        <v>109</v>
      </c>
      <c r="I152" s="149" t="n">
        <f aca="false">+I25</f>
        <v>109</v>
      </c>
      <c r="J152" s="149" t="n">
        <f aca="false">+J25</f>
        <v>109</v>
      </c>
      <c r="K152" s="149" t="n">
        <f aca="false">+K25</f>
        <v>109</v>
      </c>
      <c r="L152" s="149" t="n">
        <f aca="false">+L25</f>
        <v>-1291</v>
      </c>
      <c r="M152" s="149" t="n">
        <f aca="false">+M25</f>
        <v>116</v>
      </c>
      <c r="N152" s="149" t="n">
        <f aca="false">+N25</f>
        <v>117</v>
      </c>
      <c r="O152" s="149" t="n">
        <f aca="false">+O25</f>
        <v>117</v>
      </c>
      <c r="P152" s="149" t="n">
        <f aca="false">+P25</f>
        <v>-69</v>
      </c>
      <c r="Q152" s="149" t="n">
        <f aca="false">+Q25</f>
        <v>218</v>
      </c>
      <c r="R152" s="149" t="n">
        <f aca="false">+R25</f>
        <v>-287</v>
      </c>
      <c r="S152" s="95"/>
      <c r="T152" s="149" t="n">
        <f aca="false">+T25</f>
        <v>0</v>
      </c>
      <c r="U152" s="149" t="n">
        <f aca="false">+U25</f>
        <v>0</v>
      </c>
      <c r="V152" s="149" t="n">
        <f aca="false">+V25</f>
        <v>0</v>
      </c>
      <c r="W152" s="95"/>
      <c r="X152" s="95"/>
      <c r="Y152" s="95"/>
      <c r="Z152" s="95"/>
      <c r="AA152" s="150" t="str">
        <f aca="false">A152</f>
        <v>      Other Current Assets </v>
      </c>
      <c r="AB152" s="149" t="n">
        <f aca="false">P152</f>
        <v>-69</v>
      </c>
      <c r="AC152" s="149" t="n">
        <f aca="false">+AC25</f>
        <v>327</v>
      </c>
      <c r="AD152" s="121" t="n">
        <f aca="false">AB152-AC152</f>
        <v>-396</v>
      </c>
      <c r="AE152" s="95"/>
      <c r="AF152" s="121" t="n">
        <f aca="false">T152</f>
        <v>0</v>
      </c>
      <c r="AG152" s="149" t="n">
        <f aca="false">+AG25</f>
        <v>0</v>
      </c>
      <c r="AH152" s="121" t="n">
        <f aca="false">AF152-AG152</f>
        <v>0</v>
      </c>
      <c r="AI152" s="95"/>
      <c r="AJ152" s="121" t="n">
        <f aca="false">AC152-AG152</f>
        <v>327</v>
      </c>
      <c r="AK152" s="121" t="n">
        <f aca="false">AB152-AF152</f>
        <v>-69</v>
      </c>
      <c r="AL152" s="95"/>
      <c r="AM152" s="149" t="n">
        <f aca="false">+AM25</f>
        <v>-31</v>
      </c>
      <c r="AN152" s="121" t="n">
        <f aca="false">AB152-AM152</f>
        <v>-38</v>
      </c>
      <c r="AO152" s="95"/>
      <c r="AP152" s="149" t="n">
        <f aca="false">+AP25</f>
        <v>0</v>
      </c>
      <c r="AQ152" s="121" t="n">
        <f aca="false">AC152-AP152</f>
        <v>327</v>
      </c>
      <c r="AR152" s="95"/>
      <c r="AS152" s="95"/>
      <c r="AT152" s="95"/>
      <c r="AU152" s="95"/>
    </row>
    <row r="153" customFormat="false" ht="12.75" hidden="false" customHeight="true" outlineLevel="0" collapsed="false">
      <c r="A153" s="95" t="str">
        <f aca="false">A26</f>
        <v>      Other Current Liabilities (W/O Reserve Activity)</v>
      </c>
      <c r="B153" s="95"/>
      <c r="C153" s="95"/>
      <c r="D153" s="151" t="n">
        <f aca="false">+D26</f>
        <v>0</v>
      </c>
      <c r="E153" s="151" t="n">
        <f aca="false">+E26</f>
        <v>0</v>
      </c>
      <c r="F153" s="151" t="n">
        <f aca="false">+F26</f>
        <v>0</v>
      </c>
      <c r="G153" s="151" t="n">
        <f aca="false">+G26</f>
        <v>0</v>
      </c>
      <c r="H153" s="151" t="n">
        <f aca="false">+H26</f>
        <v>0</v>
      </c>
      <c r="I153" s="151" t="n">
        <f aca="false">+I26</f>
        <v>0</v>
      </c>
      <c r="J153" s="151" t="n">
        <f aca="false">+J26</f>
        <v>0</v>
      </c>
      <c r="K153" s="151" t="n">
        <f aca="false">+K26</f>
        <v>0</v>
      </c>
      <c r="L153" s="151" t="n">
        <f aca="false">+L26</f>
        <v>0</v>
      </c>
      <c r="M153" s="151" t="n">
        <f aca="false">+M26</f>
        <v>0</v>
      </c>
      <c r="N153" s="151" t="n">
        <f aca="false">+N26</f>
        <v>0</v>
      </c>
      <c r="O153" s="151" t="n">
        <f aca="false">+O26</f>
        <v>0</v>
      </c>
      <c r="P153" s="151" t="n">
        <f aca="false">+P26</f>
        <v>0</v>
      </c>
      <c r="Q153" s="151" t="n">
        <f aca="false">+Q26</f>
        <v>0</v>
      </c>
      <c r="R153" s="151" t="n">
        <f aca="false">+R26</f>
        <v>0</v>
      </c>
      <c r="S153" s="95"/>
      <c r="T153" s="151" t="n">
        <f aca="false">+T26</f>
        <v>0</v>
      </c>
      <c r="U153" s="151" t="n">
        <f aca="false">+U26</f>
        <v>0</v>
      </c>
      <c r="V153" s="151" t="n">
        <f aca="false">+V26</f>
        <v>0</v>
      </c>
      <c r="W153" s="95"/>
      <c r="X153" s="95"/>
      <c r="Y153" s="95"/>
      <c r="Z153" s="95"/>
      <c r="AA153" s="150" t="str">
        <f aca="false">A153</f>
        <v>      Other Current Liabilities (W/O Reserve Activity)</v>
      </c>
      <c r="AB153" s="151" t="n">
        <f aca="false">P153</f>
        <v>0</v>
      </c>
      <c r="AC153" s="151" t="n">
        <f aca="false">+AC26</f>
        <v>0</v>
      </c>
      <c r="AD153" s="132" t="n">
        <f aca="false">AB153-AC153</f>
        <v>0</v>
      </c>
      <c r="AE153" s="154"/>
      <c r="AF153" s="132" t="n">
        <f aca="false">T153</f>
        <v>0</v>
      </c>
      <c r="AG153" s="151" t="n">
        <f aca="false">+AG26</f>
        <v>0</v>
      </c>
      <c r="AH153" s="132" t="n">
        <f aca="false">AF153-AG153</f>
        <v>0</v>
      </c>
      <c r="AI153" s="95"/>
      <c r="AJ153" s="132" t="n">
        <f aca="false">AC153-AG153</f>
        <v>0</v>
      </c>
      <c r="AK153" s="132" t="n">
        <f aca="false">AB153-AF153</f>
        <v>0</v>
      </c>
      <c r="AL153" s="95"/>
      <c r="AM153" s="151" t="n">
        <f aca="false">+AM26</f>
        <v>9</v>
      </c>
      <c r="AN153" s="132" t="n">
        <f aca="false">AB153-AM153</f>
        <v>-9</v>
      </c>
      <c r="AO153" s="95"/>
      <c r="AP153" s="151" t="n">
        <f aca="false">+AP26</f>
        <v>0</v>
      </c>
      <c r="AQ153" s="132" t="n">
        <f aca="false">AC153-AP153</f>
        <v>0</v>
      </c>
      <c r="AR153" s="95"/>
      <c r="AS153" s="95"/>
      <c r="AT153" s="95"/>
      <c r="AU153" s="95"/>
    </row>
    <row r="154" customFormat="false" ht="3.95" hidden="false" customHeight="true" outlineLevel="0" collapsed="false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2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</row>
    <row r="155" customFormat="false" ht="12.75" hidden="false" customHeight="true" outlineLevel="0" collapsed="false">
      <c r="A155" s="123" t="s">
        <v>517</v>
      </c>
      <c r="B155" s="95"/>
      <c r="C155" s="95"/>
      <c r="D155" s="151" t="n">
        <f aca="false">SUM(D144:D153)</f>
        <v>-101</v>
      </c>
      <c r="E155" s="151" t="n">
        <f aca="false">SUM(E144:E153)</f>
        <v>1651</v>
      </c>
      <c r="F155" s="151" t="n">
        <f aca="false">SUM(F144:F153)</f>
        <v>-105</v>
      </c>
      <c r="G155" s="151" t="n">
        <f aca="false">SUM(G144:G153)</f>
        <v>-1592</v>
      </c>
      <c r="H155" s="151" t="n">
        <f aca="false">SUM(H144:H153)</f>
        <v>-882</v>
      </c>
      <c r="I155" s="151" t="n">
        <f aca="false">SUM(I144:I153)</f>
        <v>368</v>
      </c>
      <c r="J155" s="151" t="n">
        <f aca="false">SUM(J144:J153)</f>
        <v>177</v>
      </c>
      <c r="K155" s="151" t="n">
        <f aca="false">SUM(K144:K153)</f>
        <v>1030</v>
      </c>
      <c r="L155" s="151" t="n">
        <f aca="false">SUM(L144:L153)</f>
        <v>465</v>
      </c>
      <c r="M155" s="151" t="n">
        <f aca="false">SUM(M144:M153)</f>
        <v>-2751</v>
      </c>
      <c r="N155" s="151" t="n">
        <f aca="false">SUM(N144:N153)</f>
        <v>99</v>
      </c>
      <c r="O155" s="151" t="n">
        <f aca="false">SUM(O144:O153)</f>
        <v>-8</v>
      </c>
      <c r="P155" s="151" t="n">
        <f aca="false">SUM(P144:P153)</f>
        <v>-1649</v>
      </c>
      <c r="Q155" s="151" t="n">
        <f aca="false">SUM(Q144:Q153)</f>
        <v>1550</v>
      </c>
      <c r="R155" s="151" t="n">
        <f aca="false">SUM(R144:R153)</f>
        <v>-3199</v>
      </c>
      <c r="S155" s="95"/>
      <c r="T155" s="151" t="n">
        <f aca="false">SUM(T144:T153)</f>
        <v>0</v>
      </c>
      <c r="U155" s="151" t="n">
        <f aca="false">SUM(U144:U153)</f>
        <v>0</v>
      </c>
      <c r="V155" s="151" t="n">
        <f aca="false">SUM(V144:V153)</f>
        <v>0</v>
      </c>
      <c r="W155" s="95"/>
      <c r="X155" s="95"/>
      <c r="Y155" s="95"/>
      <c r="Z155" s="95"/>
      <c r="AA155" s="150" t="str">
        <f aca="false">A155</f>
        <v>            Total Working Capital Changes</v>
      </c>
      <c r="AB155" s="151" t="n">
        <f aca="false">SUM(AB144:AB153)</f>
        <v>-1649</v>
      </c>
      <c r="AC155" s="151" t="n">
        <f aca="false">SUM(AC144:AC153)</f>
        <v>1445</v>
      </c>
      <c r="AD155" s="151" t="n">
        <f aca="false">SUM(AD144:AD153)</f>
        <v>-3094</v>
      </c>
      <c r="AE155" s="95"/>
      <c r="AF155" s="151" t="n">
        <f aca="false">SUM(AF144:AF153)</f>
        <v>0</v>
      </c>
      <c r="AG155" s="151" t="n">
        <f aca="false">SUM(AG144:AG153)</f>
        <v>0</v>
      </c>
      <c r="AH155" s="151" t="n">
        <f aca="false">SUM(AH144:AH153)</f>
        <v>0</v>
      </c>
      <c r="AI155" s="95"/>
      <c r="AJ155" s="151" t="n">
        <f aca="false">SUM(AJ144:AJ153)</f>
        <v>1445</v>
      </c>
      <c r="AK155" s="151" t="n">
        <f aca="false">SUM(AK144:AK153)</f>
        <v>-1649</v>
      </c>
      <c r="AL155" s="95"/>
      <c r="AM155" s="151" t="n">
        <f aca="false">SUM(AM144:AM153)</f>
        <v>-7081</v>
      </c>
      <c r="AN155" s="151" t="n">
        <f aca="false">SUM(AN144:AN153)</f>
        <v>5432</v>
      </c>
      <c r="AO155" s="95"/>
      <c r="AP155" s="151" t="n">
        <f aca="false">SUM(AP144:AP153)</f>
        <v>0</v>
      </c>
      <c r="AQ155" s="151" t="n">
        <f aca="false">SUM(AQ144:AQ153)</f>
        <v>1445</v>
      </c>
      <c r="AR155" s="95"/>
      <c r="AS155" s="95"/>
      <c r="AT155" s="95"/>
      <c r="AU155" s="95"/>
    </row>
    <row r="156" customFormat="false" ht="6" hidden="false" customHeight="true" outlineLevel="0" collapsed="false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2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</row>
    <row r="157" customFormat="false" ht="12.75" hidden="false" customHeight="true" outlineLevel="0" collapsed="false">
      <c r="A157" s="158" t="s">
        <v>518</v>
      </c>
      <c r="B157" s="95"/>
      <c r="C157" s="95"/>
      <c r="D157" s="149" t="n">
        <f aca="false">D141+D155</f>
        <v>8047</v>
      </c>
      <c r="E157" s="149" t="n">
        <f aca="false">E141+E155</f>
        <v>8700</v>
      </c>
      <c r="F157" s="149" t="n">
        <f aca="false">F141+F155</f>
        <v>7800</v>
      </c>
      <c r="G157" s="149" t="n">
        <f aca="false">G141+G155</f>
        <v>6100</v>
      </c>
      <c r="H157" s="149" t="n">
        <f aca="false">H141+H155</f>
        <v>7200</v>
      </c>
      <c r="I157" s="149" t="n">
        <f aca="false">I141+I155</f>
        <v>8800</v>
      </c>
      <c r="J157" s="149" t="n">
        <f aca="false">J141+J155</f>
        <v>9100</v>
      </c>
      <c r="K157" s="149" t="n">
        <f aca="false">K141+K155</f>
        <v>9900</v>
      </c>
      <c r="L157" s="149" t="n">
        <f aca="false">L141+L155</f>
        <v>9500</v>
      </c>
      <c r="M157" s="149" t="n">
        <f aca="false">M141+M155</f>
        <v>6100</v>
      </c>
      <c r="N157" s="149" t="n">
        <f aca="false">N141+N155</f>
        <v>8350</v>
      </c>
      <c r="O157" s="149" t="n">
        <f aca="false">O141+O155</f>
        <v>8953</v>
      </c>
      <c r="P157" s="149" t="n">
        <f aca="false">P141+P155</f>
        <v>98550</v>
      </c>
      <c r="Q157" s="149" t="n">
        <f aca="false">Q141+Q155</f>
        <v>16747</v>
      </c>
      <c r="R157" s="149" t="n">
        <f aca="false">R141+R155</f>
        <v>81803</v>
      </c>
      <c r="S157" s="95"/>
      <c r="T157" s="149" t="n">
        <f aca="false">T141+T155</f>
        <v>0</v>
      </c>
      <c r="U157" s="149" t="n">
        <f aca="false">U141+U155</f>
        <v>0</v>
      </c>
      <c r="V157" s="149" t="n">
        <f aca="false">V141+V155</f>
        <v>0</v>
      </c>
      <c r="W157" s="95"/>
      <c r="X157" s="95"/>
      <c r="Y157" s="95"/>
      <c r="Z157" s="95"/>
      <c r="AA157" s="148" t="str">
        <f aca="false">A157</f>
        <v>TOTAL CASH FLOW FROM OPERATING ACTIVITIES</v>
      </c>
      <c r="AB157" s="149" t="n">
        <f aca="false">AB141+AB155</f>
        <v>98550</v>
      </c>
      <c r="AC157" s="149" t="n">
        <f aca="false">AC141+AC155</f>
        <v>24547</v>
      </c>
      <c r="AD157" s="149" t="n">
        <f aca="false">AD141+AD155</f>
        <v>74003</v>
      </c>
      <c r="AE157" s="95"/>
      <c r="AF157" s="149" t="n">
        <f aca="false">AF141+AF155</f>
        <v>0</v>
      </c>
      <c r="AG157" s="149" t="n">
        <f aca="false">AG141+AG155</f>
        <v>0</v>
      </c>
      <c r="AH157" s="149" t="n">
        <f aca="false">AH141+AH155</f>
        <v>0</v>
      </c>
      <c r="AI157" s="95"/>
      <c r="AJ157" s="149" t="n">
        <f aca="false">AJ141+AJ155</f>
        <v>24547</v>
      </c>
      <c r="AK157" s="149" t="n">
        <f aca="false">AK141+AK155</f>
        <v>98550</v>
      </c>
      <c r="AL157" s="95"/>
      <c r="AM157" s="149" t="n">
        <f aca="false">AM141+AM155</f>
        <v>106154</v>
      </c>
      <c r="AN157" s="149" t="n">
        <f aca="false">AN141+AN155</f>
        <v>-7604</v>
      </c>
      <c r="AO157" s="95"/>
      <c r="AP157" s="149" t="n">
        <f aca="false">AP141+AP155</f>
        <v>0</v>
      </c>
      <c r="AQ157" s="149" t="n">
        <f aca="false">AQ141+AQ155</f>
        <v>24547</v>
      </c>
      <c r="AR157" s="95"/>
      <c r="AS157" s="95"/>
      <c r="AT157" s="95"/>
      <c r="AU157" s="95"/>
    </row>
    <row r="158" customFormat="false" ht="6" hidden="false" customHeight="true" outlineLevel="0" collapsed="false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2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</row>
    <row r="159" customFormat="false" ht="12.75" hidden="false" customHeight="true" outlineLevel="0" collapsed="false">
      <c r="A159" s="95" t="str">
        <f aca="false">A37</f>
        <v>CASH FLOW FROM INVESTING ACTIVITIES</v>
      </c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150" t="str">
        <f aca="false">A159</f>
        <v>CASH FLOW FROM INVESTING ACTIVITIES</v>
      </c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</row>
    <row r="160" customFormat="false" ht="12.75" hidden="false" customHeight="true" outlineLevel="0" collapsed="false">
      <c r="A160" s="95" t="str">
        <f aca="false">A38</f>
        <v>   Proceeds from Sale of Investments</v>
      </c>
      <c r="B160" s="95"/>
      <c r="C160" s="95"/>
      <c r="D160" s="149" t="n">
        <f aca="false">D38</f>
        <v>0</v>
      </c>
      <c r="E160" s="149" t="n">
        <f aca="false">E38</f>
        <v>0</v>
      </c>
      <c r="F160" s="149" t="n">
        <f aca="false">F38</f>
        <v>0</v>
      </c>
      <c r="G160" s="149" t="n">
        <f aca="false">G38</f>
        <v>0</v>
      </c>
      <c r="H160" s="149" t="n">
        <f aca="false">H38</f>
        <v>0</v>
      </c>
      <c r="I160" s="149" t="n">
        <f aca="false">I38</f>
        <v>0</v>
      </c>
      <c r="J160" s="149" t="n">
        <f aca="false">J38</f>
        <v>0</v>
      </c>
      <c r="K160" s="149" t="n">
        <f aca="false">K38</f>
        <v>0</v>
      </c>
      <c r="L160" s="149" t="n">
        <f aca="false">L38</f>
        <v>0</v>
      </c>
      <c r="M160" s="149" t="n">
        <f aca="false">M38</f>
        <v>0</v>
      </c>
      <c r="N160" s="149" t="n">
        <f aca="false">N38</f>
        <v>0</v>
      </c>
      <c r="O160" s="149" t="n">
        <f aca="false">O38</f>
        <v>0</v>
      </c>
      <c r="P160" s="149" t="n">
        <f aca="false">P38</f>
        <v>0</v>
      </c>
      <c r="Q160" s="149" t="n">
        <f aca="false">Q38</f>
        <v>0</v>
      </c>
      <c r="R160" s="149" t="n">
        <f aca="false">R38</f>
        <v>0</v>
      </c>
      <c r="S160" s="95"/>
      <c r="T160" s="149" t="n">
        <f aca="false">T38</f>
        <v>0</v>
      </c>
      <c r="U160" s="149" t="n">
        <f aca="false">U38</f>
        <v>0</v>
      </c>
      <c r="V160" s="149" t="n">
        <f aca="false">V38</f>
        <v>0</v>
      </c>
      <c r="W160" s="95"/>
      <c r="X160" s="95"/>
      <c r="Y160" s="95"/>
      <c r="Z160" s="95"/>
      <c r="AA160" s="150" t="str">
        <f aca="false">A160</f>
        <v>   Proceeds from Sale of Investments</v>
      </c>
      <c r="AB160" s="149" t="n">
        <f aca="false">P160</f>
        <v>0</v>
      </c>
      <c r="AC160" s="149" t="n">
        <f aca="false">AC38</f>
        <v>0</v>
      </c>
      <c r="AD160" s="121" t="n">
        <f aca="false">AB160-AC160</f>
        <v>0</v>
      </c>
      <c r="AE160" s="95"/>
      <c r="AF160" s="121" t="n">
        <f aca="false">T160</f>
        <v>0</v>
      </c>
      <c r="AG160" s="149" t="n">
        <f aca="false">AG38</f>
        <v>0</v>
      </c>
      <c r="AH160" s="121" t="n">
        <f aca="false">AF160-AG160</f>
        <v>0</v>
      </c>
      <c r="AI160" s="95"/>
      <c r="AJ160" s="121" t="n">
        <f aca="false">AC160-AG160</f>
        <v>0</v>
      </c>
      <c r="AK160" s="121" t="n">
        <f aca="false">AB160-AF160</f>
        <v>0</v>
      </c>
      <c r="AL160" s="95"/>
      <c r="AM160" s="149" t="n">
        <f aca="false">AM38</f>
        <v>18</v>
      </c>
      <c r="AN160" s="121" t="n">
        <f aca="false">AB160-AM160</f>
        <v>-18</v>
      </c>
      <c r="AO160" s="95"/>
      <c r="AP160" s="149" t="n">
        <f aca="false">AP38</f>
        <v>0</v>
      </c>
      <c r="AQ160" s="121" t="n">
        <f aca="false">AC160-AP160</f>
        <v>0</v>
      </c>
      <c r="AR160" s="95"/>
      <c r="AS160" s="95"/>
      <c r="AT160" s="95"/>
      <c r="AU160" s="95"/>
    </row>
    <row r="161" customFormat="false" ht="12.75" hidden="false" customHeight="true" outlineLevel="0" collapsed="false">
      <c r="A161" s="95" t="str">
        <f aca="false">A39</f>
        <v>   Additions to Property </v>
      </c>
      <c r="B161" s="95"/>
      <c r="C161" s="95"/>
      <c r="D161" s="149" t="n">
        <f aca="false">D39</f>
        <v>-9247</v>
      </c>
      <c r="E161" s="149" t="n">
        <f aca="false">E39</f>
        <v>-6600</v>
      </c>
      <c r="F161" s="149" t="n">
        <f aca="false">F39</f>
        <v>-6300</v>
      </c>
      <c r="G161" s="149" t="n">
        <f aca="false">G39</f>
        <v>-8600</v>
      </c>
      <c r="H161" s="149" t="n">
        <f aca="false">H39</f>
        <v>-6400</v>
      </c>
      <c r="I161" s="149" t="n">
        <f aca="false">I39</f>
        <v>-6500</v>
      </c>
      <c r="J161" s="149" t="n">
        <f aca="false">J39</f>
        <v>-4100</v>
      </c>
      <c r="K161" s="149" t="n">
        <f aca="false">K39</f>
        <v>-3200</v>
      </c>
      <c r="L161" s="149" t="n">
        <f aca="false">L39</f>
        <v>-2400</v>
      </c>
      <c r="M161" s="149" t="n">
        <f aca="false">M39</f>
        <v>-5800</v>
      </c>
      <c r="N161" s="149" t="n">
        <f aca="false">N39</f>
        <v>-800</v>
      </c>
      <c r="O161" s="149" t="n">
        <f aca="false">O39</f>
        <v>-1453</v>
      </c>
      <c r="P161" s="149" t="n">
        <f aca="false">P39</f>
        <v>-61400</v>
      </c>
      <c r="Q161" s="149" t="n">
        <f aca="false">Q39</f>
        <v>-15847</v>
      </c>
      <c r="R161" s="149" t="n">
        <f aca="false">R39</f>
        <v>-45553</v>
      </c>
      <c r="S161" s="95"/>
      <c r="T161" s="149" t="n">
        <f aca="false">T39</f>
        <v>0</v>
      </c>
      <c r="U161" s="149" t="n">
        <f aca="false">U39</f>
        <v>0</v>
      </c>
      <c r="V161" s="149" t="n">
        <f aca="false">V39</f>
        <v>0</v>
      </c>
      <c r="W161" s="95"/>
      <c r="X161" s="95"/>
      <c r="Y161" s="95"/>
      <c r="Z161" s="95"/>
      <c r="AA161" s="150" t="str">
        <f aca="false">A161</f>
        <v>   Additions to Property </v>
      </c>
      <c r="AB161" s="149" t="n">
        <f aca="false">P161</f>
        <v>-61400</v>
      </c>
      <c r="AC161" s="149" t="n">
        <f aca="false">AC39</f>
        <v>-22147</v>
      </c>
      <c r="AD161" s="121" t="n">
        <f aca="false">AB161-AC161</f>
        <v>-39253</v>
      </c>
      <c r="AE161" s="95"/>
      <c r="AF161" s="121" t="n">
        <f aca="false">T161</f>
        <v>0</v>
      </c>
      <c r="AG161" s="149" t="n">
        <f aca="false">AG39</f>
        <v>0</v>
      </c>
      <c r="AH161" s="121" t="n">
        <f aca="false">AF161-AG161</f>
        <v>0</v>
      </c>
      <c r="AI161" s="95"/>
      <c r="AJ161" s="121" t="n">
        <f aca="false">AC161-AG161</f>
        <v>-22147</v>
      </c>
      <c r="AK161" s="121" t="n">
        <f aca="false">AB161-AF161</f>
        <v>-61400</v>
      </c>
      <c r="AL161" s="95"/>
      <c r="AM161" s="149" t="n">
        <f aca="false">AM39</f>
        <v>-67900</v>
      </c>
      <c r="AN161" s="121" t="n">
        <f aca="false">AB161-AM161</f>
        <v>6500</v>
      </c>
      <c r="AO161" s="95"/>
      <c r="AP161" s="149" t="n">
        <f aca="false">AP39</f>
        <v>0</v>
      </c>
      <c r="AQ161" s="121" t="n">
        <f aca="false">AC161-AP161</f>
        <v>-22147</v>
      </c>
      <c r="AR161" s="95"/>
      <c r="AS161" s="95"/>
      <c r="AT161" s="95"/>
      <c r="AU161" s="95"/>
    </row>
    <row r="162" customFormat="false" ht="12.75" hidden="false" customHeight="true" outlineLevel="0" collapsed="false">
      <c r="A162" s="95" t="str">
        <f aca="false">A40</f>
        <v>   Other Capital Expenditures</v>
      </c>
      <c r="B162" s="95"/>
      <c r="C162" s="95"/>
      <c r="D162" s="149" t="n">
        <f aca="false">D40</f>
        <v>-0</v>
      </c>
      <c r="E162" s="149" t="n">
        <f aca="false">E40</f>
        <v>-0</v>
      </c>
      <c r="F162" s="149" t="n">
        <f aca="false">F40</f>
        <v>-0</v>
      </c>
      <c r="G162" s="149" t="n">
        <f aca="false">G40</f>
        <v>-0</v>
      </c>
      <c r="H162" s="149" t="n">
        <f aca="false">H40</f>
        <v>-0</v>
      </c>
      <c r="I162" s="149" t="n">
        <f aca="false">I40</f>
        <v>-0</v>
      </c>
      <c r="J162" s="149" t="n">
        <f aca="false">J40</f>
        <v>-0</v>
      </c>
      <c r="K162" s="149" t="n">
        <f aca="false">K40</f>
        <v>-0</v>
      </c>
      <c r="L162" s="149" t="n">
        <f aca="false">L40</f>
        <v>-0</v>
      </c>
      <c r="M162" s="149" t="n">
        <f aca="false">M40</f>
        <v>-0</v>
      </c>
      <c r="N162" s="149" t="n">
        <f aca="false">N40</f>
        <v>-0</v>
      </c>
      <c r="O162" s="149" t="n">
        <f aca="false">O40</f>
        <v>-0</v>
      </c>
      <c r="P162" s="149" t="n">
        <f aca="false">P40</f>
        <v>0</v>
      </c>
      <c r="Q162" s="149" t="n">
        <f aca="false">Q40</f>
        <v>0</v>
      </c>
      <c r="R162" s="149" t="n">
        <f aca="false">R40</f>
        <v>0</v>
      </c>
      <c r="S162" s="95"/>
      <c r="T162" s="149" t="n">
        <f aca="false">T40</f>
        <v>0</v>
      </c>
      <c r="U162" s="149" t="n">
        <f aca="false">U40</f>
        <v>0</v>
      </c>
      <c r="V162" s="149" t="n">
        <f aca="false">V40</f>
        <v>0</v>
      </c>
      <c r="W162" s="95"/>
      <c r="X162" s="95"/>
      <c r="Y162" s="95"/>
      <c r="Z162" s="95"/>
      <c r="AA162" s="150" t="str">
        <f aca="false">A162</f>
        <v>   Other Capital Expenditures</v>
      </c>
      <c r="AB162" s="149" t="n">
        <f aca="false">P162</f>
        <v>0</v>
      </c>
      <c r="AC162" s="149" t="n">
        <f aca="false">AC40</f>
        <v>0</v>
      </c>
      <c r="AD162" s="121" t="n">
        <f aca="false">AB162-AC162</f>
        <v>0</v>
      </c>
      <c r="AE162" s="95"/>
      <c r="AF162" s="121" t="n">
        <f aca="false">T162</f>
        <v>0</v>
      </c>
      <c r="AG162" s="149" t="n">
        <f aca="false">AG40</f>
        <v>0</v>
      </c>
      <c r="AH162" s="121" t="n">
        <f aca="false">AF162-AG162</f>
        <v>0</v>
      </c>
      <c r="AI162" s="95"/>
      <c r="AJ162" s="121" t="n">
        <f aca="false">AC162-AG162</f>
        <v>0</v>
      </c>
      <c r="AK162" s="121" t="n">
        <f aca="false">AB162-AF162</f>
        <v>0</v>
      </c>
      <c r="AL162" s="95"/>
      <c r="AM162" s="149" t="n">
        <f aca="false">AM40</f>
        <v>-237</v>
      </c>
      <c r="AN162" s="121" t="n">
        <f aca="false">AB162-AM162</f>
        <v>237</v>
      </c>
      <c r="AO162" s="95"/>
      <c r="AP162" s="149" t="n">
        <f aca="false">AP40</f>
        <v>0</v>
      </c>
      <c r="AQ162" s="121" t="n">
        <f aca="false">AC162-AP162</f>
        <v>0</v>
      </c>
      <c r="AR162" s="95"/>
      <c r="AS162" s="95"/>
      <c r="AT162" s="95"/>
      <c r="AU162" s="95"/>
    </row>
    <row r="163" customFormat="false" ht="12.75" hidden="false" customHeight="true" outlineLevel="0" collapsed="false">
      <c r="A163" s="95" t="str">
        <f aca="false">A41</f>
        <v>   Other Investments</v>
      </c>
      <c r="B163" s="95"/>
      <c r="C163" s="95"/>
      <c r="D163" s="149" t="n">
        <f aca="false">D41</f>
        <v>0</v>
      </c>
      <c r="E163" s="149" t="n">
        <f aca="false">E41</f>
        <v>0</v>
      </c>
      <c r="F163" s="149" t="n">
        <f aca="false">F41</f>
        <v>0</v>
      </c>
      <c r="G163" s="149" t="n">
        <f aca="false">G41</f>
        <v>0</v>
      </c>
      <c r="H163" s="149" t="n">
        <f aca="false">H41</f>
        <v>0</v>
      </c>
      <c r="I163" s="149" t="n">
        <f aca="false">I41</f>
        <v>0</v>
      </c>
      <c r="J163" s="149" t="n">
        <f aca="false">J41</f>
        <v>0</v>
      </c>
      <c r="K163" s="149" t="n">
        <f aca="false">K41</f>
        <v>0</v>
      </c>
      <c r="L163" s="149" t="n">
        <f aca="false">L41</f>
        <v>0</v>
      </c>
      <c r="M163" s="149" t="n">
        <f aca="false">M41</f>
        <v>0</v>
      </c>
      <c r="N163" s="149" t="n">
        <f aca="false">N41</f>
        <v>0</v>
      </c>
      <c r="O163" s="149" t="n">
        <f aca="false">O41</f>
        <v>0</v>
      </c>
      <c r="P163" s="149" t="n">
        <f aca="false">P41</f>
        <v>0</v>
      </c>
      <c r="Q163" s="149" t="n">
        <f aca="false">Q41</f>
        <v>0</v>
      </c>
      <c r="R163" s="149" t="n">
        <f aca="false">R41</f>
        <v>0</v>
      </c>
      <c r="S163" s="95"/>
      <c r="T163" s="149" t="n">
        <f aca="false">T41</f>
        <v>0</v>
      </c>
      <c r="U163" s="149" t="n">
        <f aca="false">U41</f>
        <v>0</v>
      </c>
      <c r="V163" s="149" t="n">
        <f aca="false">V41</f>
        <v>0</v>
      </c>
      <c r="W163" s="95"/>
      <c r="X163" s="95"/>
      <c r="Y163" s="95"/>
      <c r="Z163" s="95"/>
      <c r="AA163" s="95" t="str">
        <f aca="false">A163</f>
        <v>   Other Investments</v>
      </c>
      <c r="AB163" s="149" t="n">
        <f aca="false">P163</f>
        <v>0</v>
      </c>
      <c r="AC163" s="149" t="n">
        <f aca="false">AC41</f>
        <v>0</v>
      </c>
      <c r="AD163" s="121" t="n">
        <f aca="false">AB163-AC163</f>
        <v>0</v>
      </c>
      <c r="AE163" s="95"/>
      <c r="AF163" s="121" t="n">
        <f aca="false">T163</f>
        <v>0</v>
      </c>
      <c r="AG163" s="149" t="n">
        <f aca="false">AG41</f>
        <v>0</v>
      </c>
      <c r="AH163" s="121" t="n">
        <f aca="false">AF163-AG163</f>
        <v>0</v>
      </c>
      <c r="AI163" s="95"/>
      <c r="AJ163" s="121" t="n">
        <f aca="false">AC163-AG163</f>
        <v>0</v>
      </c>
      <c r="AK163" s="121" t="n">
        <f aca="false">AB163-AF163</f>
        <v>0</v>
      </c>
      <c r="AL163" s="95"/>
      <c r="AM163" s="149" t="n">
        <f aca="false">AM41</f>
        <v>0</v>
      </c>
      <c r="AN163" s="121" t="n">
        <f aca="false">AB163-AM163</f>
        <v>0</v>
      </c>
      <c r="AO163" s="95"/>
      <c r="AP163" s="149" t="n">
        <f aca="false">AP41</f>
        <v>0</v>
      </c>
      <c r="AQ163" s="121" t="n">
        <f aca="false">AC163-AP163</f>
        <v>0</v>
      </c>
      <c r="AR163" s="95"/>
      <c r="AS163" s="95"/>
      <c r="AT163" s="95"/>
      <c r="AU163" s="95"/>
    </row>
    <row r="164" customFormat="false" ht="12.75" hidden="false" customHeight="true" outlineLevel="0" collapsed="false">
      <c r="A164" s="95" t="str">
        <f aca="false">A42</f>
        <v>   Other (Net Salvage &amp; Removal)</v>
      </c>
      <c r="B164" s="95"/>
      <c r="C164" s="95"/>
      <c r="D164" s="151" t="n">
        <f aca="false">D42</f>
        <v>0</v>
      </c>
      <c r="E164" s="151" t="n">
        <f aca="false">E42</f>
        <v>0</v>
      </c>
      <c r="F164" s="151" t="n">
        <f aca="false">F42</f>
        <v>0</v>
      </c>
      <c r="G164" s="151" t="n">
        <f aca="false">G42</f>
        <v>0</v>
      </c>
      <c r="H164" s="151" t="n">
        <f aca="false">H42</f>
        <v>0</v>
      </c>
      <c r="I164" s="151" t="n">
        <f aca="false">I42</f>
        <v>0</v>
      </c>
      <c r="J164" s="151" t="n">
        <f aca="false">J42</f>
        <v>0</v>
      </c>
      <c r="K164" s="151" t="n">
        <f aca="false">K42</f>
        <v>0</v>
      </c>
      <c r="L164" s="151" t="n">
        <f aca="false">L42</f>
        <v>0</v>
      </c>
      <c r="M164" s="151" t="n">
        <f aca="false">M42</f>
        <v>0</v>
      </c>
      <c r="N164" s="151" t="n">
        <f aca="false">N42</f>
        <v>0</v>
      </c>
      <c r="O164" s="151" t="n">
        <f aca="false">O42</f>
        <v>0</v>
      </c>
      <c r="P164" s="151" t="n">
        <f aca="false">P42</f>
        <v>0</v>
      </c>
      <c r="Q164" s="151" t="n">
        <f aca="false">Q42</f>
        <v>0</v>
      </c>
      <c r="R164" s="151" t="n">
        <f aca="false">R42</f>
        <v>0</v>
      </c>
      <c r="S164" s="154"/>
      <c r="T164" s="151" t="n">
        <f aca="false">T42</f>
        <v>0</v>
      </c>
      <c r="U164" s="151" t="n">
        <f aca="false">U42</f>
        <v>0</v>
      </c>
      <c r="V164" s="151" t="n">
        <f aca="false">V42</f>
        <v>0</v>
      </c>
      <c r="W164" s="154"/>
      <c r="X164" s="154"/>
      <c r="Y164" s="154"/>
      <c r="Z164" s="154"/>
      <c r="AA164" s="95" t="str">
        <f aca="false">A164</f>
        <v>   Other (Net Salvage &amp; Removal)</v>
      </c>
      <c r="AB164" s="151" t="n">
        <f aca="false">P164</f>
        <v>0</v>
      </c>
      <c r="AC164" s="151" t="n">
        <f aca="false">AC42</f>
        <v>0</v>
      </c>
      <c r="AD164" s="132" t="n">
        <f aca="false">AB164-AC164</f>
        <v>0</v>
      </c>
      <c r="AE164" s="154"/>
      <c r="AF164" s="132" t="n">
        <f aca="false">T164</f>
        <v>0</v>
      </c>
      <c r="AG164" s="151" t="n">
        <f aca="false">AG42</f>
        <v>0</v>
      </c>
      <c r="AH164" s="132" t="n">
        <f aca="false">AF164-AG164</f>
        <v>0</v>
      </c>
      <c r="AI164" s="154"/>
      <c r="AJ164" s="132" t="n">
        <f aca="false">AC164-AG164</f>
        <v>0</v>
      </c>
      <c r="AK164" s="132" t="n">
        <f aca="false">AB164-AF164</f>
        <v>0</v>
      </c>
      <c r="AL164" s="154"/>
      <c r="AM164" s="151" t="n">
        <f aca="false">AM42</f>
        <v>14</v>
      </c>
      <c r="AN164" s="132" t="n">
        <f aca="false">AB164-AM164</f>
        <v>-14</v>
      </c>
      <c r="AO164" s="154"/>
      <c r="AP164" s="151" t="n">
        <f aca="false">AP42</f>
        <v>0</v>
      </c>
      <c r="AQ164" s="132" t="n">
        <f aca="false">AC164-AP164</f>
        <v>0</v>
      </c>
      <c r="AR164" s="95"/>
      <c r="AS164" s="95"/>
      <c r="AT164" s="95"/>
      <c r="AU164" s="95"/>
    </row>
    <row r="165" customFormat="false" ht="3.95" hidden="false" customHeight="true" outlineLevel="0" collapsed="false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2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</row>
    <row r="166" customFormat="false" ht="12.75" hidden="false" customHeight="true" outlineLevel="0" collapsed="false">
      <c r="A166" s="95" t="str">
        <f aca="false">A44</f>
        <v>      Cash Provided by (Used in) Investing Activities</v>
      </c>
      <c r="B166" s="95"/>
      <c r="C166" s="95"/>
      <c r="D166" s="151" t="n">
        <f aca="false">SUM(D160:D165)</f>
        <v>-9247</v>
      </c>
      <c r="E166" s="151" t="n">
        <f aca="false">SUM(E160:E165)</f>
        <v>-6600</v>
      </c>
      <c r="F166" s="151" t="n">
        <f aca="false">SUM(F160:F165)</f>
        <v>-6300</v>
      </c>
      <c r="G166" s="151" t="n">
        <f aca="false">SUM(G160:G165)</f>
        <v>-8600</v>
      </c>
      <c r="H166" s="151" t="n">
        <f aca="false">SUM(H160:H165)</f>
        <v>-6400</v>
      </c>
      <c r="I166" s="151" t="n">
        <f aca="false">SUM(I160:I165)</f>
        <v>-6500</v>
      </c>
      <c r="J166" s="151" t="n">
        <f aca="false">SUM(J160:J165)</f>
        <v>-4100</v>
      </c>
      <c r="K166" s="151" t="n">
        <f aca="false">SUM(K160:K165)</f>
        <v>-3200</v>
      </c>
      <c r="L166" s="151" t="n">
        <f aca="false">SUM(L160:L165)</f>
        <v>-2400</v>
      </c>
      <c r="M166" s="151" t="n">
        <f aca="false">SUM(M160:M165)</f>
        <v>-5800</v>
      </c>
      <c r="N166" s="151" t="n">
        <f aca="false">SUM(N160:N165)</f>
        <v>-800</v>
      </c>
      <c r="O166" s="151" t="n">
        <f aca="false">SUM(O160:O165)</f>
        <v>-1453</v>
      </c>
      <c r="P166" s="151" t="n">
        <f aca="false">SUM(P160:P165)</f>
        <v>-61400</v>
      </c>
      <c r="Q166" s="151" t="n">
        <f aca="false">SUM(Q160:Q165)</f>
        <v>-15847</v>
      </c>
      <c r="R166" s="151" t="n">
        <f aca="false">SUM(R160:R165)</f>
        <v>-45553</v>
      </c>
      <c r="S166" s="95"/>
      <c r="T166" s="151" t="n">
        <f aca="false">SUM(T160:T165)</f>
        <v>0</v>
      </c>
      <c r="U166" s="151" t="n">
        <f aca="false">SUM(U160:U165)</f>
        <v>0</v>
      </c>
      <c r="V166" s="151" t="n">
        <f aca="false">SUM(V160:V165)</f>
        <v>0</v>
      </c>
      <c r="W166" s="95"/>
      <c r="X166" s="95"/>
      <c r="Y166" s="95"/>
      <c r="Z166" s="95"/>
      <c r="AA166" s="150" t="str">
        <f aca="false">A166</f>
        <v>      Cash Provided by (Used in) Investing Activities</v>
      </c>
      <c r="AB166" s="151" t="n">
        <f aca="false">SUM(AB160:AB165)</f>
        <v>-61400</v>
      </c>
      <c r="AC166" s="151" t="n">
        <f aca="false">SUM(AC160:AC165)</f>
        <v>-22147</v>
      </c>
      <c r="AD166" s="151" t="n">
        <f aca="false">SUM(AD160:AD165)</f>
        <v>-39253</v>
      </c>
      <c r="AE166" s="95"/>
      <c r="AF166" s="151" t="n">
        <f aca="false">SUM(AF160:AF165)</f>
        <v>0</v>
      </c>
      <c r="AG166" s="151" t="n">
        <f aca="false">SUM(AG160:AG165)</f>
        <v>0</v>
      </c>
      <c r="AH166" s="151" t="n">
        <f aca="false">SUM(AH160:AH165)</f>
        <v>0</v>
      </c>
      <c r="AI166" s="95"/>
      <c r="AJ166" s="151" t="n">
        <f aca="false">SUM(AJ160:AJ165)</f>
        <v>-22147</v>
      </c>
      <c r="AK166" s="151" t="n">
        <f aca="false">SUM(AK160:AK165)</f>
        <v>-61400</v>
      </c>
      <c r="AL166" s="95"/>
      <c r="AM166" s="151" t="n">
        <f aca="false">SUM(AM160:AM165)</f>
        <v>-68105</v>
      </c>
      <c r="AN166" s="151" t="n">
        <f aca="false">SUM(AN160:AN165)</f>
        <v>6705</v>
      </c>
      <c r="AO166" s="95"/>
      <c r="AP166" s="151" t="n">
        <f aca="false">SUM(AP160:AP165)</f>
        <v>0</v>
      </c>
      <c r="AQ166" s="151" t="n">
        <f aca="false">SUM(AQ160:AQ165)</f>
        <v>-22147</v>
      </c>
      <c r="AR166" s="95"/>
      <c r="AS166" s="95"/>
      <c r="AT166" s="95"/>
      <c r="AU166" s="95"/>
    </row>
    <row r="167" customFormat="false" ht="6" hidden="false" customHeight="true" outlineLevel="0" collapsed="false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2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</row>
    <row r="168" customFormat="false" ht="12.75" hidden="false" customHeight="true" outlineLevel="0" collapsed="false">
      <c r="A168" s="159" t="s">
        <v>519</v>
      </c>
      <c r="B168" s="95"/>
      <c r="C168" s="95"/>
      <c r="D168" s="156" t="n">
        <f aca="false">D157+D166</f>
        <v>-1200</v>
      </c>
      <c r="E168" s="156" t="n">
        <f aca="false">E157+E166</f>
        <v>2100</v>
      </c>
      <c r="F168" s="156" t="n">
        <f aca="false">F157+F166</f>
        <v>1500</v>
      </c>
      <c r="G168" s="156" t="n">
        <f aca="false">G157+G166</f>
        <v>-2500</v>
      </c>
      <c r="H168" s="156" t="n">
        <f aca="false">H157+H166</f>
        <v>800</v>
      </c>
      <c r="I168" s="156" t="n">
        <f aca="false">I157+I166</f>
        <v>2300</v>
      </c>
      <c r="J168" s="156" t="n">
        <f aca="false">J157+J166</f>
        <v>5000</v>
      </c>
      <c r="K168" s="156" t="n">
        <f aca="false">K157+K166</f>
        <v>6700</v>
      </c>
      <c r="L168" s="156" t="n">
        <f aca="false">L157+L166</f>
        <v>7100</v>
      </c>
      <c r="M168" s="156" t="n">
        <f aca="false">M157+M166</f>
        <v>300</v>
      </c>
      <c r="N168" s="156" t="n">
        <f aca="false">N157+N166</f>
        <v>7550</v>
      </c>
      <c r="O168" s="156" t="n">
        <f aca="false">O157+O166</f>
        <v>7500</v>
      </c>
      <c r="P168" s="156" t="n">
        <f aca="false">P157+P166</f>
        <v>37150</v>
      </c>
      <c r="Q168" s="156" t="n">
        <f aca="false">Q157+Q166</f>
        <v>900</v>
      </c>
      <c r="R168" s="156" t="n">
        <f aca="false">R157+R166</f>
        <v>36250</v>
      </c>
      <c r="S168" s="95"/>
      <c r="T168" s="156" t="n">
        <f aca="false">T157+T166</f>
        <v>0</v>
      </c>
      <c r="U168" s="156" t="n">
        <f aca="false">U157+U166</f>
        <v>0</v>
      </c>
      <c r="V168" s="156" t="n">
        <f aca="false">V157+V166</f>
        <v>0</v>
      </c>
      <c r="W168" s="95"/>
      <c r="X168" s="95"/>
      <c r="Y168" s="95"/>
      <c r="Z168" s="95"/>
      <c r="AA168" s="92" t="str">
        <f aca="false">A168</f>
        <v>NET CASH FLOW</v>
      </c>
      <c r="AB168" s="156" t="n">
        <f aca="false">AB157+AB166</f>
        <v>37150</v>
      </c>
      <c r="AC168" s="156" t="n">
        <f aca="false">AC157+AC166</f>
        <v>2400</v>
      </c>
      <c r="AD168" s="156" t="n">
        <f aca="false">AD157+AD166</f>
        <v>34750</v>
      </c>
      <c r="AE168" s="95"/>
      <c r="AF168" s="156" t="n">
        <f aca="false">AF157+AF166</f>
        <v>0</v>
      </c>
      <c r="AG168" s="156" t="n">
        <f aca="false">AG157+AG166</f>
        <v>0</v>
      </c>
      <c r="AH168" s="156" t="n">
        <f aca="false">AH157+AH166</f>
        <v>0</v>
      </c>
      <c r="AI168" s="95"/>
      <c r="AJ168" s="156" t="n">
        <f aca="false">AJ157+AJ166</f>
        <v>2400</v>
      </c>
      <c r="AK168" s="156" t="n">
        <f aca="false">AK157+AK166</f>
        <v>37150</v>
      </c>
      <c r="AL168" s="95"/>
      <c r="AM168" s="156" t="n">
        <f aca="false">AM157+AM166</f>
        <v>38049</v>
      </c>
      <c r="AN168" s="156" t="n">
        <f aca="false">AN157+AN166</f>
        <v>-899</v>
      </c>
      <c r="AO168" s="95"/>
      <c r="AP168" s="156" t="n">
        <f aca="false">AP157+AP166</f>
        <v>0</v>
      </c>
      <c r="AQ168" s="156" t="n">
        <f aca="false">AQ157+AQ166</f>
        <v>2400</v>
      </c>
      <c r="AR168" s="95"/>
      <c r="AS168" s="95"/>
      <c r="AT168" s="95"/>
      <c r="AU168" s="95"/>
    </row>
    <row r="169" customFormat="false" ht="6" hidden="false" customHeight="true" outlineLevel="0" collapsed="false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2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</row>
    <row r="170" customFormat="false" ht="12.75" hidden="false" customHeight="true" outlineLevel="0" collapsed="false">
      <c r="A170" s="150" t="str">
        <f aca="false">A48</f>
        <v>OTHER ITEMS AFFECTING INTERCO. (CORP.) BALANCE</v>
      </c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150" t="str">
        <f aca="false">A170</f>
        <v>OTHER ITEMS AFFECTING INTERCO. (CORP.) BALANCE</v>
      </c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</row>
    <row r="171" customFormat="false" ht="12.75" hidden="false" customHeight="true" outlineLevel="0" collapsed="false">
      <c r="A171" s="95" t="str">
        <f aca="false">A49</f>
        <v>   Dividends Transferred to Corporate</v>
      </c>
      <c r="B171" s="95"/>
      <c r="C171" s="95"/>
      <c r="D171" s="149" t="n">
        <f aca="false">D49</f>
        <v>0</v>
      </c>
      <c r="E171" s="149" t="n">
        <f aca="false">E49</f>
        <v>0</v>
      </c>
      <c r="F171" s="149" t="n">
        <f aca="false">F49</f>
        <v>0</v>
      </c>
      <c r="G171" s="149" t="n">
        <f aca="false">G49</f>
        <v>0</v>
      </c>
      <c r="H171" s="149" t="n">
        <f aca="false">H49</f>
        <v>0</v>
      </c>
      <c r="I171" s="149" t="n">
        <f aca="false">I49</f>
        <v>0</v>
      </c>
      <c r="J171" s="149" t="n">
        <f aca="false">J49</f>
        <v>0</v>
      </c>
      <c r="K171" s="149" t="n">
        <f aca="false">K49</f>
        <v>0</v>
      </c>
      <c r="L171" s="149" t="n">
        <f aca="false">L49</f>
        <v>0</v>
      </c>
      <c r="M171" s="149" t="n">
        <f aca="false">M49</f>
        <v>0</v>
      </c>
      <c r="N171" s="149" t="n">
        <f aca="false">N49</f>
        <v>0</v>
      </c>
      <c r="O171" s="149" t="n">
        <f aca="false">O49</f>
        <v>0</v>
      </c>
      <c r="P171" s="149" t="n">
        <f aca="false">P49</f>
        <v>0</v>
      </c>
      <c r="Q171" s="149" t="n">
        <f aca="false">Q49</f>
        <v>0</v>
      </c>
      <c r="R171" s="149" t="n">
        <f aca="false">R49</f>
        <v>0</v>
      </c>
      <c r="S171" s="95"/>
      <c r="T171" s="149" t="n">
        <f aca="false">T49</f>
        <v>0</v>
      </c>
      <c r="U171" s="149" t="n">
        <f aca="false">U49</f>
        <v>0</v>
      </c>
      <c r="V171" s="149" t="n">
        <f aca="false">V49</f>
        <v>0</v>
      </c>
      <c r="W171" s="95"/>
      <c r="X171" s="95"/>
      <c r="Y171" s="95"/>
      <c r="Z171" s="95"/>
      <c r="AA171" s="150" t="str">
        <f aca="false">A171</f>
        <v>   Dividends Transferred to Corporate</v>
      </c>
      <c r="AB171" s="149" t="n">
        <f aca="false">P171</f>
        <v>0</v>
      </c>
      <c r="AC171" s="149" t="n">
        <f aca="false">AC49</f>
        <v>0</v>
      </c>
      <c r="AD171" s="121" t="n">
        <f aca="false">AB171-AC171</f>
        <v>0</v>
      </c>
      <c r="AE171" s="95"/>
      <c r="AF171" s="121" t="n">
        <f aca="false">T171</f>
        <v>0</v>
      </c>
      <c r="AG171" s="149" t="n">
        <f aca="false">AG49</f>
        <v>0</v>
      </c>
      <c r="AH171" s="121" t="n">
        <f aca="false">AF171-AG171</f>
        <v>0</v>
      </c>
      <c r="AI171" s="95"/>
      <c r="AJ171" s="121" t="n">
        <f aca="false">AC171-AG171</f>
        <v>0</v>
      </c>
      <c r="AK171" s="121" t="n">
        <f aca="false">AB171-AF171</f>
        <v>0</v>
      </c>
      <c r="AL171" s="95"/>
      <c r="AM171" s="149" t="n">
        <f aca="false">AM49</f>
        <v>0</v>
      </c>
      <c r="AN171" s="121" t="n">
        <f aca="false">AB171-AM171</f>
        <v>0</v>
      </c>
      <c r="AO171" s="95"/>
      <c r="AP171" s="149" t="n">
        <f aca="false">AP49</f>
        <v>0</v>
      </c>
      <c r="AQ171" s="121" t="n">
        <f aca="false">AC171-AP171</f>
        <v>0</v>
      </c>
      <c r="AR171" s="95"/>
      <c r="AS171" s="95"/>
      <c r="AT171" s="95"/>
      <c r="AU171" s="95"/>
    </row>
    <row r="172" customFormat="false" ht="12.75" hidden="false" customHeight="true" outlineLevel="0" collapsed="false">
      <c r="A172" s="95" t="str">
        <f aca="false">A50</f>
        <v>   Other</v>
      </c>
      <c r="B172" s="95"/>
      <c r="C172" s="95"/>
      <c r="D172" s="149" t="n">
        <f aca="false">D50</f>
        <v>0</v>
      </c>
      <c r="E172" s="149" t="n">
        <f aca="false">E50</f>
        <v>0</v>
      </c>
      <c r="F172" s="149" t="n">
        <f aca="false">F50</f>
        <v>0</v>
      </c>
      <c r="G172" s="149" t="n">
        <f aca="false">G50</f>
        <v>0</v>
      </c>
      <c r="H172" s="149" t="n">
        <f aca="false">H50</f>
        <v>0</v>
      </c>
      <c r="I172" s="149" t="n">
        <f aca="false">I50</f>
        <v>0</v>
      </c>
      <c r="J172" s="149" t="n">
        <f aca="false">J50</f>
        <v>0</v>
      </c>
      <c r="K172" s="149" t="n">
        <f aca="false">K50</f>
        <v>0</v>
      </c>
      <c r="L172" s="149" t="n">
        <f aca="false">L50</f>
        <v>0</v>
      </c>
      <c r="M172" s="149" t="n">
        <f aca="false">M50</f>
        <v>0</v>
      </c>
      <c r="N172" s="149" t="n">
        <f aca="false">N50</f>
        <v>0</v>
      </c>
      <c r="O172" s="149" t="n">
        <f aca="false">O50</f>
        <v>0</v>
      </c>
      <c r="P172" s="149" t="n">
        <f aca="false">P50</f>
        <v>0</v>
      </c>
      <c r="Q172" s="149" t="n">
        <f aca="false">Q50</f>
        <v>0</v>
      </c>
      <c r="R172" s="149" t="n">
        <f aca="false">R50</f>
        <v>0</v>
      </c>
      <c r="S172" s="95"/>
      <c r="T172" s="149" t="n">
        <f aca="false">T50</f>
        <v>0</v>
      </c>
      <c r="U172" s="149" t="n">
        <f aca="false">U50</f>
        <v>0</v>
      </c>
      <c r="V172" s="149" t="n">
        <f aca="false">V50</f>
        <v>0</v>
      </c>
      <c r="W172" s="95"/>
      <c r="X172" s="95"/>
      <c r="Y172" s="95"/>
      <c r="Z172" s="95"/>
      <c r="AA172" s="150" t="str">
        <f aca="false">A172</f>
        <v>   Other</v>
      </c>
      <c r="AB172" s="149" t="n">
        <f aca="false">P172</f>
        <v>0</v>
      </c>
      <c r="AC172" s="149" t="n">
        <f aca="false">AC50</f>
        <v>0</v>
      </c>
      <c r="AD172" s="121" t="n">
        <f aca="false">AB172-AC172</f>
        <v>0</v>
      </c>
      <c r="AE172" s="95"/>
      <c r="AF172" s="121" t="n">
        <f aca="false">T172</f>
        <v>0</v>
      </c>
      <c r="AG172" s="149" t="n">
        <f aca="false">AG50</f>
        <v>0</v>
      </c>
      <c r="AH172" s="121" t="n">
        <f aca="false">AF172-AG172</f>
        <v>0</v>
      </c>
      <c r="AI172" s="95"/>
      <c r="AJ172" s="121" t="n">
        <f aca="false">AC172-AG172</f>
        <v>0</v>
      </c>
      <c r="AK172" s="121" t="n">
        <f aca="false">AB172-AF172</f>
        <v>0</v>
      </c>
      <c r="AL172" s="95"/>
      <c r="AM172" s="149" t="n">
        <f aca="false">AM50</f>
        <v>0</v>
      </c>
      <c r="AN172" s="121" t="n">
        <f aca="false">AB172-AM172</f>
        <v>0</v>
      </c>
      <c r="AO172" s="95"/>
      <c r="AP172" s="149" t="n">
        <f aca="false">AP50</f>
        <v>0</v>
      </c>
      <c r="AQ172" s="121" t="n">
        <f aca="false">AC172-AP172</f>
        <v>0</v>
      </c>
      <c r="AR172" s="95"/>
      <c r="AS172" s="95"/>
      <c r="AT172" s="95"/>
      <c r="AU172" s="95"/>
    </row>
    <row r="173" customFormat="false" ht="12.75" hidden="false" customHeight="true" outlineLevel="0" collapsed="false">
      <c r="A173" s="95" t="str">
        <f aca="false">A51</f>
        <v>   Inc. / (Dec.) in Long-Term Debt  (External)</v>
      </c>
      <c r="B173" s="95"/>
      <c r="C173" s="95"/>
      <c r="D173" s="149" t="n">
        <f aca="false">D51</f>
        <v>0</v>
      </c>
      <c r="E173" s="149" t="n">
        <f aca="false">E51</f>
        <v>0</v>
      </c>
      <c r="F173" s="149" t="n">
        <f aca="false">F51</f>
        <v>0</v>
      </c>
      <c r="G173" s="149" t="n">
        <f aca="false">G51</f>
        <v>0</v>
      </c>
      <c r="H173" s="149" t="n">
        <f aca="false">H51</f>
        <v>0</v>
      </c>
      <c r="I173" s="149" t="n">
        <f aca="false">I51</f>
        <v>0</v>
      </c>
      <c r="J173" s="149" t="n">
        <f aca="false">J51</f>
        <v>0</v>
      </c>
      <c r="K173" s="149" t="n">
        <f aca="false">K51</f>
        <v>0</v>
      </c>
      <c r="L173" s="149" t="n">
        <f aca="false">L51</f>
        <v>0</v>
      </c>
      <c r="M173" s="149" t="n">
        <f aca="false">M51</f>
        <v>0</v>
      </c>
      <c r="N173" s="149" t="n">
        <f aca="false">N51</f>
        <v>-3850</v>
      </c>
      <c r="O173" s="149" t="n">
        <f aca="false">O51</f>
        <v>0</v>
      </c>
      <c r="P173" s="149" t="n">
        <f aca="false">P51</f>
        <v>-3850</v>
      </c>
      <c r="Q173" s="149" t="n">
        <f aca="false">Q51</f>
        <v>0</v>
      </c>
      <c r="R173" s="149" t="n">
        <f aca="false">R51</f>
        <v>-3850</v>
      </c>
      <c r="S173" s="95"/>
      <c r="T173" s="149" t="n">
        <f aca="false">T51</f>
        <v>0</v>
      </c>
      <c r="U173" s="149" t="n">
        <f aca="false">U51</f>
        <v>0</v>
      </c>
      <c r="V173" s="149" t="n">
        <f aca="false">V51</f>
        <v>0</v>
      </c>
      <c r="W173" s="95"/>
      <c r="X173" s="95"/>
      <c r="Y173" s="95"/>
      <c r="Z173" s="95"/>
      <c r="AA173" s="150" t="str">
        <f aca="false">A173</f>
        <v>   Inc. / (Dec.) in Long-Term Debt  (External)</v>
      </c>
      <c r="AB173" s="149" t="n">
        <f aca="false">P173</f>
        <v>-3850</v>
      </c>
      <c r="AC173" s="149" t="n">
        <f aca="false">AC51</f>
        <v>0</v>
      </c>
      <c r="AD173" s="121" t="n">
        <f aca="false">AB173-AC173</f>
        <v>-3850</v>
      </c>
      <c r="AE173" s="95"/>
      <c r="AF173" s="121" t="n">
        <f aca="false">T173</f>
        <v>0</v>
      </c>
      <c r="AG173" s="149" t="n">
        <f aca="false">AG51</f>
        <v>0</v>
      </c>
      <c r="AH173" s="121" t="n">
        <f aca="false">AF173-AG173</f>
        <v>0</v>
      </c>
      <c r="AI173" s="95"/>
      <c r="AJ173" s="121" t="n">
        <f aca="false">AC173-AG173</f>
        <v>0</v>
      </c>
      <c r="AK173" s="121" t="n">
        <f aca="false">AB173-AF173</f>
        <v>-3850</v>
      </c>
      <c r="AL173" s="95"/>
      <c r="AM173" s="149" t="n">
        <f aca="false">AM51</f>
        <v>-153850</v>
      </c>
      <c r="AN173" s="121" t="n">
        <f aca="false">AB173-AM173</f>
        <v>150000</v>
      </c>
      <c r="AO173" s="95"/>
      <c r="AP173" s="149" t="n">
        <f aca="false">AP51</f>
        <v>0</v>
      </c>
      <c r="AQ173" s="121" t="n">
        <f aca="false">AC173-AP173</f>
        <v>0</v>
      </c>
      <c r="AR173" s="95"/>
      <c r="AS173" s="95"/>
      <c r="AT173" s="95"/>
      <c r="AU173" s="95"/>
    </row>
    <row r="174" customFormat="false" ht="12.75" hidden="false" customHeight="true" outlineLevel="0" collapsed="false">
      <c r="A174" s="95" t="str">
        <f aca="false">A52</f>
        <v>   Inc. / (Dec.) in Sale of Receivables</v>
      </c>
      <c r="B174" s="95"/>
      <c r="C174" s="95"/>
      <c r="D174" s="151" t="n">
        <f aca="false">D52</f>
        <v>0</v>
      </c>
      <c r="E174" s="151" t="n">
        <f aca="false">E52</f>
        <v>0</v>
      </c>
      <c r="F174" s="151" t="n">
        <f aca="false">F52</f>
        <v>0</v>
      </c>
      <c r="G174" s="151" t="n">
        <f aca="false">G52</f>
        <v>0</v>
      </c>
      <c r="H174" s="151" t="n">
        <f aca="false">H52</f>
        <v>0</v>
      </c>
      <c r="I174" s="151" t="n">
        <f aca="false">I52</f>
        <v>0</v>
      </c>
      <c r="J174" s="151" t="n">
        <f aca="false">J52</f>
        <v>0</v>
      </c>
      <c r="K174" s="151" t="n">
        <f aca="false">K52</f>
        <v>0</v>
      </c>
      <c r="L174" s="151" t="n">
        <f aca="false">L52</f>
        <v>0</v>
      </c>
      <c r="M174" s="151" t="n">
        <f aca="false">M52</f>
        <v>0</v>
      </c>
      <c r="N174" s="151" t="n">
        <f aca="false">N52</f>
        <v>0</v>
      </c>
      <c r="O174" s="151" t="n">
        <f aca="false">O52</f>
        <v>0</v>
      </c>
      <c r="P174" s="151" t="n">
        <f aca="false">P52</f>
        <v>0</v>
      </c>
      <c r="Q174" s="151" t="n">
        <f aca="false">Q52</f>
        <v>0</v>
      </c>
      <c r="R174" s="151" t="n">
        <f aca="false">R52</f>
        <v>0</v>
      </c>
      <c r="S174" s="95"/>
      <c r="T174" s="151" t="n">
        <f aca="false">T52</f>
        <v>0</v>
      </c>
      <c r="U174" s="151" t="n">
        <f aca="false">U52</f>
        <v>0</v>
      </c>
      <c r="V174" s="151" t="n">
        <f aca="false">V52</f>
        <v>0</v>
      </c>
      <c r="W174" s="95"/>
      <c r="X174" s="95"/>
      <c r="Y174" s="95"/>
      <c r="Z174" s="95"/>
      <c r="AA174" s="150" t="str">
        <f aca="false">A174</f>
        <v>   Inc. / (Dec.) in Sale of Receivables</v>
      </c>
      <c r="AB174" s="151" t="n">
        <f aca="false">P174</f>
        <v>0</v>
      </c>
      <c r="AC174" s="151" t="n">
        <f aca="false">AC52</f>
        <v>0</v>
      </c>
      <c r="AD174" s="132" t="n">
        <f aca="false">AB174-AC174</f>
        <v>0</v>
      </c>
      <c r="AE174" s="154"/>
      <c r="AF174" s="132" t="n">
        <f aca="false">T174</f>
        <v>0</v>
      </c>
      <c r="AG174" s="151" t="n">
        <f aca="false">AG52</f>
        <v>0</v>
      </c>
      <c r="AH174" s="132" t="n">
        <f aca="false">AF174-AG174</f>
        <v>0</v>
      </c>
      <c r="AI174" s="95"/>
      <c r="AJ174" s="132" t="n">
        <f aca="false">AC174-AG174</f>
        <v>0</v>
      </c>
      <c r="AK174" s="132" t="n">
        <f aca="false">AB174-AF174</f>
        <v>0</v>
      </c>
      <c r="AL174" s="95"/>
      <c r="AM174" s="151" t="n">
        <f aca="false">AM52</f>
        <v>0</v>
      </c>
      <c r="AN174" s="132" t="n">
        <f aca="false">AB174-AM174</f>
        <v>0</v>
      </c>
      <c r="AO174" s="95"/>
      <c r="AP174" s="151" t="n">
        <f aca="false">AP52</f>
        <v>0</v>
      </c>
      <c r="AQ174" s="132" t="n">
        <f aca="false">AC174-AP174</f>
        <v>0</v>
      </c>
      <c r="AR174" s="95"/>
      <c r="AS174" s="95"/>
      <c r="AT174" s="95"/>
      <c r="AU174" s="95"/>
    </row>
    <row r="175" customFormat="false" ht="3.95" hidden="false" customHeight="true" outlineLevel="0" collapsed="false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2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</row>
    <row r="176" customFormat="false" ht="12.75" hidden="false" customHeight="true" outlineLevel="0" collapsed="false">
      <c r="A176" s="95" t="str">
        <f aca="false">A54</f>
        <v>      Total Items Affecting Intercompany (Corp.) Balance</v>
      </c>
      <c r="B176" s="95"/>
      <c r="C176" s="95"/>
      <c r="D176" s="151" t="n">
        <f aca="false">SUM(D171:D175)</f>
        <v>0</v>
      </c>
      <c r="E176" s="151" t="n">
        <f aca="false">SUM(E171:E175)</f>
        <v>0</v>
      </c>
      <c r="F176" s="151" t="n">
        <f aca="false">SUM(F171:F175)</f>
        <v>0</v>
      </c>
      <c r="G176" s="151" t="n">
        <f aca="false">SUM(G171:G175)</f>
        <v>0</v>
      </c>
      <c r="H176" s="151" t="n">
        <f aca="false">SUM(H171:H175)</f>
        <v>0</v>
      </c>
      <c r="I176" s="151" t="n">
        <f aca="false">SUM(I171:I175)</f>
        <v>0</v>
      </c>
      <c r="J176" s="151" t="n">
        <f aca="false">SUM(J171:J175)</f>
        <v>0</v>
      </c>
      <c r="K176" s="151" t="n">
        <f aca="false">SUM(K171:K175)</f>
        <v>0</v>
      </c>
      <c r="L176" s="151" t="n">
        <f aca="false">SUM(L171:L175)</f>
        <v>0</v>
      </c>
      <c r="M176" s="151" t="n">
        <f aca="false">SUM(M171:M175)</f>
        <v>0</v>
      </c>
      <c r="N176" s="151" t="n">
        <f aca="false">SUM(N171:N175)</f>
        <v>-3850</v>
      </c>
      <c r="O176" s="151" t="n">
        <f aca="false">SUM(O171:O175)</f>
        <v>0</v>
      </c>
      <c r="P176" s="151" t="n">
        <f aca="false">SUM(P171:P175)</f>
        <v>-3850</v>
      </c>
      <c r="Q176" s="151" t="n">
        <f aca="false">SUM(Q171:Q175)</f>
        <v>0</v>
      </c>
      <c r="R176" s="151" t="n">
        <f aca="false">SUM(R171:R175)</f>
        <v>-3850</v>
      </c>
      <c r="S176" s="95"/>
      <c r="T176" s="151" t="n">
        <f aca="false">SUM(T171:T175)</f>
        <v>0</v>
      </c>
      <c r="U176" s="151" t="n">
        <f aca="false">SUM(U171:U175)</f>
        <v>0</v>
      </c>
      <c r="V176" s="151" t="n">
        <f aca="false">SUM(V171:V175)</f>
        <v>0</v>
      </c>
      <c r="W176" s="95"/>
      <c r="X176" s="95"/>
      <c r="Y176" s="95"/>
      <c r="Z176" s="95"/>
      <c r="AA176" s="150" t="str">
        <f aca="false">A176</f>
        <v>      Total Items Affecting Intercompany (Corp.) Balance</v>
      </c>
      <c r="AB176" s="151" t="n">
        <f aca="false">SUM(AB171:AB175)</f>
        <v>-3850</v>
      </c>
      <c r="AC176" s="151" t="n">
        <f aca="false">SUM(AC171:AC175)</f>
        <v>0</v>
      </c>
      <c r="AD176" s="151" t="n">
        <f aca="false">SUM(AD171:AD175)</f>
        <v>-3850</v>
      </c>
      <c r="AE176" s="95"/>
      <c r="AF176" s="151" t="n">
        <f aca="false">SUM(AF171:AF175)</f>
        <v>0</v>
      </c>
      <c r="AG176" s="151" t="n">
        <f aca="false">SUM(AG171:AG175)</f>
        <v>0</v>
      </c>
      <c r="AH176" s="151" t="n">
        <f aca="false">SUM(AH171:AH175)</f>
        <v>0</v>
      </c>
      <c r="AI176" s="95"/>
      <c r="AJ176" s="151" t="n">
        <f aca="false">SUM(AJ171:AJ175)</f>
        <v>0</v>
      </c>
      <c r="AK176" s="151" t="n">
        <f aca="false">SUM(AK171:AK175)</f>
        <v>-3850</v>
      </c>
      <c r="AL176" s="95"/>
      <c r="AM176" s="151" t="n">
        <f aca="false">SUM(AM171:AM175)</f>
        <v>-153850</v>
      </c>
      <c r="AN176" s="151" t="n">
        <f aca="false">SUM(AN171:AN175)</f>
        <v>150000</v>
      </c>
      <c r="AO176" s="95"/>
      <c r="AP176" s="151" t="n">
        <f aca="false">SUM(AP171:AP175)</f>
        <v>0</v>
      </c>
      <c r="AQ176" s="151" t="n">
        <f aca="false">SUM(AQ171:AQ175)</f>
        <v>0</v>
      </c>
      <c r="AR176" s="95"/>
      <c r="AS176" s="95"/>
      <c r="AT176" s="95"/>
      <c r="AU176" s="95"/>
    </row>
    <row r="177" customFormat="false" ht="6" hidden="false" customHeight="true" outlineLevel="0" collapsed="false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2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</row>
    <row r="178" customFormat="false" ht="12.75" hidden="false" customHeight="true" outlineLevel="0" collapsed="false">
      <c r="A178" s="148" t="str">
        <f aca="false">A56</f>
        <v>INCREASE / (DECREASE) IN INTERCOMPANY CASH</v>
      </c>
      <c r="B178" s="95"/>
      <c r="C178" s="95"/>
      <c r="D178" s="149" t="n">
        <f aca="false">D168+D176</f>
        <v>-1200</v>
      </c>
      <c r="E178" s="149" t="n">
        <f aca="false">E168+E176</f>
        <v>2100</v>
      </c>
      <c r="F178" s="149" t="n">
        <f aca="false">F168+F176</f>
        <v>1500</v>
      </c>
      <c r="G178" s="149" t="n">
        <f aca="false">G168+G176</f>
        <v>-2500</v>
      </c>
      <c r="H178" s="149" t="n">
        <f aca="false">H168+H176</f>
        <v>800</v>
      </c>
      <c r="I178" s="149" t="n">
        <f aca="false">I168+I176</f>
        <v>2300</v>
      </c>
      <c r="J178" s="149" t="n">
        <f aca="false">J168+J176</f>
        <v>5000</v>
      </c>
      <c r="K178" s="149" t="n">
        <f aca="false">K168+K176</f>
        <v>6700</v>
      </c>
      <c r="L178" s="149" t="n">
        <f aca="false">L168+L176</f>
        <v>7100</v>
      </c>
      <c r="M178" s="149" t="n">
        <f aca="false">M168+M176</f>
        <v>300</v>
      </c>
      <c r="N178" s="149" t="n">
        <f aca="false">N168+N176</f>
        <v>3700</v>
      </c>
      <c r="O178" s="149" t="n">
        <f aca="false">O168+O176</f>
        <v>7500</v>
      </c>
      <c r="P178" s="149" t="n">
        <f aca="false">P168+P176</f>
        <v>33300</v>
      </c>
      <c r="Q178" s="149" t="n">
        <f aca="false">Q168+Q176</f>
        <v>900</v>
      </c>
      <c r="R178" s="149" t="n">
        <f aca="false">R168+R176</f>
        <v>32400</v>
      </c>
      <c r="S178" s="95"/>
      <c r="T178" s="149" t="n">
        <f aca="false">T168+T176</f>
        <v>0</v>
      </c>
      <c r="U178" s="149" t="n">
        <f aca="false">U168+U176</f>
        <v>0</v>
      </c>
      <c r="V178" s="149" t="n">
        <f aca="false">V168+V176</f>
        <v>0</v>
      </c>
      <c r="W178" s="95"/>
      <c r="X178" s="95"/>
      <c r="Y178" s="95"/>
      <c r="Z178" s="95"/>
      <c r="AA178" s="148" t="str">
        <f aca="false">A178</f>
        <v>INCREASE / (DECREASE) IN INTERCOMPANY CASH</v>
      </c>
      <c r="AB178" s="149" t="n">
        <f aca="false">AB168+AB176</f>
        <v>33300</v>
      </c>
      <c r="AC178" s="149" t="n">
        <f aca="false">AC168+AC176</f>
        <v>2400</v>
      </c>
      <c r="AD178" s="149" t="n">
        <f aca="false">AD168+AD176</f>
        <v>30900</v>
      </c>
      <c r="AE178" s="95"/>
      <c r="AF178" s="149" t="n">
        <f aca="false">AF168+AF176</f>
        <v>0</v>
      </c>
      <c r="AG178" s="149" t="n">
        <f aca="false">AG168+AG176</f>
        <v>0</v>
      </c>
      <c r="AH178" s="149" t="n">
        <f aca="false">AH168+AH176</f>
        <v>0</v>
      </c>
      <c r="AI178" s="95"/>
      <c r="AJ178" s="149" t="n">
        <f aca="false">AJ168+AJ176</f>
        <v>2400</v>
      </c>
      <c r="AK178" s="149" t="n">
        <f aca="false">AK168+AK176</f>
        <v>33300</v>
      </c>
      <c r="AL178" s="95"/>
      <c r="AM178" s="149" t="n">
        <f aca="false">AM168+AM176</f>
        <v>-115801</v>
      </c>
      <c r="AN178" s="149" t="n">
        <f aca="false">AN168+AN176</f>
        <v>149101</v>
      </c>
      <c r="AO178" s="95"/>
      <c r="AP178" s="149" t="n">
        <f aca="false">AP168+AP176</f>
        <v>0</v>
      </c>
      <c r="AQ178" s="149" t="n">
        <f aca="false">AQ168+AQ176</f>
        <v>2400</v>
      </c>
      <c r="AR178" s="95"/>
      <c r="AS178" s="95"/>
      <c r="AT178" s="95"/>
      <c r="AU178" s="95"/>
    </row>
    <row r="179" customFormat="false" ht="6" hidden="false" customHeight="true" outlineLevel="0" collapsed="false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2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</row>
    <row r="180" customFormat="false" ht="12.75" hidden="false" customHeight="true" outlineLevel="0" collapsed="false">
      <c r="A180" s="148" t="str">
        <f aca="false">A58</f>
        <v>      Change in Other Obligations</v>
      </c>
      <c r="B180" s="95"/>
      <c r="C180" s="95"/>
      <c r="D180" s="151" t="n">
        <f aca="false">D58</f>
        <v>-0</v>
      </c>
      <c r="E180" s="151" t="n">
        <f aca="false">E58</f>
        <v>-0</v>
      </c>
      <c r="F180" s="151" t="n">
        <f aca="false">F58</f>
        <v>-0</v>
      </c>
      <c r="G180" s="151" t="n">
        <f aca="false">G58</f>
        <v>-0</v>
      </c>
      <c r="H180" s="151" t="n">
        <f aca="false">H58</f>
        <v>-0</v>
      </c>
      <c r="I180" s="151" t="n">
        <f aca="false">I58</f>
        <v>-0</v>
      </c>
      <c r="J180" s="151" t="n">
        <f aca="false">J58</f>
        <v>-0</v>
      </c>
      <c r="K180" s="151" t="n">
        <f aca="false">K58</f>
        <v>-0</v>
      </c>
      <c r="L180" s="151" t="n">
        <f aca="false">L58</f>
        <v>-0</v>
      </c>
      <c r="M180" s="151" t="n">
        <f aca="false">M58</f>
        <v>-0</v>
      </c>
      <c r="N180" s="151" t="n">
        <f aca="false">N58</f>
        <v>3850</v>
      </c>
      <c r="O180" s="151" t="n">
        <f aca="false">O58</f>
        <v>-0</v>
      </c>
      <c r="P180" s="151" t="n">
        <f aca="false">P58</f>
        <v>3850</v>
      </c>
      <c r="Q180" s="151" t="n">
        <f aca="false">Q58</f>
        <v>0</v>
      </c>
      <c r="R180" s="151" t="n">
        <f aca="false">R58</f>
        <v>3850</v>
      </c>
      <c r="S180" s="95"/>
      <c r="T180" s="151" t="n">
        <f aca="false">T58</f>
        <v>0</v>
      </c>
      <c r="U180" s="151" t="n">
        <f aca="false">U58</f>
        <v>0</v>
      </c>
      <c r="V180" s="151" t="n">
        <f aca="false">V58</f>
        <v>0</v>
      </c>
      <c r="W180" s="95"/>
      <c r="X180" s="95"/>
      <c r="Y180" s="95"/>
      <c r="Z180" s="95"/>
      <c r="AA180" s="148" t="str">
        <f aca="false">A180</f>
        <v>      Change in Other Obligations</v>
      </c>
      <c r="AB180" s="151" t="n">
        <f aca="false">AB58</f>
        <v>3850</v>
      </c>
      <c r="AC180" s="151" t="n">
        <f aca="false">AC58</f>
        <v>0</v>
      </c>
      <c r="AD180" s="132" t="n">
        <f aca="false">AB180-AC180</f>
        <v>3850</v>
      </c>
      <c r="AE180" s="95"/>
      <c r="AF180" s="151" t="n">
        <f aca="false">AF58</f>
        <v>0</v>
      </c>
      <c r="AG180" s="151" t="n">
        <f aca="false">AG58</f>
        <v>0</v>
      </c>
      <c r="AH180" s="151" t="n">
        <f aca="false">AH58</f>
        <v>0</v>
      </c>
      <c r="AI180" s="95"/>
      <c r="AJ180" s="132" t="n">
        <f aca="false">AC180-AG180</f>
        <v>0</v>
      </c>
      <c r="AK180" s="132" t="n">
        <f aca="false">AB180-AF180</f>
        <v>3850</v>
      </c>
      <c r="AL180" s="95"/>
      <c r="AM180" s="151" t="n">
        <f aca="false">AM58</f>
        <v>153850</v>
      </c>
      <c r="AN180" s="132" t="n">
        <f aca="false">AB180-AM180</f>
        <v>-150000</v>
      </c>
      <c r="AO180" s="95"/>
      <c r="AP180" s="151" t="n">
        <f aca="false">AP58</f>
        <v>0</v>
      </c>
      <c r="AQ180" s="132" t="n">
        <f aca="false">AC180-AP180</f>
        <v>0</v>
      </c>
      <c r="AR180" s="95"/>
      <c r="AS180" s="95"/>
      <c r="AT180" s="95"/>
      <c r="AU180" s="95"/>
    </row>
    <row r="181" customFormat="false" ht="6" hidden="false" customHeight="true" outlineLevel="0" collapsed="false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2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  <c r="AR181" s="95"/>
      <c r="AS181" s="95"/>
      <c r="AT181" s="95"/>
      <c r="AU181" s="95"/>
    </row>
    <row r="182" customFormat="false" ht="12.75" hidden="false" customHeight="true" outlineLevel="0" collapsed="false">
      <c r="A182" s="148" t="str">
        <f aca="false">A60</f>
        <v>INCREASE / (DECREASE) IN TOTAL OBLIGATIONS</v>
      </c>
      <c r="B182" s="95"/>
      <c r="C182" s="95"/>
      <c r="D182" s="160" t="n">
        <f aca="false">D178+D180</f>
        <v>-1200</v>
      </c>
      <c r="E182" s="160" t="n">
        <f aca="false">E178+E180</f>
        <v>2100</v>
      </c>
      <c r="F182" s="160" t="n">
        <f aca="false">F178+F180</f>
        <v>1500</v>
      </c>
      <c r="G182" s="160" t="n">
        <f aca="false">G178+G180</f>
        <v>-2500</v>
      </c>
      <c r="H182" s="160" t="n">
        <f aca="false">H178+H180</f>
        <v>800</v>
      </c>
      <c r="I182" s="160" t="n">
        <f aca="false">I178+I180</f>
        <v>2300</v>
      </c>
      <c r="J182" s="160" t="n">
        <f aca="false">J178+J180</f>
        <v>5000</v>
      </c>
      <c r="K182" s="160" t="n">
        <f aca="false">K178+K180</f>
        <v>6700</v>
      </c>
      <c r="L182" s="160" t="n">
        <f aca="false">L178+L180</f>
        <v>7100</v>
      </c>
      <c r="M182" s="160" t="n">
        <f aca="false">M178+M180</f>
        <v>300</v>
      </c>
      <c r="N182" s="160" t="n">
        <f aca="false">N178+N180</f>
        <v>7550</v>
      </c>
      <c r="O182" s="160" t="n">
        <f aca="false">O178+O180</f>
        <v>7500</v>
      </c>
      <c r="P182" s="160" t="n">
        <f aca="false">P178+P180</f>
        <v>37150</v>
      </c>
      <c r="Q182" s="160" t="n">
        <f aca="false">Q178+Q180</f>
        <v>900</v>
      </c>
      <c r="R182" s="160" t="n">
        <f aca="false">R178+R180</f>
        <v>36250</v>
      </c>
      <c r="S182" s="95"/>
      <c r="T182" s="160" t="n">
        <f aca="false">T178+T180</f>
        <v>0</v>
      </c>
      <c r="U182" s="160" t="n">
        <f aca="false">U178+U180</f>
        <v>0</v>
      </c>
      <c r="V182" s="160" t="n">
        <f aca="false">V178+V180</f>
        <v>0</v>
      </c>
      <c r="W182" s="95"/>
      <c r="X182" s="95"/>
      <c r="Y182" s="95"/>
      <c r="Z182" s="95"/>
      <c r="AA182" s="148" t="str">
        <f aca="false">A182</f>
        <v>INCREASE / (DECREASE) IN TOTAL OBLIGATIONS</v>
      </c>
      <c r="AB182" s="160" t="n">
        <f aca="false">AB178+AB180</f>
        <v>37150</v>
      </c>
      <c r="AC182" s="160" t="n">
        <f aca="false">AC178+AC180</f>
        <v>2400</v>
      </c>
      <c r="AD182" s="160" t="n">
        <f aca="false">AD178+AD180</f>
        <v>34750</v>
      </c>
      <c r="AE182" s="95"/>
      <c r="AF182" s="160" t="n">
        <f aca="false">AF178+AF180</f>
        <v>0</v>
      </c>
      <c r="AG182" s="160" t="n">
        <f aca="false">AG178+AG180</f>
        <v>0</v>
      </c>
      <c r="AH182" s="160" t="n">
        <f aca="false">AH178+AH180</f>
        <v>0</v>
      </c>
      <c r="AI182" s="95"/>
      <c r="AJ182" s="160" t="n">
        <f aca="false">AJ178+AJ180</f>
        <v>2400</v>
      </c>
      <c r="AK182" s="160" t="n">
        <f aca="false">AK178+AK180</f>
        <v>37150</v>
      </c>
      <c r="AL182" s="95"/>
      <c r="AM182" s="160" t="n">
        <f aca="false">AM178+AM180</f>
        <v>38049</v>
      </c>
      <c r="AN182" s="160" t="n">
        <f aca="false">AN178+AN180</f>
        <v>-899</v>
      </c>
      <c r="AO182" s="95"/>
      <c r="AP182" s="160" t="n">
        <f aca="false">AP178+AP180</f>
        <v>0</v>
      </c>
      <c r="AQ182" s="160" t="n">
        <f aca="false">AQ178+AQ180</f>
        <v>2400</v>
      </c>
      <c r="AR182" s="95"/>
      <c r="AS182" s="95"/>
      <c r="AT182" s="95"/>
      <c r="AU182" s="95"/>
    </row>
    <row r="183" customFormat="false" ht="12.75" hidden="false" customHeight="true" outlineLevel="0" collapsed="false">
      <c r="A183" s="148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2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  <c r="AR183" s="95"/>
      <c r="AS183" s="95"/>
      <c r="AT183" s="95"/>
      <c r="AU183" s="95"/>
    </row>
    <row r="184" customFormat="false" ht="12.75" hidden="false" customHeight="true" outlineLevel="0" collapsed="false">
      <c r="A184" s="150" t="str">
        <f aca="false">A108</f>
        <v>      CHECK #</v>
      </c>
      <c r="B184" s="95"/>
      <c r="C184" s="95"/>
      <c r="D184" s="149" t="n">
        <f aca="false">D60-D182</f>
        <v>0</v>
      </c>
      <c r="E184" s="149" t="n">
        <f aca="false">E60-E182</f>
        <v>0</v>
      </c>
      <c r="F184" s="149" t="n">
        <f aca="false">F60-F182</f>
        <v>0</v>
      </c>
      <c r="G184" s="149" t="n">
        <f aca="false">G60-G182</f>
        <v>0</v>
      </c>
      <c r="H184" s="149" t="n">
        <f aca="false">H60-H182</f>
        <v>0</v>
      </c>
      <c r="I184" s="149" t="n">
        <f aca="false">I60-I182</f>
        <v>0</v>
      </c>
      <c r="J184" s="149" t="n">
        <f aca="false">J60-J182</f>
        <v>0</v>
      </c>
      <c r="K184" s="149" t="n">
        <f aca="false">K60-K182</f>
        <v>0</v>
      </c>
      <c r="L184" s="149" t="n">
        <f aca="false">L60-L182</f>
        <v>0</v>
      </c>
      <c r="M184" s="149" t="n">
        <f aca="false">M60-M182</f>
        <v>0</v>
      </c>
      <c r="N184" s="149" t="n">
        <f aca="false">N60-N182</f>
        <v>0</v>
      </c>
      <c r="O184" s="149" t="n">
        <f aca="false">O60-O182</f>
        <v>0</v>
      </c>
      <c r="P184" s="149" t="n">
        <f aca="false">P60-P182</f>
        <v>0</v>
      </c>
      <c r="Q184" s="149" t="n">
        <f aca="false">Q60-Q182</f>
        <v>0</v>
      </c>
      <c r="R184" s="149" t="n">
        <f aca="false">R60-R182</f>
        <v>0</v>
      </c>
      <c r="S184" s="149"/>
      <c r="T184" s="149" t="n">
        <f aca="false">T60-T182</f>
        <v>0</v>
      </c>
      <c r="U184" s="149" t="n">
        <f aca="false">U60-U182</f>
        <v>0</v>
      </c>
      <c r="V184" s="149" t="n">
        <f aca="false">V60-V182</f>
        <v>0</v>
      </c>
      <c r="W184" s="95"/>
      <c r="X184" s="95"/>
      <c r="Y184" s="95"/>
      <c r="Z184" s="95"/>
      <c r="AA184" s="150" t="str">
        <f aca="false">A184</f>
        <v>      CHECK #</v>
      </c>
      <c r="AB184" s="149" t="n">
        <f aca="false">AB60-AB182</f>
        <v>0</v>
      </c>
      <c r="AC184" s="149" t="n">
        <f aca="false">AC60-AC182</f>
        <v>0</v>
      </c>
      <c r="AD184" s="149" t="n">
        <f aca="false">AD60-AD182</f>
        <v>0</v>
      </c>
      <c r="AE184" s="149"/>
      <c r="AF184" s="149" t="n">
        <f aca="false">AF60-AF182</f>
        <v>0</v>
      </c>
      <c r="AG184" s="149" t="n">
        <f aca="false">AG60-AG182</f>
        <v>0</v>
      </c>
      <c r="AH184" s="149" t="n">
        <f aca="false">AH60-AH182</f>
        <v>0</v>
      </c>
      <c r="AI184" s="149"/>
      <c r="AJ184" s="149" t="n">
        <f aca="false">AJ60-AJ182</f>
        <v>0</v>
      </c>
      <c r="AK184" s="149" t="n">
        <f aca="false">AK60-AK182</f>
        <v>0</v>
      </c>
      <c r="AL184" s="149"/>
      <c r="AM184" s="149" t="n">
        <f aca="false">AM60-AM182</f>
        <v>0</v>
      </c>
      <c r="AN184" s="149" t="n">
        <f aca="false">AN60-AN182</f>
        <v>0</v>
      </c>
      <c r="AO184" s="149"/>
      <c r="AP184" s="149" t="n">
        <f aca="false">AP60-AP182</f>
        <v>0</v>
      </c>
      <c r="AQ184" s="149" t="n">
        <f aca="false">AQ60-AQ182</f>
        <v>0</v>
      </c>
      <c r="AR184" s="95"/>
      <c r="AS184" s="95"/>
      <c r="AT184" s="95"/>
      <c r="AU184" s="95"/>
    </row>
    <row r="185" customFormat="false" ht="6" hidden="false" customHeight="true" outlineLevel="0" collapsed="false">
      <c r="A185" s="148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2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  <c r="AR185" s="95"/>
      <c r="AS185" s="95"/>
      <c r="AT185" s="95"/>
      <c r="AU185" s="95"/>
    </row>
    <row r="186" customFormat="false" ht="12.75" hidden="false" customHeight="true" outlineLevel="0" collapsed="false">
      <c r="A186" s="148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2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  <c r="AR186" s="95"/>
      <c r="AS186" s="95"/>
      <c r="AT186" s="95"/>
      <c r="AU186" s="95"/>
    </row>
    <row r="187" customFormat="false" ht="12.75" hidden="false" customHeight="true" outlineLevel="0" collapsed="false">
      <c r="A187" s="161" t="str">
        <f aca="false">A1</f>
        <v>'file:///mnt/12tb/@roms/datasets/enron/EDRM Enron Email Data Set v2 XML/filtered-attachments/xls/CFTW02PL.xls'#$BACKUP</v>
      </c>
      <c r="B187" s="162"/>
      <c r="C187" s="162"/>
      <c r="D187" s="162"/>
      <c r="E187" s="162"/>
      <c r="F187" s="162"/>
      <c r="G187" s="162"/>
      <c r="H187" s="162"/>
      <c r="I187" s="145" t="str">
        <f aca="false">I1</f>
        <v>TRANSWESTERN PIPELINE GROUP (Including Co. 92)</v>
      </c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94" t="n">
        <f aca="true">NOW()</f>
        <v>45926.9714874737</v>
      </c>
      <c r="W187" s="95"/>
      <c r="X187" s="95"/>
      <c r="Y187" s="95"/>
      <c r="Z187" s="95"/>
      <c r="AA187" s="96" t="str">
        <f aca="false">A1</f>
        <v>'file:///mnt/12tb/@roms/datasets/enron/EDRM Enron Email Data Set v2 XML/filtered-attachments/xls/CFTW02PL.xls'#$BACKUP</v>
      </c>
      <c r="AB187" s="95"/>
      <c r="AC187" s="95"/>
      <c r="AD187" s="145" t="str">
        <f aca="false">I1</f>
        <v>TRANSWESTERN PIPELINE GROUP (Including Co. 92)</v>
      </c>
      <c r="AE187" s="145"/>
      <c r="AF187" s="145"/>
      <c r="AG187" s="14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4" t="n">
        <f aca="true">NOW()</f>
        <v>45926.9714874738</v>
      </c>
      <c r="AR187" s="95"/>
      <c r="AS187" s="95"/>
      <c r="AT187" s="95"/>
      <c r="AU187" s="95"/>
    </row>
    <row r="188" customFormat="false" ht="12.75" hidden="false" customHeight="true" outlineLevel="0" collapsed="false">
      <c r="A188" s="99" t="s">
        <v>520</v>
      </c>
      <c r="B188" s="162"/>
      <c r="C188" s="162"/>
      <c r="D188" s="162"/>
      <c r="E188" s="162"/>
      <c r="F188" s="162"/>
      <c r="G188" s="162"/>
      <c r="H188" s="162"/>
      <c r="I188" s="100" t="s">
        <v>521</v>
      </c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1" t="n">
        <f aca="true">NOW()</f>
        <v>45926.9714874738</v>
      </c>
      <c r="W188" s="95"/>
      <c r="X188" s="95"/>
      <c r="Y188" s="95"/>
      <c r="Z188" s="95"/>
      <c r="AA188" s="99" t="s">
        <v>522</v>
      </c>
      <c r="AB188" s="95"/>
      <c r="AC188" s="145" t="str">
        <f aca="false">I188</f>
        <v>FUNDS FLOW STATEMENT - " OTHER "</v>
      </c>
      <c r="AD188" s="145"/>
      <c r="AE188" s="145"/>
      <c r="AF188" s="145"/>
      <c r="AG188" s="145"/>
      <c r="AH188" s="145"/>
      <c r="AI188" s="95"/>
      <c r="AJ188" s="95"/>
      <c r="AK188" s="95"/>
      <c r="AL188" s="95"/>
      <c r="AM188" s="95"/>
      <c r="AN188" s="95"/>
      <c r="AO188" s="95"/>
      <c r="AP188" s="95"/>
      <c r="AQ188" s="101" t="n">
        <f aca="true">NOW()</f>
        <v>45926.9714874738</v>
      </c>
      <c r="AR188" s="95"/>
      <c r="AS188" s="95"/>
      <c r="AT188" s="95"/>
      <c r="AU188" s="95"/>
    </row>
    <row r="189" customFormat="false" ht="12.75" hidden="false" customHeight="true" outlineLevel="0" collapsed="false">
      <c r="A189" s="162"/>
      <c r="B189" s="162"/>
      <c r="C189" s="162"/>
      <c r="D189" s="162"/>
      <c r="E189" s="162"/>
      <c r="F189" s="162"/>
      <c r="G189" s="162"/>
      <c r="H189" s="162"/>
      <c r="I189" s="145" t="str">
        <f aca="false">I3</f>
        <v>2002 OPERATING PLAN</v>
      </c>
      <c r="J189" s="145"/>
      <c r="K189" s="145"/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95"/>
      <c r="W189" s="95"/>
      <c r="X189" s="95"/>
      <c r="Y189" s="95"/>
      <c r="Z189" s="95"/>
      <c r="AA189" s="92"/>
      <c r="AB189" s="95"/>
      <c r="AC189" s="95"/>
      <c r="AD189" s="145" t="str">
        <f aca="false">I3</f>
        <v>2002 OPERATING PLAN</v>
      </c>
      <c r="AE189" s="145"/>
      <c r="AF189" s="145"/>
      <c r="AG189" s="14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</row>
    <row r="190" customFormat="false" ht="12.75" hidden="false" customHeight="true" outlineLevel="0" collapsed="false">
      <c r="A190" s="162"/>
      <c r="B190" s="162"/>
      <c r="C190" s="162"/>
      <c r="D190" s="162"/>
      <c r="E190" s="162"/>
      <c r="F190" s="162"/>
      <c r="G190" s="162"/>
      <c r="H190" s="162"/>
      <c r="I190" s="145" t="str">
        <f aca="false">I4</f>
        <v>(Thousands of Dollars)</v>
      </c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  <c r="T190" s="145"/>
      <c r="U190" s="145"/>
      <c r="V190" s="95"/>
      <c r="W190" s="95"/>
      <c r="X190" s="95"/>
      <c r="Y190" s="95"/>
      <c r="Z190" s="95"/>
      <c r="AA190" s="92"/>
      <c r="AB190" s="95"/>
      <c r="AC190" s="95"/>
      <c r="AD190" s="145" t="str">
        <f aca="false">I4</f>
        <v>(Thousands of Dollars)</v>
      </c>
      <c r="AE190" s="145"/>
      <c r="AF190" s="145"/>
      <c r="AG190" s="14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  <c r="AR190" s="95"/>
      <c r="AS190" s="95"/>
      <c r="AT190" s="95"/>
      <c r="AU190" s="95"/>
    </row>
    <row r="191" customFormat="false" ht="12.75" hidden="false" customHeight="true" outlineLevel="0" collapsed="false">
      <c r="A191" s="163"/>
      <c r="B191" s="163"/>
      <c r="C191" s="163"/>
      <c r="D191" s="146"/>
      <c r="E191" s="162"/>
      <c r="F191" s="162"/>
      <c r="G191" s="162"/>
      <c r="H191" s="162"/>
      <c r="I191" s="162"/>
      <c r="J191" s="162"/>
      <c r="K191" s="162"/>
      <c r="L191" s="162"/>
      <c r="M191" s="162"/>
      <c r="N191" s="162"/>
      <c r="O191" s="162"/>
      <c r="P191" s="162"/>
      <c r="Q191" s="162"/>
      <c r="R191" s="162"/>
      <c r="S191" s="162"/>
      <c r="T191" s="146" t="n">
        <f aca="false">T5</f>
        <v>0</v>
      </c>
      <c r="U191" s="162"/>
      <c r="V191" s="146" t="n">
        <f aca="false">V5</f>
        <v>0</v>
      </c>
      <c r="W191" s="95"/>
      <c r="X191" s="95"/>
      <c r="Y191" s="95"/>
      <c r="Z191" s="95"/>
      <c r="AA191" s="92"/>
      <c r="AB191" s="95"/>
      <c r="AC191" s="95"/>
      <c r="AD191" s="95"/>
      <c r="AE191" s="95"/>
      <c r="AF191" s="146" t="n">
        <f aca="false">AF5</f>
        <v>0</v>
      </c>
      <c r="AG191" s="95"/>
      <c r="AH191" s="146" t="n">
        <f aca="false">AH5</f>
        <v>0</v>
      </c>
      <c r="AI191" s="95"/>
      <c r="AJ191" s="95"/>
      <c r="AK191" s="146" t="n">
        <f aca="false">AK5</f>
        <v>0</v>
      </c>
      <c r="AL191" s="95"/>
      <c r="AM191" s="95"/>
      <c r="AN191" s="95"/>
      <c r="AO191" s="95"/>
      <c r="AP191" s="145"/>
      <c r="AQ191" s="141"/>
      <c r="AR191" s="95"/>
      <c r="AS191" s="95"/>
      <c r="AT191" s="95"/>
      <c r="AU191" s="95"/>
    </row>
    <row r="192" customFormat="false" ht="12.75" hidden="false" customHeight="true" outlineLevel="0" collapsed="false">
      <c r="A192" s="163"/>
      <c r="B192" s="163"/>
      <c r="C192" s="163"/>
      <c r="D192" s="146" t="str">
        <f aca="false">D6</f>
        <v>PLAN</v>
      </c>
      <c r="E192" s="146" t="str">
        <f aca="false">E6</f>
        <v>PLAN</v>
      </c>
      <c r="F192" s="146" t="str">
        <f aca="false">F6</f>
        <v>PLAN</v>
      </c>
      <c r="G192" s="146" t="str">
        <f aca="false">G6</f>
        <v>PLAN</v>
      </c>
      <c r="H192" s="146" t="str">
        <f aca="false">H6</f>
        <v>PLAN</v>
      </c>
      <c r="I192" s="146" t="str">
        <f aca="false">I6</f>
        <v>PLAN</v>
      </c>
      <c r="J192" s="146" t="str">
        <f aca="false">J6</f>
        <v>PLAN</v>
      </c>
      <c r="K192" s="146" t="str">
        <f aca="false">K6</f>
        <v>PLAN</v>
      </c>
      <c r="L192" s="146" t="str">
        <f aca="false">L6</f>
        <v>PLAN</v>
      </c>
      <c r="M192" s="146" t="str">
        <f aca="false">M6</f>
        <v>PLAN</v>
      </c>
      <c r="N192" s="146" t="str">
        <f aca="false">N6</f>
        <v>PLAN</v>
      </c>
      <c r="O192" s="146" t="str">
        <f aca="false">O6</f>
        <v>PLAN</v>
      </c>
      <c r="P192" s="146" t="str">
        <f aca="false">P6</f>
        <v>TOTAL</v>
      </c>
      <c r="Q192" s="146" t="str">
        <f aca="false">Q6</f>
        <v>FEB.</v>
      </c>
      <c r="R192" s="146" t="str">
        <f aca="false">R6</f>
        <v>ESTIMATED</v>
      </c>
      <c r="S192" s="162"/>
      <c r="T192" s="146" t="str">
        <f aca="false">T6</f>
        <v>PLAN</v>
      </c>
      <c r="U192" s="146" t="str">
        <f aca="false">U6</f>
        <v>MARCH</v>
      </c>
      <c r="V192" s="146" t="str">
        <f aca="false">V6</f>
        <v>PLAN</v>
      </c>
      <c r="W192" s="95"/>
      <c r="X192" s="95"/>
      <c r="Y192" s="95"/>
      <c r="Z192" s="95"/>
      <c r="AA192" s="92"/>
      <c r="AB192" s="146" t="str">
        <f aca="false">AB6</f>
        <v>TOTAL</v>
      </c>
      <c r="AC192" s="146" t="str">
        <f aca="false">AC6</f>
        <v>MARCH</v>
      </c>
      <c r="AD192" s="146" t="str">
        <f aca="false">AD6</f>
        <v>ESTIMATED</v>
      </c>
      <c r="AE192" s="95"/>
      <c r="AF192" s="146" t="str">
        <f aca="false">AF6</f>
        <v>PLAN</v>
      </c>
      <c r="AG192" s="146" t="str">
        <f aca="false">AG6</f>
        <v>MARCH</v>
      </c>
      <c r="AH192" s="146" t="str">
        <f aca="false">AH6</f>
        <v>PLAN</v>
      </c>
      <c r="AI192" s="95"/>
      <c r="AJ192" s="147" t="str">
        <f aca="false">AJ6</f>
        <v>ACT./EST. vs. PLAN</v>
      </c>
      <c r="AK192" s="147"/>
      <c r="AL192" s="95"/>
      <c r="AM192" s="147" t="str">
        <f aca="false">AM6</f>
        <v>3rd C.E. 2001</v>
      </c>
      <c r="AN192" s="147"/>
      <c r="AO192" s="95"/>
      <c r="AP192" s="147" t="str">
        <f aca="false">AP6</f>
        <v>Sept. YTD</v>
      </c>
      <c r="AQ192" s="147"/>
      <c r="AR192" s="95"/>
      <c r="AS192" s="95"/>
      <c r="AT192" s="95"/>
      <c r="AU192" s="95"/>
    </row>
    <row r="193" customFormat="false" ht="12.75" hidden="false" customHeight="true" outlineLevel="0" collapsed="false">
      <c r="A193" s="163"/>
      <c r="B193" s="163"/>
      <c r="C193" s="163"/>
      <c r="D193" s="117" t="str">
        <f aca="false">D7</f>
        <v>JAN</v>
      </c>
      <c r="E193" s="117" t="str">
        <f aca="false">E7</f>
        <v>FEB</v>
      </c>
      <c r="F193" s="117" t="str">
        <f aca="false">F7</f>
        <v>MAR</v>
      </c>
      <c r="G193" s="117" t="str">
        <f aca="false">G7</f>
        <v>APR</v>
      </c>
      <c r="H193" s="117" t="str">
        <f aca="false">H7</f>
        <v>MAY</v>
      </c>
      <c r="I193" s="117" t="str">
        <f aca="false">I7</f>
        <v>JUN</v>
      </c>
      <c r="J193" s="117" t="str">
        <f aca="false">J7</f>
        <v>JUL</v>
      </c>
      <c r="K193" s="117" t="str">
        <f aca="false">K7</f>
        <v>AUG</v>
      </c>
      <c r="L193" s="117" t="str">
        <f aca="false">L7</f>
        <v>SEP</v>
      </c>
      <c r="M193" s="117" t="str">
        <f aca="false">M7</f>
        <v>OCT</v>
      </c>
      <c r="N193" s="117" t="str">
        <f aca="false">N7</f>
        <v>NOV</v>
      </c>
      <c r="O193" s="117" t="str">
        <f aca="false">O7</f>
        <v>DEC</v>
      </c>
      <c r="P193" s="117" t="n">
        <f aca="false">P7</f>
        <v>2002</v>
      </c>
      <c r="Q193" s="117" t="str">
        <f aca="false">Q7</f>
        <v>Y-T-D</v>
      </c>
      <c r="R193" s="117" t="str">
        <f aca="false">R7</f>
        <v>R.M.</v>
      </c>
      <c r="S193" s="162"/>
      <c r="T193" s="117" t="n">
        <f aca="false">T7</f>
        <v>2002</v>
      </c>
      <c r="U193" s="117" t="str">
        <f aca="false">U7</f>
        <v>Y-T-D</v>
      </c>
      <c r="V193" s="117" t="str">
        <f aca="false">V7</f>
        <v>R.M.</v>
      </c>
      <c r="W193" s="95"/>
      <c r="X193" s="95"/>
      <c r="Y193" s="95"/>
      <c r="Z193" s="95"/>
      <c r="AA193" s="92"/>
      <c r="AB193" s="117" t="n">
        <f aca="false">AB7</f>
        <v>2002</v>
      </c>
      <c r="AC193" s="117" t="str">
        <f aca="false">AC7</f>
        <v>Y-T-D</v>
      </c>
      <c r="AD193" s="117" t="str">
        <f aca="false">AD7</f>
        <v>R.M.</v>
      </c>
      <c r="AE193" s="95"/>
      <c r="AF193" s="117" t="n">
        <f aca="false">AF7</f>
        <v>2002</v>
      </c>
      <c r="AG193" s="117" t="str">
        <f aca="false">AG7</f>
        <v>Y-T-D</v>
      </c>
      <c r="AH193" s="117" t="str">
        <f aca="false">AH7</f>
        <v>R.M.</v>
      </c>
      <c r="AI193" s="95"/>
      <c r="AJ193" s="117" t="str">
        <f aca="false">AJ7</f>
        <v>Y-T-D</v>
      </c>
      <c r="AK193" s="117" t="str">
        <f aca="false">AK7</f>
        <v>ANNUAL</v>
      </c>
      <c r="AL193" s="95"/>
      <c r="AM193" s="117" t="str">
        <f aca="false">AM7</f>
        <v>ANNUAL</v>
      </c>
      <c r="AN193" s="117" t="str">
        <f aca="false">AN7</f>
        <v>Variance</v>
      </c>
      <c r="AO193" s="95"/>
      <c r="AP193" s="117" t="str">
        <f aca="false">AP7</f>
        <v>2nd C.E.</v>
      </c>
      <c r="AQ193" s="117" t="str">
        <f aca="false">AQ7</f>
        <v>Variance</v>
      </c>
      <c r="AR193" s="95"/>
      <c r="AS193" s="95"/>
      <c r="AT193" s="95"/>
      <c r="AU193" s="95"/>
    </row>
    <row r="194" customFormat="false" ht="12.75" hidden="false" customHeight="true" outlineLevel="0" collapsed="false">
      <c r="A194" s="164" t="s">
        <v>523</v>
      </c>
      <c r="B194" s="163"/>
      <c r="C194" s="163"/>
      <c r="D194" s="162"/>
      <c r="E194" s="162"/>
      <c r="F194" s="162"/>
      <c r="G194" s="162"/>
      <c r="H194" s="162"/>
      <c r="I194" s="162"/>
      <c r="J194" s="162"/>
      <c r="K194" s="162"/>
      <c r="L194" s="162"/>
      <c r="M194" s="162"/>
      <c r="N194" s="162"/>
      <c r="O194" s="162"/>
      <c r="P194" s="162"/>
      <c r="Q194" s="162"/>
      <c r="R194" s="162"/>
      <c r="S194" s="162"/>
      <c r="T194" s="162"/>
      <c r="U194" s="162"/>
      <c r="V194" s="95"/>
      <c r="W194" s="95"/>
      <c r="X194" s="95"/>
      <c r="Y194" s="95"/>
      <c r="Z194" s="95"/>
      <c r="AA194" s="157" t="str">
        <f aca="false">A194</f>
        <v> " OTHER "</v>
      </c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95"/>
      <c r="AS194" s="95"/>
      <c r="AT194" s="95"/>
      <c r="AU194" s="95"/>
    </row>
    <row r="195" customFormat="false" ht="12.75" hidden="false" customHeight="true" outlineLevel="0" collapsed="false">
      <c r="A195" s="165" t="s">
        <v>524</v>
      </c>
      <c r="B195" s="163"/>
      <c r="C195" s="163"/>
      <c r="D195" s="166" t="n">
        <f aca="false">-D331</f>
        <v>430</v>
      </c>
      <c r="E195" s="166" t="n">
        <f aca="false">-E331</f>
        <v>404</v>
      </c>
      <c r="F195" s="166" t="n">
        <f aca="false">-F331</f>
        <v>415</v>
      </c>
      <c r="G195" s="166" t="n">
        <f aca="false">-G331</f>
        <v>368</v>
      </c>
      <c r="H195" s="166" t="n">
        <f aca="false">-H331</f>
        <v>314</v>
      </c>
      <c r="I195" s="166" t="n">
        <f aca="false">-I331</f>
        <v>287</v>
      </c>
      <c r="J195" s="166" t="n">
        <f aca="false">-J331</f>
        <v>279</v>
      </c>
      <c r="K195" s="166" t="n">
        <f aca="false">-K331</f>
        <v>283</v>
      </c>
      <c r="L195" s="166" t="n">
        <f aca="false">-L331</f>
        <v>289</v>
      </c>
      <c r="M195" s="166" t="n">
        <f aca="false">-M331</f>
        <v>302</v>
      </c>
      <c r="N195" s="166" t="n">
        <f aca="false">-N331</f>
        <v>280</v>
      </c>
      <c r="O195" s="166" t="n">
        <f aca="false">-O331</f>
        <v>282</v>
      </c>
      <c r="P195" s="121" t="n">
        <f aca="false">SUM(D195:O195)</f>
        <v>3933</v>
      </c>
      <c r="Q195" s="122" t="n">
        <f aca="false">SUM(D195:E195)</f>
        <v>834</v>
      </c>
      <c r="R195" s="121" t="n">
        <f aca="false">P195-Q195</f>
        <v>3099</v>
      </c>
      <c r="S195" s="162"/>
      <c r="T195" s="122" t="n">
        <v>0</v>
      </c>
      <c r="U195" s="122" t="n">
        <v>0</v>
      </c>
      <c r="V195" s="121" t="n">
        <f aca="false">T195-U195</f>
        <v>0</v>
      </c>
      <c r="W195" s="95"/>
      <c r="X195" s="95"/>
      <c r="Y195" s="95"/>
      <c r="Z195" s="95"/>
      <c r="AA195" s="150" t="str">
        <f aca="false">A195</f>
        <v>   Change in Other Regulatory Assets</v>
      </c>
      <c r="AB195" s="149" t="n">
        <f aca="false">P195</f>
        <v>3933</v>
      </c>
      <c r="AC195" s="122" t="n">
        <f aca="false">SUM(D195:F195)</f>
        <v>1249</v>
      </c>
      <c r="AD195" s="121" t="n">
        <f aca="false">AB195-AC195</f>
        <v>2684</v>
      </c>
      <c r="AE195" s="95"/>
      <c r="AF195" s="121" t="n">
        <f aca="false">T195</f>
        <v>0</v>
      </c>
      <c r="AG195" s="121" t="n">
        <f aca="false">U195</f>
        <v>0</v>
      </c>
      <c r="AH195" s="121" t="n">
        <f aca="false">AF195-AG195</f>
        <v>0</v>
      </c>
      <c r="AI195" s="95"/>
      <c r="AJ195" s="121" t="n">
        <f aca="false">AC195-AG195</f>
        <v>1249</v>
      </c>
      <c r="AK195" s="121" t="n">
        <f aca="false">AB195-AF195</f>
        <v>3933</v>
      </c>
      <c r="AL195" s="95"/>
      <c r="AM195" s="122" t="n">
        <v>5001</v>
      </c>
      <c r="AN195" s="121" t="n">
        <f aca="false">AB195-AM195</f>
        <v>-1068</v>
      </c>
      <c r="AO195" s="95"/>
      <c r="AP195" s="122" t="n">
        <v>0</v>
      </c>
      <c r="AQ195" s="121" t="n">
        <f aca="false">AC195-AP195</f>
        <v>1249</v>
      </c>
      <c r="AR195" s="95"/>
      <c r="AS195" s="95"/>
      <c r="AT195" s="95"/>
      <c r="AU195" s="95"/>
    </row>
    <row r="196" customFormat="false" ht="12.75" hidden="false" customHeight="true" outlineLevel="0" collapsed="false">
      <c r="A196" s="165" t="s">
        <v>525</v>
      </c>
      <c r="B196" s="163"/>
      <c r="C196" s="163"/>
      <c r="D196" s="167" t="n">
        <f aca="false">D334</f>
        <v>0</v>
      </c>
      <c r="E196" s="168" t="n">
        <f aca="false">E334</f>
        <v>0</v>
      </c>
      <c r="F196" s="168" t="n">
        <f aca="false">F334</f>
        <v>0</v>
      </c>
      <c r="G196" s="168" t="n">
        <f aca="false">G334</f>
        <v>0</v>
      </c>
      <c r="H196" s="168" t="n">
        <f aca="false">H334</f>
        <v>0</v>
      </c>
      <c r="I196" s="168" t="n">
        <f aca="false">I334</f>
        <v>0</v>
      </c>
      <c r="J196" s="168" t="n">
        <f aca="false">J334</f>
        <v>0</v>
      </c>
      <c r="K196" s="168" t="n">
        <f aca="false">K334</f>
        <v>0</v>
      </c>
      <c r="L196" s="168" t="n">
        <f aca="false">L334</f>
        <v>0</v>
      </c>
      <c r="M196" s="168" t="n">
        <f aca="false">M334</f>
        <v>0</v>
      </c>
      <c r="N196" s="168" t="n">
        <f aca="false">N334</f>
        <v>0</v>
      </c>
      <c r="O196" s="168" t="n">
        <f aca="false">O334</f>
        <v>0</v>
      </c>
      <c r="P196" s="132" t="n">
        <f aca="false">SUM(D196:O196)</f>
        <v>0</v>
      </c>
      <c r="Q196" s="133" t="n">
        <f aca="false">SUM(D196:E196)</f>
        <v>0</v>
      </c>
      <c r="R196" s="132" t="n">
        <f aca="false">P196-Q196</f>
        <v>0</v>
      </c>
      <c r="S196" s="169"/>
      <c r="T196" s="133" t="n">
        <v>0</v>
      </c>
      <c r="U196" s="133" t="n">
        <v>0</v>
      </c>
      <c r="V196" s="132" t="n">
        <f aca="false">T196-U196</f>
        <v>0</v>
      </c>
      <c r="W196" s="95"/>
      <c r="X196" s="95"/>
      <c r="Y196" s="95"/>
      <c r="Z196" s="95"/>
      <c r="AA196" s="150" t="str">
        <f aca="false">A196</f>
        <v>         "     "      "           "        Liabilities</v>
      </c>
      <c r="AB196" s="151" t="n">
        <f aca="false">P196</f>
        <v>0</v>
      </c>
      <c r="AC196" s="133" t="n">
        <f aca="false">SUM(D196:F196)</f>
        <v>0</v>
      </c>
      <c r="AD196" s="132" t="n">
        <f aca="false">AB196-AC196</f>
        <v>0</v>
      </c>
      <c r="AE196" s="95"/>
      <c r="AF196" s="132" t="n">
        <f aca="false">T196</f>
        <v>0</v>
      </c>
      <c r="AG196" s="132" t="n">
        <f aca="false">U196</f>
        <v>0</v>
      </c>
      <c r="AH196" s="132" t="n">
        <f aca="false">AF196-AG196</f>
        <v>0</v>
      </c>
      <c r="AI196" s="95"/>
      <c r="AJ196" s="132" t="n">
        <f aca="false">AC196-AG196</f>
        <v>0</v>
      </c>
      <c r="AK196" s="132" t="n">
        <f aca="false">AB196-AF196</f>
        <v>0</v>
      </c>
      <c r="AL196" s="95"/>
      <c r="AM196" s="133" t="n">
        <v>0</v>
      </c>
      <c r="AN196" s="132" t="n">
        <f aca="false">AB196-AM196</f>
        <v>0</v>
      </c>
      <c r="AO196" s="154"/>
      <c r="AP196" s="133" t="n">
        <v>0</v>
      </c>
      <c r="AQ196" s="132" t="n">
        <f aca="false">AC196-AP196</f>
        <v>0</v>
      </c>
      <c r="AR196" s="95"/>
      <c r="AS196" s="95"/>
      <c r="AT196" s="95"/>
      <c r="AU196" s="95"/>
    </row>
    <row r="197" customFormat="false" ht="3.95" hidden="false" customHeight="true" outlineLevel="0" collapsed="false">
      <c r="A197" s="165"/>
      <c r="B197" s="163"/>
      <c r="C197" s="163"/>
      <c r="D197" s="168"/>
      <c r="E197" s="168"/>
      <c r="F197" s="168"/>
      <c r="G197" s="168"/>
      <c r="H197" s="168"/>
      <c r="I197" s="168"/>
      <c r="J197" s="168"/>
      <c r="K197" s="168"/>
      <c r="L197" s="168"/>
      <c r="M197" s="168"/>
      <c r="N197" s="168"/>
      <c r="O197" s="168"/>
      <c r="P197" s="162"/>
      <c r="Q197" s="162"/>
      <c r="R197" s="162"/>
      <c r="S197" s="162"/>
      <c r="T197" s="162"/>
      <c r="U197" s="162"/>
      <c r="V197" s="95"/>
      <c r="W197" s="95"/>
      <c r="X197" s="95"/>
      <c r="Y197" s="95"/>
      <c r="Z197" s="95"/>
      <c r="AA197" s="92"/>
      <c r="AB197" s="95"/>
      <c r="AC197" s="154"/>
      <c r="AD197" s="154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  <c r="AR197" s="95"/>
      <c r="AS197" s="95"/>
      <c r="AT197" s="95"/>
      <c r="AU197" s="95"/>
    </row>
    <row r="198" customFormat="false" ht="12.75" hidden="false" customHeight="true" outlineLevel="0" collapsed="false">
      <c r="A198" s="170" t="s">
        <v>526</v>
      </c>
      <c r="B198" s="171"/>
      <c r="C198" s="171"/>
      <c r="D198" s="172" t="n">
        <f aca="false">D195+D196</f>
        <v>430</v>
      </c>
      <c r="E198" s="172" t="n">
        <f aca="false">E195+E196</f>
        <v>404</v>
      </c>
      <c r="F198" s="172" t="n">
        <f aca="false">F195+F196</f>
        <v>415</v>
      </c>
      <c r="G198" s="172" t="n">
        <f aca="false">G195+G196</f>
        <v>368</v>
      </c>
      <c r="H198" s="172" t="n">
        <f aca="false">H195+H196</f>
        <v>314</v>
      </c>
      <c r="I198" s="172" t="n">
        <f aca="false">I195+I196</f>
        <v>287</v>
      </c>
      <c r="J198" s="172" t="n">
        <f aca="false">J195+J196</f>
        <v>279</v>
      </c>
      <c r="K198" s="172" t="n">
        <f aca="false">K195+K196</f>
        <v>283</v>
      </c>
      <c r="L198" s="172" t="n">
        <f aca="false">L195+L196</f>
        <v>289</v>
      </c>
      <c r="M198" s="172" t="n">
        <f aca="false">M195+M196</f>
        <v>302</v>
      </c>
      <c r="N198" s="172" t="n">
        <f aca="false">N195+N196</f>
        <v>280</v>
      </c>
      <c r="O198" s="172" t="n">
        <f aca="false">O195+O196</f>
        <v>282</v>
      </c>
      <c r="P198" s="172" t="n">
        <f aca="false">P195+P196</f>
        <v>3933</v>
      </c>
      <c r="Q198" s="172" t="n">
        <f aca="false">Q195+Q196</f>
        <v>834</v>
      </c>
      <c r="R198" s="172" t="n">
        <f aca="false">R195+R196</f>
        <v>3099</v>
      </c>
      <c r="S198" s="162"/>
      <c r="T198" s="172" t="n">
        <f aca="false">T195+T196</f>
        <v>0</v>
      </c>
      <c r="U198" s="172" t="n">
        <f aca="false">U195+U196</f>
        <v>0</v>
      </c>
      <c r="V198" s="172" t="n">
        <f aca="false">V195+V196</f>
        <v>0</v>
      </c>
      <c r="W198" s="95"/>
      <c r="X198" s="95"/>
      <c r="Y198" s="95"/>
      <c r="Z198" s="95"/>
      <c r="AA198" s="92" t="str">
        <f aca="false">A198</f>
        <v>      Net Change in Regulatory Assets / Liabilities</v>
      </c>
      <c r="AB198" s="172" t="n">
        <f aca="false">AB195+AB196</f>
        <v>3933</v>
      </c>
      <c r="AC198" s="172" t="n">
        <f aca="false">AC195+AC196</f>
        <v>1249</v>
      </c>
      <c r="AD198" s="172" t="n">
        <f aca="false">AD195+AD196</f>
        <v>2684</v>
      </c>
      <c r="AE198" s="95"/>
      <c r="AF198" s="172" t="n">
        <f aca="false">AF195+AF196</f>
        <v>0</v>
      </c>
      <c r="AG198" s="172" t="n">
        <f aca="false">AG195+AG196</f>
        <v>0</v>
      </c>
      <c r="AH198" s="172" t="n">
        <f aca="false">AH195+AH196</f>
        <v>0</v>
      </c>
      <c r="AI198" s="95"/>
      <c r="AJ198" s="172" t="n">
        <f aca="false">AJ195+AJ196</f>
        <v>1249</v>
      </c>
      <c r="AK198" s="172" t="n">
        <f aca="false">AK195+AK196</f>
        <v>3933</v>
      </c>
      <c r="AL198" s="95"/>
      <c r="AM198" s="172" t="n">
        <f aca="false">AM195+AM196</f>
        <v>5001</v>
      </c>
      <c r="AN198" s="172" t="n">
        <f aca="false">AN195+AN196</f>
        <v>-1068</v>
      </c>
      <c r="AO198" s="95"/>
      <c r="AP198" s="172" t="n">
        <f aca="false">AP195+AP196</f>
        <v>0</v>
      </c>
      <c r="AQ198" s="172" t="n">
        <f aca="false">AQ195+AQ196</f>
        <v>1249</v>
      </c>
      <c r="AR198" s="95"/>
      <c r="AS198" s="95"/>
      <c r="AT198" s="95"/>
      <c r="AU198" s="95"/>
    </row>
    <row r="199" customFormat="false" ht="6" hidden="false" customHeight="true" outlineLevel="0" collapsed="false">
      <c r="A199" s="165"/>
      <c r="B199" s="163"/>
      <c r="C199" s="163"/>
      <c r="D199" s="162"/>
      <c r="E199" s="162"/>
      <c r="F199" s="162"/>
      <c r="G199" s="162"/>
      <c r="H199" s="162"/>
      <c r="I199" s="162"/>
      <c r="J199" s="162"/>
      <c r="K199" s="162"/>
      <c r="L199" s="162"/>
      <c r="M199" s="162"/>
      <c r="N199" s="162"/>
      <c r="O199" s="162"/>
      <c r="P199" s="162"/>
      <c r="Q199" s="162"/>
      <c r="R199" s="162"/>
      <c r="S199" s="162"/>
      <c r="T199" s="162"/>
      <c r="U199" s="162"/>
      <c r="V199" s="95"/>
      <c r="W199" s="95"/>
      <c r="X199" s="95"/>
      <c r="Y199" s="95"/>
      <c r="Z199" s="95"/>
      <c r="AA199" s="92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</row>
    <row r="200" customFormat="false" ht="12.75" hidden="false" customHeight="true" outlineLevel="0" collapsed="false">
      <c r="A200" s="173" t="s">
        <v>527</v>
      </c>
      <c r="B200" s="163"/>
      <c r="C200" s="163"/>
      <c r="D200" s="162"/>
      <c r="E200" s="162"/>
      <c r="F200" s="162"/>
      <c r="G200" s="162"/>
      <c r="H200" s="162"/>
      <c r="I200" s="162"/>
      <c r="J200" s="162"/>
      <c r="K200" s="162"/>
      <c r="L200" s="162"/>
      <c r="M200" s="162"/>
      <c r="N200" s="162"/>
      <c r="O200" s="162"/>
      <c r="P200" s="162"/>
      <c r="Q200" s="162"/>
      <c r="R200" s="162"/>
      <c r="S200" s="162"/>
      <c r="T200" s="162"/>
      <c r="U200" s="162"/>
      <c r="V200" s="95"/>
      <c r="W200" s="95"/>
      <c r="X200" s="95"/>
      <c r="Y200" s="95"/>
      <c r="Z200" s="95"/>
      <c r="AA200" s="150" t="str">
        <f aca="false">A200</f>
        <v>   Other Items (Cash Flow Model)</v>
      </c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</row>
    <row r="201" customFormat="false" ht="12.75" hidden="false" customHeight="true" outlineLevel="0" collapsed="false">
      <c r="A201" s="165" t="s">
        <v>528</v>
      </c>
      <c r="B201" s="163"/>
      <c r="C201" s="163"/>
      <c r="D201" s="166" t="n">
        <f aca="false">-D258</f>
        <v>-0</v>
      </c>
      <c r="E201" s="166" t="n">
        <f aca="false">-E258</f>
        <v>-0</v>
      </c>
      <c r="F201" s="166" t="n">
        <f aca="false">-F258</f>
        <v>-0</v>
      </c>
      <c r="G201" s="166" t="n">
        <f aca="false">-G258</f>
        <v>-0</v>
      </c>
      <c r="H201" s="166" t="n">
        <f aca="false">-H258</f>
        <v>-0</v>
      </c>
      <c r="I201" s="166" t="n">
        <f aca="false">-I258</f>
        <v>-0</v>
      </c>
      <c r="J201" s="166" t="n">
        <f aca="false">-J258</f>
        <v>-0</v>
      </c>
      <c r="K201" s="166" t="n">
        <f aca="false">-K258</f>
        <v>-0</v>
      </c>
      <c r="L201" s="166" t="n">
        <f aca="false">-L258</f>
        <v>-0</v>
      </c>
      <c r="M201" s="166" t="n">
        <f aca="false">-M258</f>
        <v>-0</v>
      </c>
      <c r="N201" s="166" t="n">
        <f aca="false">-N258</f>
        <v>-0</v>
      </c>
      <c r="O201" s="166" t="n">
        <f aca="false">-O258</f>
        <v>-0</v>
      </c>
      <c r="P201" s="121" t="n">
        <f aca="false">SUM(D201:O201)</f>
        <v>0</v>
      </c>
      <c r="Q201" s="122" t="n">
        <f aca="false">SUM(D201:E201)</f>
        <v>0</v>
      </c>
      <c r="R201" s="121" t="n">
        <f aca="false">P201-Q201</f>
        <v>0</v>
      </c>
      <c r="S201" s="162"/>
      <c r="T201" s="122" t="n">
        <v>0</v>
      </c>
      <c r="U201" s="122" t="n">
        <v>0</v>
      </c>
      <c r="V201" s="121" t="n">
        <f aca="false">T201-U201</f>
        <v>0</v>
      </c>
      <c r="W201" s="95"/>
      <c r="X201" s="95"/>
      <c r="Y201" s="95"/>
      <c r="Z201" s="95"/>
      <c r="AA201" s="150" t="str">
        <f aca="false">A201</f>
        <v>      Change in Cash / Temporary Cash Investments</v>
      </c>
      <c r="AB201" s="149" t="n">
        <f aca="false">P201</f>
        <v>0</v>
      </c>
      <c r="AC201" s="122" t="n">
        <f aca="false">SUM(D201:F201)</f>
        <v>0</v>
      </c>
      <c r="AD201" s="121" t="n">
        <f aca="false">AB201-AC201</f>
        <v>0</v>
      </c>
      <c r="AE201" s="95"/>
      <c r="AF201" s="121" t="n">
        <f aca="false">T201</f>
        <v>0</v>
      </c>
      <c r="AG201" s="121" t="n">
        <f aca="false">U201</f>
        <v>0</v>
      </c>
      <c r="AH201" s="121" t="n">
        <f aca="false">AF201-AG201</f>
        <v>0</v>
      </c>
      <c r="AI201" s="95"/>
      <c r="AJ201" s="121" t="n">
        <f aca="false">AC201-AG201</f>
        <v>0</v>
      </c>
      <c r="AK201" s="121" t="n">
        <f aca="false">AB201-AF201</f>
        <v>0</v>
      </c>
      <c r="AL201" s="95"/>
      <c r="AM201" s="122" t="n">
        <v>1</v>
      </c>
      <c r="AN201" s="121" t="n">
        <f aca="false">AB201-AM201</f>
        <v>-1</v>
      </c>
      <c r="AO201" s="95"/>
      <c r="AP201" s="122" t="n">
        <v>0</v>
      </c>
      <c r="AQ201" s="121" t="n">
        <f aca="false">AC201-AP201</f>
        <v>0</v>
      </c>
      <c r="AR201" s="95"/>
      <c r="AS201" s="95"/>
      <c r="AT201" s="95"/>
      <c r="AU201" s="95"/>
    </row>
    <row r="202" customFormat="false" ht="3.95" hidden="false" customHeight="true" outlineLevel="0" collapsed="false">
      <c r="A202" s="173"/>
      <c r="B202" s="163"/>
      <c r="C202" s="163"/>
      <c r="D202" s="162"/>
      <c r="E202" s="162"/>
      <c r="F202" s="162"/>
      <c r="G202" s="162"/>
      <c r="H202" s="162"/>
      <c r="I202" s="162"/>
      <c r="J202" s="162"/>
      <c r="K202" s="162"/>
      <c r="L202" s="162"/>
      <c r="M202" s="162"/>
      <c r="N202" s="162"/>
      <c r="O202" s="162"/>
      <c r="P202" s="162"/>
      <c r="Q202" s="162"/>
      <c r="R202" s="162"/>
      <c r="S202" s="162"/>
      <c r="T202" s="162"/>
      <c r="U202" s="162"/>
      <c r="V202" s="95"/>
      <c r="W202" s="95"/>
      <c r="X202" s="95"/>
      <c r="Y202" s="95"/>
      <c r="Z202" s="95"/>
      <c r="AA202" s="92"/>
      <c r="AB202" s="95"/>
      <c r="AC202" s="95"/>
      <c r="AD202" s="95"/>
      <c r="AE202" s="95"/>
      <c r="AF202" s="95"/>
      <c r="AG202" s="162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  <c r="AR202" s="95"/>
      <c r="AS202" s="95"/>
      <c r="AT202" s="95"/>
      <c r="AU202" s="95"/>
    </row>
    <row r="203" customFormat="false" ht="12.75" hidden="false" customHeight="true" outlineLevel="0" collapsed="false">
      <c r="A203" s="165" t="s">
        <v>529</v>
      </c>
      <c r="B203" s="163"/>
      <c r="C203" s="163"/>
      <c r="D203" s="166" t="n">
        <f aca="false">-D261</f>
        <v>-0</v>
      </c>
      <c r="E203" s="166" t="n">
        <f aca="false">-E261</f>
        <v>-0</v>
      </c>
      <c r="F203" s="166" t="n">
        <f aca="false">-F261</f>
        <v>-0</v>
      </c>
      <c r="G203" s="166" t="n">
        <f aca="false">-G261</f>
        <v>-0</v>
      </c>
      <c r="H203" s="166" t="n">
        <f aca="false">-H261</f>
        <v>-0</v>
      </c>
      <c r="I203" s="166" t="n">
        <f aca="false">-I261</f>
        <v>-0</v>
      </c>
      <c r="J203" s="166" t="n">
        <f aca="false">-J261</f>
        <v>-0</v>
      </c>
      <c r="K203" s="166" t="n">
        <f aca="false">-K261</f>
        <v>-0</v>
      </c>
      <c r="L203" s="166" t="n">
        <f aca="false">-L261</f>
        <v>-0</v>
      </c>
      <c r="M203" s="166" t="n">
        <f aca="false">-M261</f>
        <v>-0</v>
      </c>
      <c r="N203" s="166" t="n">
        <f aca="false">-N261</f>
        <v>-0</v>
      </c>
      <c r="O203" s="166" t="n">
        <f aca="false">-O261</f>
        <v>-0</v>
      </c>
      <c r="P203" s="121" t="n">
        <f aca="false">SUM(D203:O203)</f>
        <v>0</v>
      </c>
      <c r="Q203" s="122" t="n">
        <f aca="false">SUM(D203:E203)</f>
        <v>0</v>
      </c>
      <c r="R203" s="121" t="n">
        <f aca="false">P203-Q203</f>
        <v>0</v>
      </c>
      <c r="S203" s="162"/>
      <c r="T203" s="122" t="n">
        <v>0</v>
      </c>
      <c r="U203" s="122" t="n">
        <v>0</v>
      </c>
      <c r="V203" s="121" t="n">
        <f aca="false">T203-U203</f>
        <v>0</v>
      </c>
      <c r="W203" s="95"/>
      <c r="X203" s="95"/>
      <c r="Y203" s="95"/>
      <c r="Z203" s="95"/>
      <c r="AA203" s="150" t="str">
        <f aca="false">A203</f>
        <v>      Change in Investments &amp; Other Assets</v>
      </c>
      <c r="AB203" s="149" t="n">
        <f aca="false">P203</f>
        <v>0</v>
      </c>
      <c r="AC203" s="122" t="n">
        <f aca="false">SUM(D203:F203)</f>
        <v>0</v>
      </c>
      <c r="AD203" s="121" t="n">
        <f aca="false">AB203-AC203</f>
        <v>0</v>
      </c>
      <c r="AE203" s="95"/>
      <c r="AF203" s="121" t="n">
        <f aca="false">T203</f>
        <v>0</v>
      </c>
      <c r="AG203" s="121" t="n">
        <f aca="false">U203</f>
        <v>0</v>
      </c>
      <c r="AH203" s="121" t="n">
        <f aca="false">AF203-AG203</f>
        <v>0</v>
      </c>
      <c r="AI203" s="95"/>
      <c r="AJ203" s="121" t="n">
        <f aca="false">AC203-AG203</f>
        <v>0</v>
      </c>
      <c r="AK203" s="121" t="n">
        <f aca="false">AB203-AF203</f>
        <v>0</v>
      </c>
      <c r="AL203" s="95"/>
      <c r="AM203" s="122" t="n">
        <v>0</v>
      </c>
      <c r="AN203" s="121" t="n">
        <f aca="false">AB203-AM203</f>
        <v>0</v>
      </c>
      <c r="AO203" s="95"/>
      <c r="AP203" s="122" t="n">
        <v>0</v>
      </c>
      <c r="AQ203" s="121" t="n">
        <f aca="false">AC203-AP203</f>
        <v>0</v>
      </c>
      <c r="AR203" s="95"/>
      <c r="AS203" s="95"/>
      <c r="AT203" s="95"/>
      <c r="AU203" s="95"/>
    </row>
    <row r="204" customFormat="false" ht="3.95" hidden="false" customHeight="true" outlineLevel="0" collapsed="false">
      <c r="A204" s="173"/>
      <c r="B204" s="163"/>
      <c r="C204" s="163"/>
      <c r="D204" s="162"/>
      <c r="E204" s="162"/>
      <c r="F204" s="162"/>
      <c r="G204" s="162"/>
      <c r="H204" s="162"/>
      <c r="I204" s="162"/>
      <c r="J204" s="162"/>
      <c r="K204" s="162"/>
      <c r="L204" s="162"/>
      <c r="M204" s="162"/>
      <c r="N204" s="162"/>
      <c r="O204" s="162"/>
      <c r="P204" s="162"/>
      <c r="Q204" s="162"/>
      <c r="R204" s="162"/>
      <c r="S204" s="162"/>
      <c r="T204" s="163"/>
      <c r="U204" s="162"/>
      <c r="V204" s="95"/>
      <c r="W204" s="95"/>
      <c r="X204" s="95"/>
      <c r="Y204" s="95"/>
      <c r="Z204" s="95"/>
      <c r="AA204" s="92"/>
      <c r="AB204" s="95"/>
      <c r="AC204" s="95"/>
      <c r="AD204" s="95"/>
      <c r="AE204" s="95"/>
      <c r="AF204" s="95"/>
      <c r="AG204" s="162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95"/>
      <c r="AS204" s="95"/>
      <c r="AT204" s="95"/>
      <c r="AU204" s="95"/>
    </row>
    <row r="205" customFormat="false" ht="12.75" hidden="false" customHeight="true" outlineLevel="0" collapsed="false">
      <c r="A205" s="165" t="s">
        <v>530</v>
      </c>
      <c r="B205" s="163"/>
      <c r="C205" s="163"/>
      <c r="D205" s="166" t="n">
        <f aca="false">-SUM(D295:D306)</f>
        <v>-187</v>
      </c>
      <c r="E205" s="166" t="n">
        <f aca="false">-SUM(E295:E306)</f>
        <v>-187</v>
      </c>
      <c r="F205" s="166" t="n">
        <f aca="false">-SUM(F295:F306)</f>
        <v>-187</v>
      </c>
      <c r="G205" s="166" t="n">
        <f aca="false">-SUM(G295:G306)</f>
        <v>-187</v>
      </c>
      <c r="H205" s="166" t="n">
        <f aca="false">-SUM(H295:H306)</f>
        <v>-187</v>
      </c>
      <c r="I205" s="166" t="n">
        <f aca="false">-SUM(I295:I306)</f>
        <v>-187</v>
      </c>
      <c r="J205" s="166" t="n">
        <f aca="false">-SUM(J295:J306)</f>
        <v>-188</v>
      </c>
      <c r="K205" s="166" t="n">
        <f aca="false">-SUM(K295:K306)</f>
        <v>-187</v>
      </c>
      <c r="L205" s="166" t="n">
        <f aca="false">-SUM(L295:L306)</f>
        <v>-188</v>
      </c>
      <c r="M205" s="166" t="n">
        <f aca="false">-SUM(M295:M306)</f>
        <v>-187</v>
      </c>
      <c r="N205" s="166" t="n">
        <f aca="false">-SUM(N295:N306)</f>
        <v>-188</v>
      </c>
      <c r="O205" s="166" t="n">
        <f aca="false">-SUM(O295:O306)</f>
        <v>-187</v>
      </c>
      <c r="P205" s="121" t="n">
        <f aca="false">SUM(D205:O205)</f>
        <v>-2247</v>
      </c>
      <c r="Q205" s="122" t="n">
        <f aca="false">SUM(D205:E205)</f>
        <v>-374</v>
      </c>
      <c r="R205" s="121" t="n">
        <f aca="false">P205-Q205</f>
        <v>-1873</v>
      </c>
      <c r="S205" s="162"/>
      <c r="T205" s="122" t="n">
        <v>0</v>
      </c>
      <c r="U205" s="122" t="n">
        <v>0</v>
      </c>
      <c r="V205" s="121" t="n">
        <f aca="false">T205-U205</f>
        <v>0</v>
      </c>
      <c r="W205" s="95"/>
      <c r="X205" s="95"/>
      <c r="Y205" s="95"/>
      <c r="Z205" s="95"/>
      <c r="AA205" s="150" t="str">
        <f aca="false">A205</f>
        <v>      Change in Deferred Charges</v>
      </c>
      <c r="AB205" s="149" t="n">
        <f aca="false">P205</f>
        <v>-2247</v>
      </c>
      <c r="AC205" s="122" t="n">
        <f aca="false">SUM(D205:F205)</f>
        <v>-561</v>
      </c>
      <c r="AD205" s="121" t="n">
        <f aca="false">AB205-AC205</f>
        <v>-1686</v>
      </c>
      <c r="AE205" s="95"/>
      <c r="AF205" s="121" t="n">
        <f aca="false">T205</f>
        <v>0</v>
      </c>
      <c r="AG205" s="121" t="n">
        <f aca="false">U205</f>
        <v>0</v>
      </c>
      <c r="AH205" s="121" t="n">
        <f aca="false">AF205-AG205</f>
        <v>0</v>
      </c>
      <c r="AI205" s="95"/>
      <c r="AJ205" s="121" t="n">
        <f aca="false">AC205-AG205</f>
        <v>-561</v>
      </c>
      <c r="AK205" s="121" t="n">
        <f aca="false">AB205-AF205</f>
        <v>-2247</v>
      </c>
      <c r="AL205" s="95"/>
      <c r="AM205" s="122" t="n">
        <v>-1709</v>
      </c>
      <c r="AN205" s="121" t="n">
        <f aca="false">AB205-AM205</f>
        <v>-538</v>
      </c>
      <c r="AO205" s="95"/>
      <c r="AP205" s="122" t="n">
        <v>0</v>
      </c>
      <c r="AQ205" s="121" t="n">
        <f aca="false">AC205-AP205</f>
        <v>-561</v>
      </c>
      <c r="AR205" s="95"/>
      <c r="AS205" s="95"/>
      <c r="AT205" s="95"/>
      <c r="AU205" s="95"/>
    </row>
    <row r="206" customFormat="false" ht="3.95" hidden="false" customHeight="true" outlineLevel="0" collapsed="false">
      <c r="A206" s="165"/>
      <c r="B206" s="163"/>
      <c r="C206" s="163"/>
      <c r="D206" s="162"/>
      <c r="E206" s="162"/>
      <c r="F206" s="162"/>
      <c r="G206" s="162"/>
      <c r="H206" s="162"/>
      <c r="I206" s="162"/>
      <c r="J206" s="162"/>
      <c r="K206" s="162"/>
      <c r="L206" s="162"/>
      <c r="M206" s="162"/>
      <c r="N206" s="162"/>
      <c r="O206" s="162"/>
      <c r="P206" s="162"/>
      <c r="Q206" s="162"/>
      <c r="R206" s="162"/>
      <c r="S206" s="162"/>
      <c r="T206" s="162"/>
      <c r="U206" s="163"/>
      <c r="V206" s="95"/>
      <c r="W206" s="95"/>
      <c r="X206" s="95"/>
      <c r="Y206" s="95"/>
      <c r="Z206" s="95"/>
      <c r="AA206" s="92"/>
      <c r="AB206" s="95"/>
      <c r="AC206" s="95"/>
      <c r="AD206" s="95"/>
      <c r="AE206" s="95"/>
      <c r="AF206" s="95"/>
      <c r="AG206" s="162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  <c r="AR206" s="95"/>
      <c r="AS206" s="95"/>
      <c r="AT206" s="95"/>
      <c r="AU206" s="95"/>
    </row>
    <row r="207" customFormat="false" ht="12.75" hidden="false" customHeight="true" outlineLevel="0" collapsed="false">
      <c r="A207" s="123" t="s">
        <v>531</v>
      </c>
      <c r="B207" s="163"/>
      <c r="C207" s="163"/>
      <c r="D207" s="166" t="n">
        <f aca="false">SUM(D320:D326)</f>
        <v>-24</v>
      </c>
      <c r="E207" s="166" t="n">
        <f aca="false">SUM(E320:E326)</f>
        <v>-24</v>
      </c>
      <c r="F207" s="166" t="n">
        <f aca="false">SUM(F320:F326)</f>
        <v>-24</v>
      </c>
      <c r="G207" s="166" t="n">
        <f aca="false">SUM(G320:G326)</f>
        <v>-23</v>
      </c>
      <c r="H207" s="166" t="n">
        <f aca="false">SUM(H320:H326)</f>
        <v>-24</v>
      </c>
      <c r="I207" s="166" t="n">
        <f aca="false">SUM(I320:I326)</f>
        <v>-24</v>
      </c>
      <c r="J207" s="166" t="n">
        <f aca="false">SUM(J320:J326)</f>
        <v>-24</v>
      </c>
      <c r="K207" s="166" t="n">
        <f aca="false">SUM(K320:K326)</f>
        <v>-23</v>
      </c>
      <c r="L207" s="166" t="n">
        <f aca="false">SUM(L320:L326)</f>
        <v>-24</v>
      </c>
      <c r="M207" s="166" t="n">
        <f aca="false">SUM(M320:M326)</f>
        <v>-24</v>
      </c>
      <c r="N207" s="166" t="n">
        <f aca="false">SUM(N320:N326)</f>
        <v>-24</v>
      </c>
      <c r="O207" s="166" t="n">
        <f aca="false">SUM(O320:O326)</f>
        <v>-23</v>
      </c>
      <c r="P207" s="121" t="n">
        <f aca="false">SUM(D207:O207)</f>
        <v>-285</v>
      </c>
      <c r="Q207" s="122" t="n">
        <f aca="false">SUM(D207:E207)</f>
        <v>-48</v>
      </c>
      <c r="R207" s="121" t="n">
        <f aca="false">P207-Q207</f>
        <v>-237</v>
      </c>
      <c r="S207" s="162"/>
      <c r="T207" s="122" t="n">
        <v>0</v>
      </c>
      <c r="U207" s="122" t="n">
        <v>0</v>
      </c>
      <c r="V207" s="121" t="n">
        <f aca="false">T207-U207</f>
        <v>0</v>
      </c>
      <c r="W207" s="95"/>
      <c r="X207" s="95"/>
      <c r="Y207" s="95"/>
      <c r="Z207" s="95"/>
      <c r="AA207" s="150" t="str">
        <f aca="false">A207</f>
        <v>      Change in Deferred Credits </v>
      </c>
      <c r="AB207" s="149" t="n">
        <f aca="false">P207</f>
        <v>-285</v>
      </c>
      <c r="AC207" s="122" t="n">
        <f aca="false">SUM(D207:F207)</f>
        <v>-72</v>
      </c>
      <c r="AD207" s="121" t="n">
        <f aca="false">AB207-AC207</f>
        <v>-213</v>
      </c>
      <c r="AE207" s="95"/>
      <c r="AF207" s="121" t="n">
        <f aca="false">T207</f>
        <v>0</v>
      </c>
      <c r="AG207" s="121" t="n">
        <f aca="false">U207</f>
        <v>0</v>
      </c>
      <c r="AH207" s="121" t="n">
        <f aca="false">AF207-AG207</f>
        <v>0</v>
      </c>
      <c r="AI207" s="95"/>
      <c r="AJ207" s="121" t="n">
        <f aca="false">AC207-AG207</f>
        <v>-72</v>
      </c>
      <c r="AK207" s="121" t="n">
        <f aca="false">AB207-AF207</f>
        <v>-285</v>
      </c>
      <c r="AL207" s="95"/>
      <c r="AM207" s="122" t="n">
        <v>-284</v>
      </c>
      <c r="AN207" s="121" t="n">
        <f aca="false">AB207-AM207</f>
        <v>-1</v>
      </c>
      <c r="AO207" s="95"/>
      <c r="AP207" s="122" t="n">
        <v>0</v>
      </c>
      <c r="AQ207" s="121" t="n">
        <f aca="false">AC207-AP207</f>
        <v>-72</v>
      </c>
      <c r="AR207" s="95"/>
      <c r="AS207" s="95"/>
      <c r="AT207" s="95"/>
      <c r="AU207" s="95"/>
    </row>
    <row r="208" customFormat="false" ht="3.95" hidden="false" customHeight="true" outlineLevel="0" collapsed="false">
      <c r="A208" s="163"/>
      <c r="B208" s="163"/>
      <c r="C208" s="163"/>
      <c r="D208" s="162"/>
      <c r="E208" s="162"/>
      <c r="F208" s="162"/>
      <c r="G208" s="162"/>
      <c r="H208" s="162"/>
      <c r="I208" s="162"/>
      <c r="J208" s="162"/>
      <c r="K208" s="162"/>
      <c r="L208" s="162"/>
      <c r="M208" s="162"/>
      <c r="N208" s="162"/>
      <c r="O208" s="162"/>
      <c r="P208" s="162"/>
      <c r="Q208" s="162"/>
      <c r="R208" s="162"/>
      <c r="S208" s="162"/>
      <c r="T208" s="162"/>
      <c r="U208" s="162"/>
      <c r="V208" s="95"/>
      <c r="W208" s="95"/>
      <c r="X208" s="95"/>
      <c r="Y208" s="95"/>
      <c r="Z208" s="95"/>
      <c r="AA208" s="92"/>
      <c r="AB208" s="95"/>
      <c r="AC208" s="95"/>
      <c r="AD208" s="95"/>
      <c r="AE208" s="95"/>
      <c r="AF208" s="95"/>
      <c r="AG208" s="162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  <c r="AR208" s="95"/>
      <c r="AS208" s="95"/>
      <c r="AT208" s="95"/>
      <c r="AU208" s="95"/>
    </row>
    <row r="209" customFormat="false" ht="12.75" hidden="false" customHeight="true" outlineLevel="0" collapsed="false">
      <c r="A209" s="165" t="s">
        <v>532</v>
      </c>
      <c r="B209" s="163"/>
      <c r="C209" s="163"/>
      <c r="D209" s="162"/>
      <c r="E209" s="162"/>
      <c r="F209" s="162"/>
      <c r="G209" s="162"/>
      <c r="H209" s="162"/>
      <c r="I209" s="162"/>
      <c r="J209" s="162"/>
      <c r="K209" s="162"/>
      <c r="L209" s="162"/>
      <c r="M209" s="162"/>
      <c r="N209" s="162"/>
      <c r="O209" s="162"/>
      <c r="P209" s="162"/>
      <c r="Q209" s="162"/>
      <c r="R209" s="162"/>
      <c r="S209" s="162"/>
      <c r="T209" s="162"/>
      <c r="U209" s="162"/>
      <c r="V209" s="95"/>
      <c r="W209" s="95"/>
      <c r="X209" s="95"/>
      <c r="Y209" s="95"/>
      <c r="Z209" s="95"/>
      <c r="AA209" s="150" t="str">
        <f aca="false">A209</f>
        <v>      Gross Plant</v>
      </c>
      <c r="AB209" s="95"/>
      <c r="AC209" s="95"/>
      <c r="AD209" s="95"/>
      <c r="AE209" s="95"/>
      <c r="AF209" s="95"/>
      <c r="AG209" s="162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  <c r="AR209" s="95"/>
      <c r="AS209" s="95"/>
      <c r="AT209" s="95"/>
      <c r="AU209" s="95"/>
    </row>
    <row r="210" customFormat="false" ht="12.75" hidden="false" customHeight="true" outlineLevel="0" collapsed="false">
      <c r="A210" s="123" t="s">
        <v>533</v>
      </c>
      <c r="B210" s="163"/>
      <c r="C210" s="163"/>
      <c r="D210" s="166" t="n">
        <f aca="false">-D271</f>
        <v>-0</v>
      </c>
      <c r="E210" s="166" t="n">
        <f aca="false">-E271</f>
        <v>-0</v>
      </c>
      <c r="F210" s="166" t="n">
        <f aca="false">-F271</f>
        <v>-0</v>
      </c>
      <c r="G210" s="166" t="n">
        <f aca="false">-G271</f>
        <v>-0</v>
      </c>
      <c r="H210" s="166" t="n">
        <f aca="false">-H271</f>
        <v>-0</v>
      </c>
      <c r="I210" s="166" t="n">
        <f aca="false">-I271</f>
        <v>-0</v>
      </c>
      <c r="J210" s="166" t="n">
        <f aca="false">-J271</f>
        <v>-0</v>
      </c>
      <c r="K210" s="166" t="n">
        <f aca="false">-K271</f>
        <v>-0</v>
      </c>
      <c r="L210" s="166" t="n">
        <f aca="false">-L271</f>
        <v>-0</v>
      </c>
      <c r="M210" s="166" t="n">
        <f aca="false">-M271</f>
        <v>-0</v>
      </c>
      <c r="N210" s="166" t="n">
        <f aca="false">-N271</f>
        <v>-0</v>
      </c>
      <c r="O210" s="166" t="n">
        <f aca="false">-O271</f>
        <v>-0</v>
      </c>
      <c r="P210" s="121" t="n">
        <f aca="false">SUM(D210:O210)</f>
        <v>0</v>
      </c>
      <c r="Q210" s="122" t="n">
        <f aca="false">SUM(D210:E210)</f>
        <v>0</v>
      </c>
      <c r="R210" s="121" t="n">
        <f aca="false">P210-Q210</f>
        <v>0</v>
      </c>
      <c r="S210" s="162"/>
      <c r="T210" s="122" t="n">
        <v>0</v>
      </c>
      <c r="U210" s="122" t="n">
        <v>0</v>
      </c>
      <c r="V210" s="121" t="n">
        <f aca="false">T210-U210</f>
        <v>0</v>
      </c>
      <c r="W210" s="95"/>
      <c r="X210" s="95"/>
      <c r="Y210" s="95"/>
      <c r="Z210" s="95"/>
      <c r="AA210" s="150" t="str">
        <f aca="false">A210</f>
        <v>          Reserve Adjustments </v>
      </c>
      <c r="AB210" s="149" t="n">
        <f aca="false">P210</f>
        <v>0</v>
      </c>
      <c r="AC210" s="122" t="n">
        <f aca="false">SUM(D210:F210)</f>
        <v>0</v>
      </c>
      <c r="AD210" s="121" t="n">
        <f aca="false">AB210-AC210</f>
        <v>0</v>
      </c>
      <c r="AE210" s="95"/>
      <c r="AF210" s="121" t="n">
        <f aca="false">T210</f>
        <v>0</v>
      </c>
      <c r="AG210" s="121" t="n">
        <f aca="false">U210</f>
        <v>0</v>
      </c>
      <c r="AH210" s="121" t="n">
        <f aca="false">AF210-AG210</f>
        <v>0</v>
      </c>
      <c r="AI210" s="95"/>
      <c r="AJ210" s="121" t="n">
        <f aca="false">AC210-AG210</f>
        <v>0</v>
      </c>
      <c r="AK210" s="121" t="n">
        <f aca="false">AB210-AF210</f>
        <v>0</v>
      </c>
      <c r="AL210" s="95"/>
      <c r="AM210" s="122" t="n">
        <v>0</v>
      </c>
      <c r="AN210" s="121" t="n">
        <f aca="false">AB210-AM210</f>
        <v>0</v>
      </c>
      <c r="AO210" s="95"/>
      <c r="AP210" s="122" t="n">
        <v>0</v>
      </c>
      <c r="AQ210" s="121" t="n">
        <f aca="false">AC210-AP210</f>
        <v>0</v>
      </c>
      <c r="AR210" s="95"/>
      <c r="AS210" s="95"/>
      <c r="AT210" s="95"/>
      <c r="AU210" s="95"/>
    </row>
    <row r="211" customFormat="false" ht="12.75" hidden="false" customHeight="true" outlineLevel="0" collapsed="false">
      <c r="A211" s="174" t="s">
        <v>534</v>
      </c>
      <c r="B211" s="163"/>
      <c r="C211" s="163"/>
      <c r="D211" s="175" t="n">
        <v>0</v>
      </c>
      <c r="E211" s="175" t="n">
        <v>0</v>
      </c>
      <c r="F211" s="175" t="n">
        <v>0</v>
      </c>
      <c r="G211" s="175" t="n">
        <v>0</v>
      </c>
      <c r="H211" s="175" t="n">
        <v>0</v>
      </c>
      <c r="I211" s="175" t="n">
        <v>0</v>
      </c>
      <c r="J211" s="175" t="n">
        <v>0</v>
      </c>
      <c r="K211" s="175" t="n">
        <v>0</v>
      </c>
      <c r="L211" s="175" t="n">
        <v>0</v>
      </c>
      <c r="M211" s="175" t="n">
        <v>0</v>
      </c>
      <c r="N211" s="175" t="n">
        <v>0</v>
      </c>
      <c r="O211" s="175" t="n">
        <v>0</v>
      </c>
      <c r="P211" s="121" t="n">
        <f aca="false">SUM(D211:O211)</f>
        <v>0</v>
      </c>
      <c r="Q211" s="122" t="n">
        <f aca="false">SUM(D211:E211)</f>
        <v>0</v>
      </c>
      <c r="R211" s="121" t="n">
        <f aca="false">P211-Q211</f>
        <v>0</v>
      </c>
      <c r="S211" s="162"/>
      <c r="T211" s="122" t="n">
        <v>0</v>
      </c>
      <c r="U211" s="122" t="n">
        <v>0</v>
      </c>
      <c r="V211" s="121" t="n">
        <f aca="false">T211-U211</f>
        <v>0</v>
      </c>
      <c r="W211" s="95"/>
      <c r="X211" s="95"/>
      <c r="Y211" s="95"/>
      <c r="Z211" s="95"/>
      <c r="AA211" s="150" t="str">
        <f aca="false">A211</f>
        <v>          Linepack Revaluation vs. Other CAPEX (3/98 Forward)</v>
      </c>
      <c r="AB211" s="149" t="n">
        <f aca="false">P211</f>
        <v>0</v>
      </c>
      <c r="AC211" s="122" t="n">
        <f aca="false">SUM(D211:F211)</f>
        <v>0</v>
      </c>
      <c r="AD211" s="121" t="n">
        <f aca="false">AB211-AC211</f>
        <v>0</v>
      </c>
      <c r="AE211" s="95"/>
      <c r="AF211" s="121" t="n">
        <f aca="false">T211</f>
        <v>0</v>
      </c>
      <c r="AG211" s="121" t="n">
        <f aca="false">U211</f>
        <v>0</v>
      </c>
      <c r="AH211" s="121" t="n">
        <f aca="false">AF211-AG211</f>
        <v>0</v>
      </c>
      <c r="AI211" s="95"/>
      <c r="AJ211" s="121" t="n">
        <f aca="false">AC211-AG211</f>
        <v>0</v>
      </c>
      <c r="AK211" s="121" t="n">
        <f aca="false">AB211-AF211</f>
        <v>0</v>
      </c>
      <c r="AL211" s="95"/>
      <c r="AM211" s="122" t="n">
        <v>0</v>
      </c>
      <c r="AN211" s="121" t="n">
        <f aca="false">AB211-AM211</f>
        <v>0</v>
      </c>
      <c r="AO211" s="95"/>
      <c r="AP211" s="122" t="n">
        <v>0</v>
      </c>
      <c r="AQ211" s="121" t="n">
        <f aca="false">AC211-AP211</f>
        <v>0</v>
      </c>
      <c r="AR211" s="95"/>
      <c r="AS211" s="95"/>
      <c r="AT211" s="95"/>
      <c r="AU211" s="95"/>
    </row>
    <row r="212" customFormat="false" ht="12.75" hidden="false" customHeight="true" outlineLevel="0" collapsed="false">
      <c r="A212" s="165" t="s">
        <v>535</v>
      </c>
      <c r="B212" s="163"/>
      <c r="C212" s="163"/>
      <c r="D212" s="166" t="n">
        <f aca="false">-D273</f>
        <v>-0</v>
      </c>
      <c r="E212" s="166" t="n">
        <f aca="false">-E273</f>
        <v>-0</v>
      </c>
      <c r="F212" s="166" t="n">
        <f aca="false">-F273</f>
        <v>-0</v>
      </c>
      <c r="G212" s="166" t="n">
        <f aca="false">-G273</f>
        <v>-0</v>
      </c>
      <c r="H212" s="166" t="n">
        <f aca="false">-H273</f>
        <v>-0</v>
      </c>
      <c r="I212" s="166" t="n">
        <f aca="false">-I273</f>
        <v>-0</v>
      </c>
      <c r="J212" s="166" t="n">
        <f aca="false">-J273</f>
        <v>-0</v>
      </c>
      <c r="K212" s="166" t="n">
        <f aca="false">-K273</f>
        <v>-0</v>
      </c>
      <c r="L212" s="166" t="n">
        <f aca="false">-L273</f>
        <v>-0</v>
      </c>
      <c r="M212" s="166" t="n">
        <f aca="false">-M273</f>
        <v>-0</v>
      </c>
      <c r="N212" s="166" t="n">
        <f aca="false">-N273</f>
        <v>-0</v>
      </c>
      <c r="O212" s="166" t="n">
        <f aca="false">-O273</f>
        <v>-0</v>
      </c>
      <c r="P212" s="121" t="n">
        <f aca="false">SUM(D212:O212)</f>
        <v>0</v>
      </c>
      <c r="Q212" s="122" t="n">
        <f aca="false">SUM(D212:E212)</f>
        <v>0</v>
      </c>
      <c r="R212" s="121" t="n">
        <f aca="false">P212-Q212</f>
        <v>0</v>
      </c>
      <c r="S212" s="162"/>
      <c r="T212" s="122" t="n">
        <v>0</v>
      </c>
      <c r="U212" s="122" t="n">
        <v>0</v>
      </c>
      <c r="V212" s="121" t="n">
        <f aca="false">T212-U212</f>
        <v>0</v>
      </c>
      <c r="W212" s="95"/>
      <c r="X212" s="95"/>
      <c r="Y212" s="95"/>
      <c r="Z212" s="95"/>
      <c r="AA212" s="150" t="str">
        <f aca="false">A212</f>
        <v>          Retirements at Cost</v>
      </c>
      <c r="AB212" s="149" t="n">
        <f aca="false">P212</f>
        <v>0</v>
      </c>
      <c r="AC212" s="122" t="n">
        <f aca="false">SUM(D212:F212)</f>
        <v>0</v>
      </c>
      <c r="AD212" s="121" t="n">
        <f aca="false">AB212-AC212</f>
        <v>0</v>
      </c>
      <c r="AE212" s="95"/>
      <c r="AF212" s="121" t="n">
        <f aca="false">T212</f>
        <v>0</v>
      </c>
      <c r="AG212" s="121" t="n">
        <f aca="false">U212</f>
        <v>0</v>
      </c>
      <c r="AH212" s="121" t="n">
        <f aca="false">AF212-AG212</f>
        <v>0</v>
      </c>
      <c r="AI212" s="95"/>
      <c r="AJ212" s="121" t="n">
        <f aca="false">AC212-AG212</f>
        <v>0</v>
      </c>
      <c r="AK212" s="121" t="n">
        <f aca="false">AB212-AF212</f>
        <v>0</v>
      </c>
      <c r="AL212" s="95"/>
      <c r="AM212" s="122" t="n">
        <v>0</v>
      </c>
      <c r="AN212" s="121" t="n">
        <f aca="false">AB212-AM212</f>
        <v>0</v>
      </c>
      <c r="AO212" s="95"/>
      <c r="AP212" s="122" t="n">
        <v>0</v>
      </c>
      <c r="AQ212" s="121" t="n">
        <f aca="false">AC212-AP212</f>
        <v>0</v>
      </c>
      <c r="AR212" s="95"/>
      <c r="AS212" s="95"/>
      <c r="AT212" s="95"/>
      <c r="AU212" s="95"/>
    </row>
    <row r="213" customFormat="false" ht="3.95" hidden="false" customHeight="true" outlineLevel="0" collapsed="false">
      <c r="A213" s="165"/>
      <c r="B213" s="163"/>
      <c r="C213" s="163"/>
      <c r="D213" s="162"/>
      <c r="E213" s="162"/>
      <c r="F213" s="162"/>
      <c r="G213" s="162"/>
      <c r="H213" s="162"/>
      <c r="I213" s="162"/>
      <c r="J213" s="162"/>
      <c r="K213" s="162"/>
      <c r="L213" s="162"/>
      <c r="M213" s="162"/>
      <c r="N213" s="162"/>
      <c r="O213" s="162"/>
      <c r="P213" s="162"/>
      <c r="Q213" s="162"/>
      <c r="R213" s="162"/>
      <c r="S213" s="162"/>
      <c r="T213" s="162"/>
      <c r="U213" s="162"/>
      <c r="V213" s="95"/>
      <c r="W213" s="95"/>
      <c r="X213" s="95"/>
      <c r="Y213" s="95"/>
      <c r="Z213" s="95"/>
      <c r="AA213" s="92"/>
      <c r="AB213" s="95"/>
      <c r="AC213" s="95"/>
      <c r="AD213" s="95"/>
      <c r="AE213" s="95"/>
      <c r="AF213" s="95"/>
      <c r="AG213" s="162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</row>
    <row r="214" customFormat="false" ht="12.75" hidden="false" customHeight="true" outlineLevel="0" collapsed="false">
      <c r="A214" s="165" t="s">
        <v>536</v>
      </c>
      <c r="B214" s="163"/>
      <c r="C214" s="163"/>
      <c r="D214" s="162"/>
      <c r="E214" s="162"/>
      <c r="F214" s="162"/>
      <c r="G214" s="162"/>
      <c r="H214" s="162"/>
      <c r="I214" s="162"/>
      <c r="J214" s="162"/>
      <c r="K214" s="162"/>
      <c r="L214" s="162"/>
      <c r="M214" s="162"/>
      <c r="N214" s="162"/>
      <c r="O214" s="162"/>
      <c r="P214" s="162"/>
      <c r="Q214" s="162"/>
      <c r="R214" s="162"/>
      <c r="S214" s="162"/>
      <c r="T214" s="162"/>
      <c r="U214" s="162"/>
      <c r="V214" s="95"/>
      <c r="W214" s="95"/>
      <c r="X214" s="95"/>
      <c r="Y214" s="95"/>
      <c r="Z214" s="95"/>
      <c r="AA214" s="150" t="str">
        <f aca="false">A214</f>
        <v>      Accumulated Depreciation</v>
      </c>
      <c r="AB214" s="95"/>
      <c r="AC214" s="95"/>
      <c r="AD214" s="95"/>
      <c r="AE214" s="95"/>
      <c r="AF214" s="95"/>
      <c r="AG214" s="162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</row>
    <row r="215" customFormat="false" ht="12.75" hidden="false" customHeight="true" outlineLevel="0" collapsed="false">
      <c r="A215" s="165" t="s">
        <v>537</v>
      </c>
      <c r="B215" s="163"/>
      <c r="C215" s="163"/>
      <c r="D215" s="166" t="n">
        <f aca="false">D284</f>
        <v>-67</v>
      </c>
      <c r="E215" s="166" t="n">
        <f aca="false">E284</f>
        <v>-67</v>
      </c>
      <c r="F215" s="166" t="n">
        <f aca="false">F284</f>
        <v>-67</v>
      </c>
      <c r="G215" s="166" t="n">
        <f aca="false">G284</f>
        <v>-67</v>
      </c>
      <c r="H215" s="166" t="n">
        <f aca="false">H284</f>
        <v>-67</v>
      </c>
      <c r="I215" s="166" t="n">
        <f aca="false">I284</f>
        <v>-67</v>
      </c>
      <c r="J215" s="166" t="n">
        <f aca="false">J284</f>
        <v>-67</v>
      </c>
      <c r="K215" s="166" t="n">
        <f aca="false">K284</f>
        <v>-67</v>
      </c>
      <c r="L215" s="166" t="n">
        <f aca="false">L284</f>
        <v>-67</v>
      </c>
      <c r="M215" s="166" t="n">
        <f aca="false">M284</f>
        <v>-67</v>
      </c>
      <c r="N215" s="166" t="n">
        <f aca="false">N284</f>
        <v>-67</v>
      </c>
      <c r="O215" s="166" t="n">
        <f aca="false">O284</f>
        <v>-67</v>
      </c>
      <c r="P215" s="121" t="n">
        <f aca="false">SUM(D215:O215)</f>
        <v>-804</v>
      </c>
      <c r="Q215" s="122" t="n">
        <f aca="false">SUM(D215:E215)</f>
        <v>-134</v>
      </c>
      <c r="R215" s="121" t="n">
        <f aca="false">P215-Q215</f>
        <v>-670</v>
      </c>
      <c r="S215" s="162"/>
      <c r="T215" s="122" t="n">
        <v>0</v>
      </c>
      <c r="U215" s="122" t="n">
        <v>0</v>
      </c>
      <c r="V215" s="121" t="n">
        <f aca="false">T215-U215</f>
        <v>0</v>
      </c>
      <c r="W215" s="95"/>
      <c r="X215" s="95"/>
      <c r="Y215" s="95"/>
      <c r="Z215" s="95"/>
      <c r="AA215" s="150" t="str">
        <f aca="false">A215</f>
        <v>          Reserve Adjustments / AFUDC</v>
      </c>
      <c r="AB215" s="149" t="n">
        <f aca="false">P215</f>
        <v>-804</v>
      </c>
      <c r="AC215" s="122" t="n">
        <f aca="false">SUM(D215:F215)</f>
        <v>-201</v>
      </c>
      <c r="AD215" s="121" t="n">
        <f aca="false">AB215-AC215</f>
        <v>-603</v>
      </c>
      <c r="AE215" s="95"/>
      <c r="AF215" s="121" t="n">
        <f aca="false">T215</f>
        <v>0</v>
      </c>
      <c r="AG215" s="121" t="n">
        <f aca="false">U215</f>
        <v>0</v>
      </c>
      <c r="AH215" s="121" t="n">
        <f aca="false">AF215-AG215</f>
        <v>0</v>
      </c>
      <c r="AI215" s="95"/>
      <c r="AJ215" s="121" t="n">
        <f aca="false">AC215-AG215</f>
        <v>-201</v>
      </c>
      <c r="AK215" s="121" t="n">
        <f aca="false">AB215-AF215</f>
        <v>-804</v>
      </c>
      <c r="AL215" s="95"/>
      <c r="AM215" s="122" t="n">
        <v>-792</v>
      </c>
      <c r="AN215" s="121" t="n">
        <f aca="false">AB215-AM215</f>
        <v>-12</v>
      </c>
      <c r="AO215" s="95"/>
      <c r="AP215" s="122" t="n">
        <v>0</v>
      </c>
      <c r="AQ215" s="121" t="n">
        <f aca="false">AC215-AP215</f>
        <v>-201</v>
      </c>
      <c r="AR215" s="95"/>
      <c r="AS215" s="95"/>
      <c r="AT215" s="95"/>
      <c r="AU215" s="95"/>
    </row>
    <row r="216" customFormat="false" ht="12.75" hidden="false" customHeight="true" outlineLevel="0" collapsed="false">
      <c r="A216" s="123" t="s">
        <v>538</v>
      </c>
      <c r="B216" s="163"/>
      <c r="C216" s="163"/>
      <c r="D216" s="166" t="n">
        <f aca="false">D286</f>
        <v>3</v>
      </c>
      <c r="E216" s="166" t="n">
        <f aca="false">E286</f>
        <v>3</v>
      </c>
      <c r="F216" s="166" t="n">
        <f aca="false">F286</f>
        <v>3</v>
      </c>
      <c r="G216" s="166" t="n">
        <f aca="false">G286</f>
        <v>3</v>
      </c>
      <c r="H216" s="166" t="n">
        <f aca="false">H286</f>
        <v>3</v>
      </c>
      <c r="I216" s="166" t="n">
        <f aca="false">I286</f>
        <v>3</v>
      </c>
      <c r="J216" s="166" t="n">
        <f aca="false">J286</f>
        <v>3</v>
      </c>
      <c r="K216" s="166" t="n">
        <f aca="false">K286</f>
        <v>3</v>
      </c>
      <c r="L216" s="166" t="n">
        <f aca="false">L286</f>
        <v>3</v>
      </c>
      <c r="M216" s="166" t="n">
        <f aca="false">M286</f>
        <v>3</v>
      </c>
      <c r="N216" s="166" t="n">
        <f aca="false">N286</f>
        <v>3</v>
      </c>
      <c r="O216" s="166" t="n">
        <f aca="false">O286</f>
        <v>3</v>
      </c>
      <c r="P216" s="121" t="n">
        <f aca="false">SUM(D216:O216)</f>
        <v>36</v>
      </c>
      <c r="Q216" s="122" t="n">
        <f aca="false">SUM(D216:E216)</f>
        <v>6</v>
      </c>
      <c r="R216" s="121" t="n">
        <f aca="false">P216-Q216</f>
        <v>30</v>
      </c>
      <c r="S216" s="162"/>
      <c r="T216" s="122" t="n">
        <v>0</v>
      </c>
      <c r="U216" s="122" t="n">
        <v>0</v>
      </c>
      <c r="V216" s="121" t="n">
        <f aca="false">T216-U216</f>
        <v>0</v>
      </c>
      <c r="W216" s="95"/>
      <c r="X216" s="95"/>
      <c r="Y216" s="95"/>
      <c r="Z216" s="95"/>
      <c r="AA216" s="150" t="str">
        <f aca="false">A216</f>
        <v>          Retirements at Cost </v>
      </c>
      <c r="AB216" s="149" t="n">
        <f aca="false">P216</f>
        <v>36</v>
      </c>
      <c r="AC216" s="122" t="n">
        <f aca="false">SUM(D216:F216)</f>
        <v>9</v>
      </c>
      <c r="AD216" s="121" t="n">
        <f aca="false">AB216-AC216</f>
        <v>27</v>
      </c>
      <c r="AE216" s="95"/>
      <c r="AF216" s="121" t="n">
        <f aca="false">T216</f>
        <v>0</v>
      </c>
      <c r="AG216" s="121" t="n">
        <f aca="false">U216</f>
        <v>0</v>
      </c>
      <c r="AH216" s="121" t="n">
        <f aca="false">AF216-AG216</f>
        <v>0</v>
      </c>
      <c r="AI216" s="95"/>
      <c r="AJ216" s="121" t="n">
        <f aca="false">AC216-AG216</f>
        <v>9</v>
      </c>
      <c r="AK216" s="121" t="n">
        <f aca="false">AB216-AF216</f>
        <v>36</v>
      </c>
      <c r="AL216" s="95"/>
      <c r="AM216" s="122" t="n">
        <v>36</v>
      </c>
      <c r="AN216" s="121" t="n">
        <f aca="false">AB216-AM216</f>
        <v>0</v>
      </c>
      <c r="AO216" s="95"/>
      <c r="AP216" s="122" t="n">
        <v>0</v>
      </c>
      <c r="AQ216" s="121" t="n">
        <f aca="false">AC216-AP216</f>
        <v>9</v>
      </c>
      <c r="AR216" s="95"/>
      <c r="AS216" s="95"/>
      <c r="AT216" s="95"/>
      <c r="AU216" s="95"/>
    </row>
    <row r="217" customFormat="false" ht="3.95" hidden="false" customHeight="true" outlineLevel="0" collapsed="false">
      <c r="A217" s="165"/>
      <c r="B217" s="163"/>
      <c r="C217" s="163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62"/>
      <c r="Q217" s="122"/>
      <c r="R217" s="162"/>
      <c r="S217" s="162"/>
      <c r="T217" s="162"/>
      <c r="U217" s="162"/>
      <c r="V217" s="95"/>
      <c r="W217" s="95"/>
      <c r="X217" s="95"/>
      <c r="Y217" s="95"/>
      <c r="Z217" s="95"/>
      <c r="AA217" s="92"/>
      <c r="AB217" s="95"/>
      <c r="AC217" s="122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  <c r="AR217" s="95"/>
      <c r="AS217" s="95"/>
      <c r="AT217" s="95"/>
      <c r="AU217" s="95"/>
    </row>
    <row r="218" customFormat="false" ht="12.75" hidden="false" customHeight="true" outlineLevel="0" collapsed="false">
      <c r="A218" s="123" t="s">
        <v>539</v>
      </c>
      <c r="B218" s="163"/>
      <c r="C218" s="163"/>
      <c r="D218" s="177" t="n">
        <v>0</v>
      </c>
      <c r="E218" s="177" t="n">
        <v>0</v>
      </c>
      <c r="F218" s="177" t="n">
        <v>0</v>
      </c>
      <c r="G218" s="177" t="n">
        <v>0</v>
      </c>
      <c r="H218" s="177" t="n">
        <v>0</v>
      </c>
      <c r="I218" s="177" t="n">
        <v>0</v>
      </c>
      <c r="J218" s="177" t="n">
        <v>0</v>
      </c>
      <c r="K218" s="177" t="n">
        <v>0</v>
      </c>
      <c r="L218" s="177" t="n">
        <v>0</v>
      </c>
      <c r="M218" s="177" t="n">
        <v>0</v>
      </c>
      <c r="N218" s="177" t="n">
        <v>0</v>
      </c>
      <c r="O218" s="177" t="n">
        <v>0</v>
      </c>
      <c r="P218" s="132" t="n">
        <f aca="false">SUM(D218:O218)</f>
        <v>0</v>
      </c>
      <c r="Q218" s="133" t="n">
        <f aca="false">SUM(D218:E218)</f>
        <v>0</v>
      </c>
      <c r="R218" s="132" t="n">
        <f aca="false">P218-Q218</f>
        <v>0</v>
      </c>
      <c r="S218" s="169"/>
      <c r="T218" s="133" t="n">
        <v>0</v>
      </c>
      <c r="U218" s="133" t="n">
        <v>0</v>
      </c>
      <c r="V218" s="132" t="n">
        <f aca="false">T218-U218</f>
        <v>0</v>
      </c>
      <c r="W218" s="95"/>
      <c r="X218" s="95"/>
      <c r="Y218" s="95"/>
      <c r="Z218" s="95"/>
      <c r="AA218" s="150" t="str">
        <f aca="false">A218</f>
        <v>      Other</v>
      </c>
      <c r="AB218" s="151" t="n">
        <f aca="false">P218</f>
        <v>0</v>
      </c>
      <c r="AC218" s="133" t="n">
        <f aca="false">SUM(D218:F218)</f>
        <v>0</v>
      </c>
      <c r="AD218" s="132" t="n">
        <f aca="false">AB218-AC218</f>
        <v>0</v>
      </c>
      <c r="AE218" s="95"/>
      <c r="AF218" s="132" t="n">
        <f aca="false">T218</f>
        <v>0</v>
      </c>
      <c r="AG218" s="132" t="n">
        <f aca="false">U218</f>
        <v>0</v>
      </c>
      <c r="AH218" s="132" t="n">
        <f aca="false">AF218-AG218</f>
        <v>0</v>
      </c>
      <c r="AI218" s="95"/>
      <c r="AJ218" s="132" t="n">
        <f aca="false">AC218-AG218</f>
        <v>0</v>
      </c>
      <c r="AK218" s="132" t="n">
        <f aca="false">AB218-AF218</f>
        <v>0</v>
      </c>
      <c r="AL218" s="95"/>
      <c r="AM218" s="133" t="n">
        <v>0</v>
      </c>
      <c r="AN218" s="132" t="n">
        <f aca="false">AB218-AM218</f>
        <v>0</v>
      </c>
      <c r="AO218" s="154"/>
      <c r="AP218" s="133" t="n">
        <v>0</v>
      </c>
      <c r="AQ218" s="132" t="n">
        <f aca="false">AC218-AP218</f>
        <v>0</v>
      </c>
      <c r="AR218" s="95"/>
      <c r="AS218" s="95"/>
      <c r="AT218" s="95"/>
      <c r="AU218" s="95"/>
    </row>
    <row r="219" customFormat="false" ht="3.95" hidden="false" customHeight="true" outlineLevel="0" collapsed="false">
      <c r="A219" s="165"/>
      <c r="B219" s="163"/>
      <c r="C219" s="163"/>
      <c r="D219" s="168"/>
      <c r="E219" s="168"/>
      <c r="F219" s="168"/>
      <c r="G219" s="168"/>
      <c r="H219" s="168"/>
      <c r="I219" s="168"/>
      <c r="J219" s="168"/>
      <c r="K219" s="168"/>
      <c r="L219" s="168"/>
      <c r="M219" s="168"/>
      <c r="N219" s="168"/>
      <c r="O219" s="168"/>
      <c r="P219" s="162"/>
      <c r="Q219" s="162"/>
      <c r="R219" s="162"/>
      <c r="S219" s="162"/>
      <c r="T219" s="162"/>
      <c r="U219" s="162"/>
      <c r="V219" s="95"/>
      <c r="W219" s="95"/>
      <c r="X219" s="95"/>
      <c r="Y219" s="95"/>
      <c r="Z219" s="95"/>
      <c r="AA219" s="92"/>
      <c r="AB219" s="95"/>
      <c r="AC219" s="122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</row>
    <row r="220" customFormat="false" ht="12.75" hidden="false" customHeight="true" outlineLevel="0" collapsed="false">
      <c r="A220" s="165" t="s">
        <v>540</v>
      </c>
      <c r="B220" s="163"/>
      <c r="C220" s="163"/>
      <c r="D220" s="168" t="n">
        <f aca="false">SUM(D201:D218)</f>
        <v>-275</v>
      </c>
      <c r="E220" s="168" t="n">
        <f aca="false">SUM(E201:E218)</f>
        <v>-275</v>
      </c>
      <c r="F220" s="168" t="n">
        <f aca="false">SUM(F201:F218)</f>
        <v>-275</v>
      </c>
      <c r="G220" s="168" t="n">
        <f aca="false">SUM(G201:G218)</f>
        <v>-274</v>
      </c>
      <c r="H220" s="168" t="n">
        <f aca="false">SUM(H201:H218)</f>
        <v>-275</v>
      </c>
      <c r="I220" s="168" t="n">
        <f aca="false">SUM(I201:I218)</f>
        <v>-275</v>
      </c>
      <c r="J220" s="168" t="n">
        <f aca="false">SUM(J201:J218)</f>
        <v>-276</v>
      </c>
      <c r="K220" s="168" t="n">
        <f aca="false">SUM(K201:K218)</f>
        <v>-274</v>
      </c>
      <c r="L220" s="168" t="n">
        <f aca="false">SUM(L201:L218)</f>
        <v>-276</v>
      </c>
      <c r="M220" s="168" t="n">
        <f aca="false">SUM(M201:M218)</f>
        <v>-275</v>
      </c>
      <c r="N220" s="168" t="n">
        <f aca="false">SUM(N201:N218)</f>
        <v>-276</v>
      </c>
      <c r="O220" s="168" t="n">
        <f aca="false">SUM(O201:O218)</f>
        <v>-274</v>
      </c>
      <c r="P220" s="168" t="n">
        <f aca="false">SUM(P201:P218)</f>
        <v>-3300</v>
      </c>
      <c r="Q220" s="168" t="n">
        <f aca="false">SUM(Q201:Q218)</f>
        <v>-550</v>
      </c>
      <c r="R220" s="168" t="n">
        <f aca="false">SUM(R201:R218)</f>
        <v>-2750</v>
      </c>
      <c r="S220" s="162"/>
      <c r="T220" s="168" t="n">
        <f aca="false">SUM(T201:T218)</f>
        <v>0</v>
      </c>
      <c r="U220" s="168" t="n">
        <f aca="false">SUM(U201:U218)</f>
        <v>0</v>
      </c>
      <c r="V220" s="168" t="n">
        <f aca="false">SUM(V201:V218)</f>
        <v>0</v>
      </c>
      <c r="W220" s="95"/>
      <c r="X220" s="95"/>
      <c r="Y220" s="95"/>
      <c r="Z220" s="95"/>
      <c r="AA220" s="150" t="str">
        <f aca="false">A220</f>
        <v>         Subtotal (Cash Flow Model)</v>
      </c>
      <c r="AB220" s="168" t="n">
        <f aca="false">SUM(AB201:AB218)</f>
        <v>-3300</v>
      </c>
      <c r="AC220" s="168" t="n">
        <f aca="false">SUM(AC201:AC218)</f>
        <v>-825</v>
      </c>
      <c r="AD220" s="168" t="n">
        <f aca="false">SUM(AD201:AD218)</f>
        <v>-2475</v>
      </c>
      <c r="AE220" s="95"/>
      <c r="AF220" s="168" t="n">
        <f aca="false">SUM(AF201:AF218)</f>
        <v>0</v>
      </c>
      <c r="AG220" s="168" t="n">
        <f aca="false">SUM(AG201:AG218)</f>
        <v>0</v>
      </c>
      <c r="AH220" s="168" t="n">
        <f aca="false">SUM(AH201:AH218)</f>
        <v>0</v>
      </c>
      <c r="AI220" s="95"/>
      <c r="AJ220" s="168" t="n">
        <f aca="false">SUM(AJ201:AJ218)</f>
        <v>-825</v>
      </c>
      <c r="AK220" s="168" t="n">
        <f aca="false">SUM(AK201:AK218)</f>
        <v>-3300</v>
      </c>
      <c r="AL220" s="95"/>
      <c r="AM220" s="168" t="n">
        <f aca="false">SUM(AM201:AM218)</f>
        <v>-2748</v>
      </c>
      <c r="AN220" s="168" t="n">
        <f aca="false">SUM(AN201:AN218)</f>
        <v>-552</v>
      </c>
      <c r="AO220" s="95"/>
      <c r="AP220" s="168" t="n">
        <f aca="false">SUM(AP201:AP218)</f>
        <v>0</v>
      </c>
      <c r="AQ220" s="168" t="n">
        <f aca="false">SUM(AQ201:AQ218)</f>
        <v>-825</v>
      </c>
      <c r="AR220" s="95"/>
      <c r="AS220" s="95"/>
      <c r="AT220" s="95"/>
      <c r="AU220" s="95"/>
    </row>
    <row r="221" customFormat="false" ht="12.75" hidden="false" customHeight="true" outlineLevel="0" collapsed="false">
      <c r="A221" s="163"/>
      <c r="B221" s="163"/>
      <c r="C221" s="163"/>
      <c r="D221" s="162"/>
      <c r="E221" s="162"/>
      <c r="F221" s="162"/>
      <c r="G221" s="162"/>
      <c r="H221" s="162"/>
      <c r="I221" s="162"/>
      <c r="J221" s="162"/>
      <c r="K221" s="162"/>
      <c r="L221" s="162"/>
      <c r="M221" s="162"/>
      <c r="N221" s="162"/>
      <c r="O221" s="162"/>
      <c r="P221" s="162"/>
      <c r="Q221" s="162"/>
      <c r="R221" s="162"/>
      <c r="S221" s="162"/>
      <c r="T221" s="162"/>
      <c r="U221" s="162"/>
      <c r="V221" s="95"/>
      <c r="W221" s="95"/>
      <c r="X221" s="95"/>
      <c r="Y221" s="95"/>
      <c r="Z221" s="95"/>
      <c r="AA221" s="92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  <c r="AR221" s="95"/>
      <c r="AS221" s="95"/>
      <c r="AT221" s="95"/>
      <c r="AU221" s="95"/>
    </row>
    <row r="222" customFormat="false" ht="12.75" hidden="false" customHeight="true" outlineLevel="0" collapsed="false">
      <c r="A222" s="173" t="s">
        <v>541</v>
      </c>
      <c r="B222" s="163"/>
      <c r="C222" s="163"/>
      <c r="D222" s="162"/>
      <c r="E222" s="162"/>
      <c r="F222" s="162"/>
      <c r="G222" s="162"/>
      <c r="H222" s="162"/>
      <c r="I222" s="162"/>
      <c r="J222" s="162"/>
      <c r="K222" s="162"/>
      <c r="L222" s="162"/>
      <c r="M222" s="162"/>
      <c r="N222" s="162"/>
      <c r="O222" s="162"/>
      <c r="P222" s="162"/>
      <c r="Q222" s="162"/>
      <c r="R222" s="162"/>
      <c r="S222" s="162"/>
      <c r="T222" s="162"/>
      <c r="U222" s="162"/>
      <c r="V222" s="95"/>
      <c r="W222" s="95"/>
      <c r="X222" s="95"/>
      <c r="Y222" s="95"/>
      <c r="Z222" s="95"/>
      <c r="AA222" s="150" t="str">
        <f aca="false">A222</f>
        <v>   Other Tie Out Items (Financial Reporting)</v>
      </c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</row>
    <row r="223" customFormat="false" ht="12.75" hidden="false" customHeight="true" outlineLevel="0" collapsed="false">
      <c r="A223" s="123" t="s">
        <v>539</v>
      </c>
      <c r="B223" s="163"/>
      <c r="C223" s="163"/>
      <c r="D223" s="175" t="n">
        <v>0</v>
      </c>
      <c r="E223" s="175" t="n">
        <v>0</v>
      </c>
      <c r="F223" s="175" t="n">
        <v>0</v>
      </c>
      <c r="G223" s="175" t="n">
        <v>0</v>
      </c>
      <c r="H223" s="175" t="n">
        <v>0</v>
      </c>
      <c r="I223" s="175" t="n">
        <v>0</v>
      </c>
      <c r="J223" s="175" t="n">
        <v>0</v>
      </c>
      <c r="K223" s="175" t="n">
        <v>0</v>
      </c>
      <c r="L223" s="175" t="n">
        <v>0</v>
      </c>
      <c r="M223" s="175" t="n">
        <v>0</v>
      </c>
      <c r="N223" s="175" t="n">
        <v>0</v>
      </c>
      <c r="O223" s="175" t="n">
        <v>0</v>
      </c>
      <c r="P223" s="121" t="n">
        <f aca="false">SUM(D223:O223)</f>
        <v>0</v>
      </c>
      <c r="Q223" s="122" t="n">
        <f aca="false">SUM(D223:E223)</f>
        <v>0</v>
      </c>
      <c r="R223" s="121" t="n">
        <f aca="false">P223-Q223</f>
        <v>0</v>
      </c>
      <c r="S223" s="162"/>
      <c r="T223" s="122" t="n">
        <v>0</v>
      </c>
      <c r="U223" s="122" t="n">
        <v>0</v>
      </c>
      <c r="V223" s="121" t="n">
        <f aca="false">T223-U223</f>
        <v>0</v>
      </c>
      <c r="W223" s="95"/>
      <c r="X223" s="95"/>
      <c r="Y223" s="95"/>
      <c r="Z223" s="95"/>
      <c r="AA223" s="150" t="str">
        <f aca="false">A223</f>
        <v>      Other</v>
      </c>
      <c r="AB223" s="149" t="n">
        <f aca="false">P223</f>
        <v>0</v>
      </c>
      <c r="AC223" s="122" t="n">
        <f aca="false">SUM(D223:F223)</f>
        <v>0</v>
      </c>
      <c r="AD223" s="121" t="n">
        <f aca="false">AB223-AC223</f>
        <v>0</v>
      </c>
      <c r="AE223" s="95"/>
      <c r="AF223" s="121" t="n">
        <f aca="false">T223</f>
        <v>0</v>
      </c>
      <c r="AG223" s="121" t="n">
        <f aca="false">U223</f>
        <v>0</v>
      </c>
      <c r="AH223" s="121" t="n">
        <f aca="false">AF223-AG223</f>
        <v>0</v>
      </c>
      <c r="AI223" s="95"/>
      <c r="AJ223" s="121" t="n">
        <f aca="false">AC223-AG223</f>
        <v>0</v>
      </c>
      <c r="AK223" s="121" t="n">
        <f aca="false">AB223-AF223</f>
        <v>0</v>
      </c>
      <c r="AL223" s="95"/>
      <c r="AM223" s="122" t="n">
        <v>0</v>
      </c>
      <c r="AN223" s="121" t="n">
        <f aca="false">AB223-AM223</f>
        <v>0</v>
      </c>
      <c r="AO223" s="95"/>
      <c r="AP223" s="122" t="n">
        <v>0</v>
      </c>
      <c r="AQ223" s="121" t="n">
        <f aca="false">AC223-AP223</f>
        <v>0</v>
      </c>
      <c r="AR223" s="95"/>
      <c r="AS223" s="95"/>
      <c r="AT223" s="95"/>
      <c r="AU223" s="95"/>
    </row>
    <row r="224" customFormat="false" ht="12.75" hidden="false" customHeight="true" outlineLevel="0" collapsed="false">
      <c r="A224" s="123" t="s">
        <v>542</v>
      </c>
      <c r="B224" s="163"/>
      <c r="C224" s="163"/>
      <c r="D224" s="166" t="n">
        <f aca="false">D342</f>
        <v>-0</v>
      </c>
      <c r="E224" s="166" t="n">
        <f aca="false">E342</f>
        <v>-0</v>
      </c>
      <c r="F224" s="166" t="n">
        <f aca="false">F342</f>
        <v>-0</v>
      </c>
      <c r="G224" s="166" t="n">
        <f aca="false">G342</f>
        <v>-0</v>
      </c>
      <c r="H224" s="166" t="n">
        <f aca="false">H341+H342</f>
        <v>0</v>
      </c>
      <c r="I224" s="166" t="n">
        <f aca="false">I341+I342</f>
        <v>0</v>
      </c>
      <c r="J224" s="166" t="n">
        <f aca="false">J341+J342</f>
        <v>0</v>
      </c>
      <c r="K224" s="166" t="n">
        <f aca="false">K341+K342</f>
        <v>0</v>
      </c>
      <c r="L224" s="166" t="n">
        <f aca="false">L341+L342</f>
        <v>0</v>
      </c>
      <c r="M224" s="166" t="n">
        <f aca="false">M341+M342</f>
        <v>0</v>
      </c>
      <c r="N224" s="166" t="n">
        <f aca="false">N341+N342</f>
        <v>0</v>
      </c>
      <c r="O224" s="166" t="n">
        <f aca="false">O341+O342</f>
        <v>0</v>
      </c>
      <c r="P224" s="121" t="n">
        <f aca="false">SUM(D224:O224)</f>
        <v>0</v>
      </c>
      <c r="Q224" s="122" t="n">
        <f aca="false">SUM(D224:E224)</f>
        <v>0</v>
      </c>
      <c r="R224" s="121" t="n">
        <f aca="false">P224-Q224</f>
        <v>0</v>
      </c>
      <c r="S224" s="162"/>
      <c r="T224" s="122" t="n">
        <v>0</v>
      </c>
      <c r="U224" s="122" t="n">
        <v>0</v>
      </c>
      <c r="V224" s="121" t="n">
        <f aca="false">T224-U224</f>
        <v>0</v>
      </c>
      <c r="W224" s="95"/>
      <c r="X224" s="95"/>
      <c r="Y224" s="95"/>
      <c r="Z224" s="95"/>
      <c r="AA224" s="150" t="str">
        <f aca="false">A224</f>
        <v>      FASB 133 - Comprehensive Income / (Loss) Tax Adjustment</v>
      </c>
      <c r="AB224" s="149" t="n">
        <f aca="false">P224</f>
        <v>0</v>
      </c>
      <c r="AC224" s="122" t="n">
        <f aca="false">SUM(D224:F224)</f>
        <v>0</v>
      </c>
      <c r="AD224" s="121" t="n">
        <f aca="false">AB224-AC224</f>
        <v>0</v>
      </c>
      <c r="AE224" s="95"/>
      <c r="AF224" s="121" t="n">
        <f aca="false">T224</f>
        <v>0</v>
      </c>
      <c r="AG224" s="121" t="n">
        <f aca="false">U224</f>
        <v>0</v>
      </c>
      <c r="AH224" s="121" t="n">
        <f aca="false">AF224-AG224</f>
        <v>0</v>
      </c>
      <c r="AI224" s="95"/>
      <c r="AJ224" s="121" t="n">
        <f aca="false">AC224-AG224</f>
        <v>0</v>
      </c>
      <c r="AK224" s="121" t="n">
        <f aca="false">AB224-AF224</f>
        <v>0</v>
      </c>
      <c r="AL224" s="95"/>
      <c r="AM224" s="122" t="n">
        <v>45751</v>
      </c>
      <c r="AN224" s="121" t="n">
        <f aca="false">AB224-AM224</f>
        <v>-45751</v>
      </c>
      <c r="AO224" s="95"/>
      <c r="AP224" s="122" t="n">
        <v>0</v>
      </c>
      <c r="AQ224" s="121" t="n">
        <f aca="false">AC224-AP224</f>
        <v>0</v>
      </c>
      <c r="AR224" s="95"/>
      <c r="AS224" s="95"/>
      <c r="AT224" s="95"/>
      <c r="AU224" s="95"/>
    </row>
    <row r="225" customFormat="false" ht="12.75" hidden="false" customHeight="true" outlineLevel="0" collapsed="false">
      <c r="A225" s="123" t="s">
        <v>543</v>
      </c>
      <c r="B225" s="163"/>
      <c r="C225" s="163"/>
      <c r="D225" s="175" t="n">
        <v>0</v>
      </c>
      <c r="E225" s="175" t="n">
        <v>0</v>
      </c>
      <c r="F225" s="175" t="n">
        <v>0</v>
      </c>
      <c r="G225" s="175" t="n">
        <v>0</v>
      </c>
      <c r="H225" s="175" t="n">
        <v>0</v>
      </c>
      <c r="I225" s="175" t="n">
        <v>0</v>
      </c>
      <c r="J225" s="175" t="n">
        <v>0</v>
      </c>
      <c r="K225" s="175" t="n">
        <v>0</v>
      </c>
      <c r="L225" s="175" t="n">
        <v>0</v>
      </c>
      <c r="M225" s="175" t="n">
        <v>0</v>
      </c>
      <c r="N225" s="175" t="n">
        <v>0</v>
      </c>
      <c r="O225" s="175" t="n">
        <v>0</v>
      </c>
      <c r="P225" s="121" t="n">
        <f aca="false">SUM(D225:O225)</f>
        <v>0</v>
      </c>
      <c r="Q225" s="122" t="n">
        <f aca="false">SUM(D225:E225)</f>
        <v>0</v>
      </c>
      <c r="R225" s="121" t="n">
        <f aca="false">P225-Q225</f>
        <v>0</v>
      </c>
      <c r="S225" s="162"/>
      <c r="T225" s="122" t="n">
        <v>0</v>
      </c>
      <c r="U225" s="122" t="n">
        <v>0</v>
      </c>
      <c r="V225" s="121" t="n">
        <f aca="false">T225-U225</f>
        <v>0</v>
      </c>
      <c r="W225" s="95"/>
      <c r="X225" s="95"/>
      <c r="Y225" s="95"/>
      <c r="Z225" s="95"/>
      <c r="AA225" s="150" t="str">
        <f aca="false">A225</f>
        <v>      Deferred Tax Offset Adjustment on Price Risk Liability (1/01-3/01)</v>
      </c>
      <c r="AB225" s="149" t="n">
        <f aca="false">P225</f>
        <v>0</v>
      </c>
      <c r="AC225" s="122" t="n">
        <f aca="false">SUM(D225:F225)</f>
        <v>0</v>
      </c>
      <c r="AD225" s="121" t="n">
        <f aca="false">AB225-AC225</f>
        <v>0</v>
      </c>
      <c r="AE225" s="95"/>
      <c r="AF225" s="121" t="n">
        <f aca="false">T225</f>
        <v>0</v>
      </c>
      <c r="AG225" s="121" t="n">
        <f aca="false">U225</f>
        <v>0</v>
      </c>
      <c r="AH225" s="121" t="n">
        <f aca="false">AF225-AG225</f>
        <v>0</v>
      </c>
      <c r="AI225" s="95"/>
      <c r="AJ225" s="121" t="n">
        <f aca="false">AC225-AG225</f>
        <v>0</v>
      </c>
      <c r="AK225" s="121" t="n">
        <f aca="false">AB225-AF225</f>
        <v>0</v>
      </c>
      <c r="AL225" s="95"/>
      <c r="AM225" s="122" t="n">
        <v>-45751</v>
      </c>
      <c r="AN225" s="121" t="n">
        <f aca="false">AB225-AM225</f>
        <v>45751</v>
      </c>
      <c r="AO225" s="95"/>
      <c r="AP225" s="122" t="n">
        <v>0</v>
      </c>
      <c r="AQ225" s="121" t="n">
        <f aca="false">AC225-AP225</f>
        <v>0</v>
      </c>
      <c r="AR225" s="95"/>
      <c r="AS225" s="95"/>
      <c r="AT225" s="95"/>
      <c r="AU225" s="95"/>
    </row>
    <row r="226" customFormat="false" ht="12.75" hidden="false" customHeight="true" outlineLevel="0" collapsed="false">
      <c r="A226" s="123" t="s">
        <v>544</v>
      </c>
      <c r="B226" s="163"/>
      <c r="C226" s="163"/>
      <c r="D226" s="175" t="n">
        <v>0</v>
      </c>
      <c r="E226" s="175" t="n">
        <v>0</v>
      </c>
      <c r="F226" s="175" t="n">
        <v>0</v>
      </c>
      <c r="G226" s="175" t="n">
        <v>0</v>
      </c>
      <c r="H226" s="175" t="n">
        <v>0</v>
      </c>
      <c r="I226" s="175" t="n">
        <v>0</v>
      </c>
      <c r="J226" s="175" t="n">
        <v>0</v>
      </c>
      <c r="K226" s="175" t="n">
        <v>0</v>
      </c>
      <c r="L226" s="175" t="n">
        <v>0</v>
      </c>
      <c r="M226" s="175" t="n">
        <v>0</v>
      </c>
      <c r="N226" s="175" t="n">
        <v>0</v>
      </c>
      <c r="O226" s="178" t="n">
        <f aca="false">-14138+14138</f>
        <v>0</v>
      </c>
      <c r="P226" s="121" t="n">
        <f aca="false">SUM(D226:O226)</f>
        <v>0</v>
      </c>
      <c r="Q226" s="122" t="n">
        <f aca="false">SUM(D226:E226)</f>
        <v>0</v>
      </c>
      <c r="R226" s="121" t="n">
        <f aca="false">P226-Q226</f>
        <v>0</v>
      </c>
      <c r="S226" s="162"/>
      <c r="T226" s="122" t="n">
        <v>0</v>
      </c>
      <c r="U226" s="122" t="n">
        <v>0</v>
      </c>
      <c r="V226" s="121" t="n">
        <f aca="false">T226-U226</f>
        <v>0</v>
      </c>
      <c r="W226" s="95"/>
      <c r="X226" s="95"/>
      <c r="Y226" s="95"/>
      <c r="Z226" s="95"/>
      <c r="AA226" s="150" t="str">
        <f aca="false">A226</f>
        <v>      Property Summary - GR / IR Clearing</v>
      </c>
      <c r="AB226" s="149" t="n">
        <f aca="false">P226</f>
        <v>0</v>
      </c>
      <c r="AC226" s="122" t="n">
        <f aca="false">SUM(D226:F226)</f>
        <v>0</v>
      </c>
      <c r="AD226" s="121" t="n">
        <f aca="false">AB226-AC226</f>
        <v>0</v>
      </c>
      <c r="AE226" s="95"/>
      <c r="AF226" s="121" t="n">
        <f aca="false">T226</f>
        <v>0</v>
      </c>
      <c r="AG226" s="121" t="n">
        <f aca="false">U226</f>
        <v>0</v>
      </c>
      <c r="AH226" s="121" t="n">
        <f aca="false">AF226-AG226</f>
        <v>0</v>
      </c>
      <c r="AI226" s="95"/>
      <c r="AJ226" s="121" t="n">
        <f aca="false">AC226-AG226</f>
        <v>0</v>
      </c>
      <c r="AK226" s="121" t="n">
        <f aca="false">AB226-AF226</f>
        <v>0</v>
      </c>
      <c r="AL226" s="95"/>
      <c r="AM226" s="122" t="n">
        <v>58</v>
      </c>
      <c r="AN226" s="121" t="n">
        <f aca="false">AB226-AM226</f>
        <v>-58</v>
      </c>
      <c r="AO226" s="95"/>
      <c r="AP226" s="122" t="n">
        <v>0</v>
      </c>
      <c r="AQ226" s="121" t="n">
        <f aca="false">AC226-AP226</f>
        <v>0</v>
      </c>
      <c r="AR226" s="95"/>
      <c r="AS226" s="95"/>
      <c r="AT226" s="95"/>
      <c r="AU226" s="95"/>
    </row>
    <row r="227" customFormat="false" ht="12.75" hidden="false" customHeight="true" outlineLevel="0" collapsed="false">
      <c r="A227" s="123" t="s">
        <v>539</v>
      </c>
      <c r="B227" s="163"/>
      <c r="C227" s="163"/>
      <c r="D227" s="175" t="n">
        <v>0</v>
      </c>
      <c r="E227" s="175" t="n">
        <v>0</v>
      </c>
      <c r="F227" s="175" t="n">
        <v>0</v>
      </c>
      <c r="G227" s="175" t="n">
        <v>0</v>
      </c>
      <c r="H227" s="175" t="n">
        <v>0</v>
      </c>
      <c r="I227" s="175" t="n">
        <v>0</v>
      </c>
      <c r="J227" s="175" t="n">
        <v>0</v>
      </c>
      <c r="K227" s="175" t="n">
        <v>0</v>
      </c>
      <c r="L227" s="175" t="n">
        <v>0</v>
      </c>
      <c r="M227" s="175" t="n">
        <v>0</v>
      </c>
      <c r="N227" s="175" t="n">
        <v>0</v>
      </c>
      <c r="O227" s="175" t="n">
        <v>0</v>
      </c>
      <c r="P227" s="121" t="n">
        <f aca="false">SUM(D227:O227)</f>
        <v>0</v>
      </c>
      <c r="Q227" s="122" t="n">
        <f aca="false">SUM(D227:E227)</f>
        <v>0</v>
      </c>
      <c r="R227" s="121" t="n">
        <f aca="false">P227-Q227</f>
        <v>0</v>
      </c>
      <c r="S227" s="162"/>
      <c r="T227" s="122" t="n">
        <v>0</v>
      </c>
      <c r="U227" s="122" t="n">
        <v>0</v>
      </c>
      <c r="V227" s="121" t="n">
        <f aca="false">T227-U227</f>
        <v>0</v>
      </c>
      <c r="W227" s="95"/>
      <c r="X227" s="95"/>
      <c r="Y227" s="95"/>
      <c r="Z227" s="95"/>
      <c r="AA227" s="150" t="str">
        <f aca="false">A227</f>
        <v>      Other</v>
      </c>
      <c r="AB227" s="149" t="n">
        <f aca="false">P227</f>
        <v>0</v>
      </c>
      <c r="AC227" s="122" t="n">
        <f aca="false">SUM(D227:F227)</f>
        <v>0</v>
      </c>
      <c r="AD227" s="121" t="n">
        <f aca="false">AB227-AC227</f>
        <v>0</v>
      </c>
      <c r="AE227" s="95"/>
      <c r="AF227" s="121" t="n">
        <f aca="false">T227</f>
        <v>0</v>
      </c>
      <c r="AG227" s="121" t="n">
        <f aca="false">U227</f>
        <v>0</v>
      </c>
      <c r="AH227" s="121" t="n">
        <f aca="false">AF227-AG227</f>
        <v>0</v>
      </c>
      <c r="AI227" s="95"/>
      <c r="AJ227" s="121" t="n">
        <f aca="false">AC227-AG227</f>
        <v>0</v>
      </c>
      <c r="AK227" s="121" t="n">
        <f aca="false">AB227-AF227</f>
        <v>0</v>
      </c>
      <c r="AL227" s="95"/>
      <c r="AM227" s="122" t="n">
        <v>0</v>
      </c>
      <c r="AN227" s="121" t="n">
        <f aca="false">AB227-AM227</f>
        <v>0</v>
      </c>
      <c r="AO227" s="95"/>
      <c r="AP227" s="122" t="n">
        <v>0</v>
      </c>
      <c r="AQ227" s="121" t="n">
        <f aca="false">AC227-AP227</f>
        <v>0</v>
      </c>
      <c r="AR227" s="95"/>
      <c r="AS227" s="95"/>
      <c r="AT227" s="95"/>
      <c r="AU227" s="95"/>
    </row>
    <row r="228" customFormat="false" ht="12.75" hidden="false" customHeight="true" outlineLevel="0" collapsed="false">
      <c r="A228" s="123" t="s">
        <v>539</v>
      </c>
      <c r="B228" s="163"/>
      <c r="C228" s="163"/>
      <c r="D228" s="175" t="n">
        <v>0</v>
      </c>
      <c r="E228" s="175" t="n">
        <v>0</v>
      </c>
      <c r="F228" s="175" t="n">
        <v>0</v>
      </c>
      <c r="G228" s="175" t="n">
        <v>0</v>
      </c>
      <c r="H228" s="175" t="n">
        <v>0</v>
      </c>
      <c r="I228" s="175" t="n">
        <v>0</v>
      </c>
      <c r="J228" s="175" t="n">
        <v>0</v>
      </c>
      <c r="K228" s="175" t="n">
        <v>0</v>
      </c>
      <c r="L228" s="175" t="n">
        <v>0</v>
      </c>
      <c r="M228" s="175" t="n">
        <v>0</v>
      </c>
      <c r="N228" s="175" t="n">
        <v>0</v>
      </c>
      <c r="O228" s="175" t="n">
        <v>0</v>
      </c>
      <c r="P228" s="121" t="n">
        <f aca="false">SUM(D228:O228)</f>
        <v>0</v>
      </c>
      <c r="Q228" s="122" t="n">
        <f aca="false">SUM(D228:E228)</f>
        <v>0</v>
      </c>
      <c r="R228" s="121" t="n">
        <f aca="false">P228-Q228</f>
        <v>0</v>
      </c>
      <c r="S228" s="162"/>
      <c r="T228" s="122" t="n">
        <v>0</v>
      </c>
      <c r="U228" s="122" t="n">
        <v>0</v>
      </c>
      <c r="V228" s="121" t="n">
        <f aca="false">T228-U228</f>
        <v>0</v>
      </c>
      <c r="W228" s="95"/>
      <c r="X228" s="95"/>
      <c r="Y228" s="95"/>
      <c r="Z228" s="95"/>
      <c r="AA228" s="150" t="str">
        <f aca="false">A228</f>
        <v>      Other</v>
      </c>
      <c r="AB228" s="149" t="n">
        <f aca="false">P228</f>
        <v>0</v>
      </c>
      <c r="AC228" s="122" t="n">
        <f aca="false">SUM(D228:F228)</f>
        <v>0</v>
      </c>
      <c r="AD228" s="121" t="n">
        <f aca="false">AB228-AC228</f>
        <v>0</v>
      </c>
      <c r="AE228" s="95"/>
      <c r="AF228" s="121" t="n">
        <f aca="false">T228</f>
        <v>0</v>
      </c>
      <c r="AG228" s="121" t="n">
        <f aca="false">U228</f>
        <v>0</v>
      </c>
      <c r="AH228" s="121" t="n">
        <f aca="false">AF228-AG228</f>
        <v>0</v>
      </c>
      <c r="AI228" s="95"/>
      <c r="AJ228" s="121" t="n">
        <f aca="false">AC228-AG228</f>
        <v>0</v>
      </c>
      <c r="AK228" s="121" t="n">
        <f aca="false">AB228-AF228</f>
        <v>0</v>
      </c>
      <c r="AL228" s="95"/>
      <c r="AM228" s="122" t="n">
        <v>0</v>
      </c>
      <c r="AN228" s="121" t="n">
        <f aca="false">AB228-AM228</f>
        <v>0</v>
      </c>
      <c r="AO228" s="95"/>
      <c r="AP228" s="122" t="n">
        <v>0</v>
      </c>
      <c r="AQ228" s="121" t="n">
        <f aca="false">AC228-AP228</f>
        <v>0</v>
      </c>
      <c r="AR228" s="95"/>
      <c r="AS228" s="95"/>
      <c r="AT228" s="95"/>
      <c r="AU228" s="95"/>
    </row>
    <row r="229" customFormat="false" ht="12.75" hidden="false" customHeight="true" outlineLevel="0" collapsed="false">
      <c r="A229" s="123" t="s">
        <v>545</v>
      </c>
      <c r="B229" s="163"/>
      <c r="C229" s="163"/>
      <c r="D229" s="175" t="n">
        <v>0</v>
      </c>
      <c r="E229" s="175" t="n">
        <v>0</v>
      </c>
      <c r="F229" s="175" t="n">
        <v>0</v>
      </c>
      <c r="G229" s="175" t="n">
        <v>0</v>
      </c>
      <c r="H229" s="175" t="n">
        <v>0</v>
      </c>
      <c r="I229" s="175" t="n">
        <v>0</v>
      </c>
      <c r="J229" s="175" t="n">
        <v>0</v>
      </c>
      <c r="K229" s="175" t="n">
        <v>0</v>
      </c>
      <c r="L229" s="178" t="n">
        <f aca="false">500-500</f>
        <v>0</v>
      </c>
      <c r="M229" s="175" t="n">
        <v>0</v>
      </c>
      <c r="N229" s="175" t="n">
        <v>0</v>
      </c>
      <c r="O229" s="178" t="n">
        <f aca="false">2497-2497</f>
        <v>0</v>
      </c>
      <c r="P229" s="121" t="n">
        <f aca="false">SUM(D229:O229)</f>
        <v>0</v>
      </c>
      <c r="Q229" s="122" t="n">
        <f aca="false">SUM(D229:E229)</f>
        <v>0</v>
      </c>
      <c r="R229" s="121" t="n">
        <f aca="false">P229-Q229</f>
        <v>0</v>
      </c>
      <c r="S229" s="162"/>
      <c r="T229" s="122" t="n">
        <v>0</v>
      </c>
      <c r="U229" s="122" t="n">
        <v>0</v>
      </c>
      <c r="V229" s="121" t="n">
        <f aca="false">T229-U229</f>
        <v>0</v>
      </c>
      <c r="W229" s="95"/>
      <c r="X229" s="95"/>
      <c r="Y229" s="95"/>
      <c r="Z229" s="95"/>
      <c r="AA229" s="150" t="str">
        <f aca="false">A229</f>
        <v>      Gain on Asset Sales (Offset Items)</v>
      </c>
      <c r="AB229" s="149" t="n">
        <f aca="false">P229</f>
        <v>0</v>
      </c>
      <c r="AC229" s="122" t="n">
        <f aca="false">SUM(D229:F229)</f>
        <v>0</v>
      </c>
      <c r="AD229" s="121" t="n">
        <f aca="false">AB229-AC229</f>
        <v>0</v>
      </c>
      <c r="AE229" s="95"/>
      <c r="AF229" s="121" t="n">
        <f aca="false">T229</f>
        <v>0</v>
      </c>
      <c r="AG229" s="121" t="n">
        <f aca="false">U229</f>
        <v>0</v>
      </c>
      <c r="AH229" s="121" t="n">
        <f aca="false">AF229-AG229</f>
        <v>0</v>
      </c>
      <c r="AI229" s="95"/>
      <c r="AJ229" s="121" t="n">
        <f aca="false">AC229-AG229</f>
        <v>0</v>
      </c>
      <c r="AK229" s="121" t="n">
        <f aca="false">AB229-AF229</f>
        <v>0</v>
      </c>
      <c r="AL229" s="95"/>
      <c r="AM229" s="122" t="n">
        <v>-106</v>
      </c>
      <c r="AN229" s="121" t="n">
        <f aca="false">AB229-AM229</f>
        <v>106</v>
      </c>
      <c r="AO229" s="95"/>
      <c r="AP229" s="122" t="n">
        <v>0</v>
      </c>
      <c r="AQ229" s="121" t="n">
        <f aca="false">AC229-AP229</f>
        <v>0</v>
      </c>
      <c r="AR229" s="95"/>
      <c r="AS229" s="95"/>
      <c r="AT229" s="95"/>
      <c r="AU229" s="95"/>
    </row>
    <row r="230" customFormat="false" ht="12.75" hidden="false" customHeight="true" outlineLevel="0" collapsed="false">
      <c r="A230" s="123" t="s">
        <v>546</v>
      </c>
      <c r="B230" s="163"/>
      <c r="C230" s="163"/>
      <c r="D230" s="175" t="n">
        <v>0</v>
      </c>
      <c r="E230" s="175" t="n">
        <v>0</v>
      </c>
      <c r="F230" s="175" t="n">
        <v>0</v>
      </c>
      <c r="G230" s="175" t="n">
        <v>0</v>
      </c>
      <c r="H230" s="175" t="n">
        <v>0</v>
      </c>
      <c r="I230" s="175" t="n">
        <v>0</v>
      </c>
      <c r="J230" s="175" t="n">
        <v>0</v>
      </c>
      <c r="K230" s="175" t="n">
        <v>0</v>
      </c>
      <c r="L230" s="178" t="n">
        <f aca="false">-500+500</f>
        <v>0</v>
      </c>
      <c r="M230" s="175" t="n">
        <v>0</v>
      </c>
      <c r="N230" s="175" t="n">
        <v>0</v>
      </c>
      <c r="O230" s="178" t="n">
        <f aca="false">-14138+14138</f>
        <v>0</v>
      </c>
      <c r="P230" s="121" t="n">
        <f aca="false">SUM(D230:O230)</f>
        <v>0</v>
      </c>
      <c r="Q230" s="122" t="n">
        <f aca="false">SUM(D230:E230)</f>
        <v>0</v>
      </c>
      <c r="R230" s="121" t="n">
        <f aca="false">P230-Q230</f>
        <v>0</v>
      </c>
      <c r="S230" s="162"/>
      <c r="T230" s="122" t="n">
        <v>0</v>
      </c>
      <c r="U230" s="122" t="n">
        <v>0</v>
      </c>
      <c r="V230" s="121" t="n">
        <f aca="false">T230-U230</f>
        <v>0</v>
      </c>
      <c r="W230" s="95"/>
      <c r="X230" s="95"/>
      <c r="Y230" s="95"/>
      <c r="Z230" s="95"/>
      <c r="AA230" s="150" t="str">
        <f aca="false">A230</f>
        <v>      Gross Asset Sales Proceeds (Offset Items)</v>
      </c>
      <c r="AB230" s="149" t="n">
        <f aca="false">P230</f>
        <v>0</v>
      </c>
      <c r="AC230" s="122" t="n">
        <f aca="false">SUM(D230:F230)</f>
        <v>0</v>
      </c>
      <c r="AD230" s="121" t="n">
        <f aca="false">AB230-AC230</f>
        <v>0</v>
      </c>
      <c r="AE230" s="95"/>
      <c r="AF230" s="121" t="n">
        <f aca="false">T230</f>
        <v>0</v>
      </c>
      <c r="AG230" s="121" t="n">
        <f aca="false">U230</f>
        <v>0</v>
      </c>
      <c r="AH230" s="121" t="n">
        <f aca="false">AF230-AG230</f>
        <v>0</v>
      </c>
      <c r="AI230" s="95"/>
      <c r="AJ230" s="121" t="n">
        <f aca="false">AC230-AG230</f>
        <v>0</v>
      </c>
      <c r="AK230" s="121" t="n">
        <f aca="false">AB230-AF230</f>
        <v>0</v>
      </c>
      <c r="AL230" s="95"/>
      <c r="AM230" s="122" t="n">
        <v>0</v>
      </c>
      <c r="AN230" s="121" t="n">
        <f aca="false">AB230-AM230</f>
        <v>0</v>
      </c>
      <c r="AO230" s="95"/>
      <c r="AP230" s="122" t="n">
        <v>0</v>
      </c>
      <c r="AQ230" s="121" t="n">
        <f aca="false">AC230-AP230</f>
        <v>0</v>
      </c>
      <c r="AR230" s="95"/>
      <c r="AS230" s="95"/>
      <c r="AT230" s="95"/>
      <c r="AU230" s="95"/>
    </row>
    <row r="231" customFormat="false" ht="12.75" hidden="false" customHeight="true" outlineLevel="0" collapsed="false">
      <c r="A231" s="123" t="s">
        <v>539</v>
      </c>
      <c r="B231" s="163"/>
      <c r="C231" s="163"/>
      <c r="D231" s="175" t="n">
        <v>0</v>
      </c>
      <c r="E231" s="175" t="n">
        <v>0</v>
      </c>
      <c r="F231" s="175" t="n">
        <v>0</v>
      </c>
      <c r="G231" s="175" t="n">
        <v>0</v>
      </c>
      <c r="H231" s="175" t="n">
        <v>0</v>
      </c>
      <c r="I231" s="175" t="n">
        <v>0</v>
      </c>
      <c r="J231" s="175" t="n">
        <v>0</v>
      </c>
      <c r="K231" s="175" t="n">
        <v>0</v>
      </c>
      <c r="L231" s="175" t="n">
        <v>0</v>
      </c>
      <c r="M231" s="175" t="n">
        <v>0</v>
      </c>
      <c r="N231" s="175" t="n">
        <v>0</v>
      </c>
      <c r="O231" s="175" t="n">
        <v>0</v>
      </c>
      <c r="P231" s="121" t="n">
        <f aca="false">SUM(D231:O231)</f>
        <v>0</v>
      </c>
      <c r="Q231" s="122" t="n">
        <f aca="false">SUM(D231:E231)</f>
        <v>0</v>
      </c>
      <c r="R231" s="121" t="n">
        <f aca="false">P231-Q231</f>
        <v>0</v>
      </c>
      <c r="S231" s="162"/>
      <c r="T231" s="122" t="n">
        <v>0</v>
      </c>
      <c r="U231" s="122" t="n">
        <v>0</v>
      </c>
      <c r="V231" s="121" t="n">
        <f aca="false">T231-U231</f>
        <v>0</v>
      </c>
      <c r="W231" s="95"/>
      <c r="X231" s="95"/>
      <c r="Y231" s="95"/>
      <c r="Z231" s="95"/>
      <c r="AA231" s="150" t="str">
        <f aca="false">A231</f>
        <v>      Other</v>
      </c>
      <c r="AB231" s="149" t="n">
        <f aca="false">P231</f>
        <v>0</v>
      </c>
      <c r="AC231" s="122" t="n">
        <f aca="false">SUM(D231:F231)</f>
        <v>0</v>
      </c>
      <c r="AD231" s="121" t="n">
        <f aca="false">AB231-AC231</f>
        <v>0</v>
      </c>
      <c r="AE231" s="95"/>
      <c r="AF231" s="121" t="n">
        <f aca="false">T231</f>
        <v>0</v>
      </c>
      <c r="AG231" s="121" t="n">
        <f aca="false">U231</f>
        <v>0</v>
      </c>
      <c r="AH231" s="121" t="n">
        <f aca="false">AF231-AG231</f>
        <v>0</v>
      </c>
      <c r="AI231" s="95"/>
      <c r="AJ231" s="121" t="n">
        <f aca="false">AC231-AG231</f>
        <v>0</v>
      </c>
      <c r="AK231" s="121" t="n">
        <f aca="false">AB231-AF231</f>
        <v>0</v>
      </c>
      <c r="AL231" s="95"/>
      <c r="AM231" s="122" t="n">
        <v>0</v>
      </c>
      <c r="AN231" s="121" t="n">
        <f aca="false">AB231-AM231</f>
        <v>0</v>
      </c>
      <c r="AO231" s="95"/>
      <c r="AP231" s="122" t="n">
        <v>0</v>
      </c>
      <c r="AQ231" s="121" t="n">
        <f aca="false">AC231-AP231</f>
        <v>0</v>
      </c>
      <c r="AR231" s="95"/>
      <c r="AS231" s="95"/>
      <c r="AT231" s="95"/>
      <c r="AU231" s="95"/>
    </row>
    <row r="232" customFormat="false" ht="12.75" hidden="false" customHeight="true" outlineLevel="0" collapsed="false">
      <c r="A232" s="123" t="s">
        <v>539</v>
      </c>
      <c r="B232" s="163"/>
      <c r="C232" s="163"/>
      <c r="D232" s="175" t="n">
        <v>0</v>
      </c>
      <c r="E232" s="175" t="n">
        <v>0</v>
      </c>
      <c r="F232" s="175" t="n">
        <v>0</v>
      </c>
      <c r="G232" s="175" t="n">
        <v>0</v>
      </c>
      <c r="H232" s="175" t="n">
        <v>0</v>
      </c>
      <c r="I232" s="175" t="n">
        <v>0</v>
      </c>
      <c r="J232" s="175" t="n">
        <v>0</v>
      </c>
      <c r="K232" s="175" t="n">
        <v>0</v>
      </c>
      <c r="L232" s="175" t="n">
        <v>0</v>
      </c>
      <c r="M232" s="175" t="n">
        <v>0</v>
      </c>
      <c r="N232" s="175" t="n">
        <v>0</v>
      </c>
      <c r="O232" s="175" t="n">
        <v>0</v>
      </c>
      <c r="P232" s="121" t="n">
        <f aca="false">SUM(D232:O232)</f>
        <v>0</v>
      </c>
      <c r="Q232" s="122" t="n">
        <f aca="false">SUM(D232:E232)</f>
        <v>0</v>
      </c>
      <c r="R232" s="121" t="n">
        <f aca="false">P232-Q232</f>
        <v>0</v>
      </c>
      <c r="S232" s="162"/>
      <c r="T232" s="122" t="n">
        <v>0</v>
      </c>
      <c r="U232" s="122" t="n">
        <v>0</v>
      </c>
      <c r="V232" s="121" t="n">
        <f aca="false">T232-U232</f>
        <v>0</v>
      </c>
      <c r="W232" s="95"/>
      <c r="X232" s="95"/>
      <c r="Y232" s="95"/>
      <c r="Z232" s="95"/>
      <c r="AA232" s="150" t="str">
        <f aca="false">A232</f>
        <v>      Other</v>
      </c>
      <c r="AB232" s="149" t="n">
        <f aca="false">P232</f>
        <v>0</v>
      </c>
      <c r="AC232" s="122" t="n">
        <f aca="false">SUM(D232:F232)</f>
        <v>0</v>
      </c>
      <c r="AD232" s="121" t="n">
        <f aca="false">AB232-AC232</f>
        <v>0</v>
      </c>
      <c r="AE232" s="95"/>
      <c r="AF232" s="121" t="n">
        <f aca="false">T232</f>
        <v>0</v>
      </c>
      <c r="AG232" s="121" t="n">
        <f aca="false">U232</f>
        <v>0</v>
      </c>
      <c r="AH232" s="121" t="n">
        <f aca="false">AF232-AG232</f>
        <v>0</v>
      </c>
      <c r="AI232" s="95"/>
      <c r="AJ232" s="121" t="n">
        <f aca="false">AC232-AG232</f>
        <v>0</v>
      </c>
      <c r="AK232" s="121" t="n">
        <f aca="false">AB232-AF232</f>
        <v>0</v>
      </c>
      <c r="AL232" s="95"/>
      <c r="AM232" s="122" t="n">
        <v>0</v>
      </c>
      <c r="AN232" s="121" t="n">
        <f aca="false">AB232-AM232</f>
        <v>0</v>
      </c>
      <c r="AO232" s="95"/>
      <c r="AP232" s="122" t="n">
        <v>0</v>
      </c>
      <c r="AQ232" s="121" t="n">
        <f aca="false">AC232-AP232</f>
        <v>0</v>
      </c>
      <c r="AR232" s="95"/>
      <c r="AS232" s="95"/>
      <c r="AT232" s="95"/>
      <c r="AU232" s="95"/>
    </row>
    <row r="233" customFormat="false" ht="12.75" hidden="false" customHeight="true" outlineLevel="0" collapsed="false">
      <c r="A233" s="123" t="s">
        <v>547</v>
      </c>
      <c r="B233" s="163"/>
      <c r="C233" s="163"/>
      <c r="D233" s="179" t="n">
        <f aca="false">D317</f>
        <v>0</v>
      </c>
      <c r="E233" s="179" t="n">
        <f aca="false">E317</f>
        <v>0</v>
      </c>
      <c r="F233" s="179" t="n">
        <f aca="false">F317</f>
        <v>0</v>
      </c>
      <c r="G233" s="179" t="n">
        <f aca="false">G317</f>
        <v>0</v>
      </c>
      <c r="H233" s="179" t="n">
        <f aca="false">H317</f>
        <v>0</v>
      </c>
      <c r="I233" s="179" t="n">
        <f aca="false">I317</f>
        <v>0</v>
      </c>
      <c r="J233" s="179" t="n">
        <f aca="false">J317</f>
        <v>0</v>
      </c>
      <c r="K233" s="179" t="n">
        <f aca="false">K317</f>
        <v>0</v>
      </c>
      <c r="L233" s="179" t="n">
        <f aca="false">L317</f>
        <v>0</v>
      </c>
      <c r="M233" s="179" t="n">
        <f aca="false">M317</f>
        <v>0</v>
      </c>
      <c r="N233" s="179" t="n">
        <f aca="false">N317</f>
        <v>0</v>
      </c>
      <c r="O233" s="179" t="n">
        <f aca="false">O317</f>
        <v>0</v>
      </c>
      <c r="P233" s="121" t="n">
        <f aca="false">SUM(D233:O233)</f>
        <v>0</v>
      </c>
      <c r="Q233" s="122" t="n">
        <f aca="false">SUM(D233:E233)</f>
        <v>0</v>
      </c>
      <c r="R233" s="121" t="n">
        <f aca="false">P233-Q233</f>
        <v>0</v>
      </c>
      <c r="S233" s="162"/>
      <c r="T233" s="122" t="n">
        <v>0</v>
      </c>
      <c r="U233" s="122" t="n">
        <v>0</v>
      </c>
      <c r="V233" s="121" t="n">
        <f aca="false">T233-U233</f>
        <v>0</v>
      </c>
      <c r="W233" s="95"/>
      <c r="X233" s="95"/>
      <c r="Y233" s="95"/>
      <c r="Z233" s="95"/>
      <c r="AA233" s="150" t="str">
        <f aca="false">A233</f>
        <v>      Total Current Liability Reserve Activity</v>
      </c>
      <c r="AB233" s="149" t="n">
        <f aca="false">P233</f>
        <v>0</v>
      </c>
      <c r="AC233" s="122" t="n">
        <f aca="false">SUM(D233:F233)</f>
        <v>0</v>
      </c>
      <c r="AD233" s="121" t="n">
        <f aca="false">AB233-AC233</f>
        <v>0</v>
      </c>
      <c r="AE233" s="95"/>
      <c r="AF233" s="121" t="n">
        <f aca="false">T233</f>
        <v>0</v>
      </c>
      <c r="AG233" s="121" t="n">
        <f aca="false">U233</f>
        <v>0</v>
      </c>
      <c r="AH233" s="121" t="n">
        <f aca="false">AF233-AG233</f>
        <v>0</v>
      </c>
      <c r="AI233" s="95"/>
      <c r="AJ233" s="121" t="n">
        <f aca="false">AC233-AG233</f>
        <v>0</v>
      </c>
      <c r="AK233" s="121" t="n">
        <f aca="false">AB233-AF233</f>
        <v>0</v>
      </c>
      <c r="AL233" s="95"/>
      <c r="AM233" s="122" t="n">
        <v>12520</v>
      </c>
      <c r="AN233" s="121" t="n">
        <f aca="false">AB233-AM233</f>
        <v>-12520</v>
      </c>
      <c r="AO233" s="95"/>
      <c r="AP233" s="122" t="n">
        <v>0</v>
      </c>
      <c r="AQ233" s="121" t="n">
        <f aca="false">AC233-AP233</f>
        <v>0</v>
      </c>
      <c r="AR233" s="95"/>
      <c r="AS233" s="95"/>
      <c r="AT233" s="95"/>
      <c r="AU233" s="95"/>
    </row>
    <row r="234" customFormat="false" ht="12.75" hidden="false" customHeight="true" outlineLevel="0" collapsed="false">
      <c r="A234" s="123" t="s">
        <v>548</v>
      </c>
      <c r="B234" s="163"/>
      <c r="C234" s="163"/>
      <c r="D234" s="175" t="n">
        <v>0</v>
      </c>
      <c r="E234" s="175" t="n">
        <v>0</v>
      </c>
      <c r="F234" s="175" t="n">
        <v>0</v>
      </c>
      <c r="G234" s="175" t="n">
        <v>0</v>
      </c>
      <c r="H234" s="175" t="n">
        <v>0</v>
      </c>
      <c r="I234" s="175" t="n">
        <v>0</v>
      </c>
      <c r="J234" s="175" t="n">
        <v>0</v>
      </c>
      <c r="K234" s="175" t="n">
        <v>0</v>
      </c>
      <c r="L234" s="175" t="n">
        <v>0</v>
      </c>
      <c r="M234" s="175" t="n">
        <v>0</v>
      </c>
      <c r="N234" s="175" t="n">
        <v>0</v>
      </c>
      <c r="O234" s="175" t="n">
        <v>0</v>
      </c>
      <c r="P234" s="121" t="n">
        <f aca="false">SUM(D234:O234)</f>
        <v>0</v>
      </c>
      <c r="Q234" s="122" t="n">
        <f aca="false">SUM(D234:E234)</f>
        <v>0</v>
      </c>
      <c r="R234" s="121" t="n">
        <f aca="false">P234-Q234</f>
        <v>0</v>
      </c>
      <c r="S234" s="162"/>
      <c r="T234" s="122" t="n">
        <v>0</v>
      </c>
      <c r="U234" s="122" t="n">
        <v>0</v>
      </c>
      <c r="V234" s="121" t="n">
        <f aca="false">T234-U234</f>
        <v>0</v>
      </c>
      <c r="W234" s="95"/>
      <c r="X234" s="95"/>
      <c r="Y234" s="95"/>
      <c r="Z234" s="95"/>
      <c r="AA234" s="150" t="str">
        <f aca="false">A234</f>
        <v>         Other ?? (Grynberg Legal Reserve Adjustment)</v>
      </c>
      <c r="AB234" s="149" t="n">
        <f aca="false">P234</f>
        <v>0</v>
      </c>
      <c r="AC234" s="122" t="n">
        <f aca="false">SUM(D234:F234)</f>
        <v>0</v>
      </c>
      <c r="AD234" s="121" t="n">
        <f aca="false">AB234-AC234</f>
        <v>0</v>
      </c>
      <c r="AE234" s="95"/>
      <c r="AF234" s="121" t="n">
        <f aca="false">T234</f>
        <v>0</v>
      </c>
      <c r="AG234" s="121" t="n">
        <f aca="false">U234</f>
        <v>0</v>
      </c>
      <c r="AH234" s="121" t="n">
        <f aca="false">AF234-AG234</f>
        <v>0</v>
      </c>
      <c r="AI234" s="95"/>
      <c r="AJ234" s="121" t="n">
        <f aca="false">AC234-AG234</f>
        <v>0</v>
      </c>
      <c r="AK234" s="121" t="n">
        <f aca="false">AB234-AF234</f>
        <v>0</v>
      </c>
      <c r="AL234" s="95"/>
      <c r="AM234" s="122" t="n">
        <v>0</v>
      </c>
      <c r="AN234" s="121" t="n">
        <f aca="false">AB234-AM234</f>
        <v>0</v>
      </c>
      <c r="AO234" s="95"/>
      <c r="AP234" s="122" t="n">
        <v>0</v>
      </c>
      <c r="AQ234" s="121" t="n">
        <f aca="false">AC234-AP234</f>
        <v>0</v>
      </c>
      <c r="AR234" s="95"/>
      <c r="AS234" s="95"/>
      <c r="AT234" s="95"/>
      <c r="AU234" s="95"/>
    </row>
    <row r="235" customFormat="false" ht="12.75" hidden="false" customHeight="true" outlineLevel="0" collapsed="false">
      <c r="A235" s="123" t="s">
        <v>549</v>
      </c>
      <c r="B235" s="163"/>
      <c r="C235" s="163"/>
      <c r="D235" s="175" t="n">
        <v>0</v>
      </c>
      <c r="E235" s="175" t="n">
        <v>0</v>
      </c>
      <c r="F235" s="175" t="n">
        <v>0</v>
      </c>
      <c r="G235" s="175" t="n">
        <v>0</v>
      </c>
      <c r="H235" s="175" t="n">
        <v>0</v>
      </c>
      <c r="I235" s="175" t="n">
        <v>0</v>
      </c>
      <c r="J235" s="175" t="n">
        <v>0</v>
      </c>
      <c r="K235" s="175" t="n">
        <v>0</v>
      </c>
      <c r="L235" s="175" t="n">
        <v>0</v>
      </c>
      <c r="M235" s="175" t="n">
        <v>0</v>
      </c>
      <c r="N235" s="175" t="n">
        <v>0</v>
      </c>
      <c r="O235" s="175" t="n">
        <v>0</v>
      </c>
      <c r="P235" s="121" t="n">
        <f aca="false">SUM(D235:O235)</f>
        <v>0</v>
      </c>
      <c r="Q235" s="122" t="n">
        <f aca="false">SUM(D235:E235)</f>
        <v>0</v>
      </c>
      <c r="R235" s="121" t="n">
        <f aca="false">P235-Q235</f>
        <v>0</v>
      </c>
      <c r="S235" s="162"/>
      <c r="T235" s="122" t="n">
        <v>0</v>
      </c>
      <c r="U235" s="122" t="n">
        <v>0</v>
      </c>
      <c r="V235" s="121" t="n">
        <f aca="false">T235-U235</f>
        <v>0</v>
      </c>
      <c r="W235" s="95"/>
      <c r="X235" s="95"/>
      <c r="Y235" s="95"/>
      <c r="Z235" s="95"/>
      <c r="AA235" s="150" t="str">
        <f aca="false">A235</f>
        <v>      All Capital Costs (Net of Tax)</v>
      </c>
      <c r="AB235" s="149" t="n">
        <f aca="false">P235</f>
        <v>0</v>
      </c>
      <c r="AC235" s="122" t="n">
        <f aca="false">SUM(D235:F235)</f>
        <v>0</v>
      </c>
      <c r="AD235" s="121" t="n">
        <f aca="false">AB235-AC235</f>
        <v>0</v>
      </c>
      <c r="AE235" s="95"/>
      <c r="AF235" s="121" t="n">
        <f aca="false">T235</f>
        <v>0</v>
      </c>
      <c r="AG235" s="121" t="n">
        <f aca="false">U235</f>
        <v>0</v>
      </c>
      <c r="AH235" s="121" t="n">
        <f aca="false">AF235-AG235</f>
        <v>0</v>
      </c>
      <c r="AI235" s="95"/>
      <c r="AJ235" s="121" t="n">
        <f aca="false">AC235-AG235</f>
        <v>0</v>
      </c>
      <c r="AK235" s="121" t="n">
        <f aca="false">AB235-AF235</f>
        <v>0</v>
      </c>
      <c r="AL235" s="95"/>
      <c r="AM235" s="122" t="n">
        <v>0</v>
      </c>
      <c r="AN235" s="121" t="n">
        <f aca="false">AB235-AM235</f>
        <v>0</v>
      </c>
      <c r="AO235" s="95"/>
      <c r="AP235" s="122" t="n">
        <v>0</v>
      </c>
      <c r="AQ235" s="121" t="n">
        <f aca="false">AC235-AP235</f>
        <v>0</v>
      </c>
      <c r="AR235" s="95"/>
      <c r="AS235" s="95"/>
      <c r="AT235" s="95"/>
      <c r="AU235" s="95"/>
    </row>
    <row r="236" customFormat="false" ht="12.75" hidden="false" customHeight="true" outlineLevel="0" collapsed="false">
      <c r="A236" s="123" t="s">
        <v>550</v>
      </c>
      <c r="B236" s="163"/>
      <c r="C236" s="163"/>
      <c r="D236" s="175" t="n">
        <v>0</v>
      </c>
      <c r="E236" s="175" t="n">
        <v>0</v>
      </c>
      <c r="F236" s="175" t="n">
        <v>0</v>
      </c>
      <c r="G236" s="175" t="n">
        <v>0</v>
      </c>
      <c r="H236" s="175" t="n">
        <v>0</v>
      </c>
      <c r="I236" s="175" t="n">
        <v>0</v>
      </c>
      <c r="J236" s="175" t="n">
        <v>0</v>
      </c>
      <c r="K236" s="175" t="n">
        <v>0</v>
      </c>
      <c r="L236" s="175" t="n">
        <v>0</v>
      </c>
      <c r="M236" s="175" t="n">
        <v>0</v>
      </c>
      <c r="N236" s="175" t="n">
        <v>0</v>
      </c>
      <c r="O236" s="175" t="n">
        <v>0</v>
      </c>
      <c r="P236" s="121" t="n">
        <f aca="false">SUM(D236:O236)</f>
        <v>0</v>
      </c>
      <c r="Q236" s="122" t="n">
        <f aca="false">SUM(D236:E236)</f>
        <v>0</v>
      </c>
      <c r="R236" s="121" t="n">
        <f aca="false">P236-Q236</f>
        <v>0</v>
      </c>
      <c r="S236" s="162"/>
      <c r="T236" s="122" t="n">
        <v>0</v>
      </c>
      <c r="U236" s="122" t="n">
        <v>0</v>
      </c>
      <c r="V236" s="121" t="n">
        <f aca="false">T236-U236</f>
        <v>0</v>
      </c>
      <c r="W236" s="95"/>
      <c r="X236" s="95"/>
      <c r="Y236" s="95"/>
      <c r="Z236" s="95"/>
      <c r="AA236" s="150" t="str">
        <f aca="false">A236</f>
        <v>      Hyperion Adjust. / Reversal (DD&amp;A and Deferred Taxes)</v>
      </c>
      <c r="AB236" s="149" t="n">
        <f aca="false">P236</f>
        <v>0</v>
      </c>
      <c r="AC236" s="122" t="n">
        <f aca="false">SUM(D236:F236)</f>
        <v>0</v>
      </c>
      <c r="AD236" s="121" t="n">
        <f aca="false">AB236-AC236</f>
        <v>0</v>
      </c>
      <c r="AE236" s="95"/>
      <c r="AF236" s="121" t="n">
        <f aca="false">T236</f>
        <v>0</v>
      </c>
      <c r="AG236" s="121" t="n">
        <f aca="false">U236</f>
        <v>0</v>
      </c>
      <c r="AH236" s="121" t="n">
        <f aca="false">AF236-AG236</f>
        <v>0</v>
      </c>
      <c r="AI236" s="95"/>
      <c r="AJ236" s="121" t="n">
        <f aca="false">AC236-AG236</f>
        <v>0</v>
      </c>
      <c r="AK236" s="121" t="n">
        <f aca="false">AB236-AF236</f>
        <v>0</v>
      </c>
      <c r="AL236" s="95"/>
      <c r="AM236" s="122" t="n">
        <v>0</v>
      </c>
      <c r="AN236" s="121" t="n">
        <f aca="false">AB236-AM236</f>
        <v>0</v>
      </c>
      <c r="AO236" s="95"/>
      <c r="AP236" s="122" t="n">
        <v>0</v>
      </c>
      <c r="AQ236" s="121" t="n">
        <f aca="false">AC236-AP236</f>
        <v>0</v>
      </c>
      <c r="AR236" s="95"/>
      <c r="AS236" s="95"/>
      <c r="AT236" s="95"/>
      <c r="AU236" s="95"/>
    </row>
    <row r="237" customFormat="false" ht="12.75" hidden="false" customHeight="true" outlineLevel="0" collapsed="false">
      <c r="A237" s="165" t="s">
        <v>551</v>
      </c>
      <c r="B237" s="163"/>
      <c r="C237" s="163"/>
      <c r="D237" s="168" t="n">
        <f aca="false">D239-SUM(D223:D236)</f>
        <v>0</v>
      </c>
      <c r="E237" s="168" t="n">
        <f aca="false">E239-SUM(E223:E236)</f>
        <v>0</v>
      </c>
      <c r="F237" s="168" t="n">
        <f aca="false">F239-SUM(F223:F236)</f>
        <v>0</v>
      </c>
      <c r="G237" s="168" t="n">
        <f aca="false">G239-SUM(G223:G236)</f>
        <v>0</v>
      </c>
      <c r="H237" s="168" t="n">
        <f aca="false">H239-SUM(H223:H236)</f>
        <v>0</v>
      </c>
      <c r="I237" s="168" t="n">
        <f aca="false">I239-SUM(I223:I236)</f>
        <v>0</v>
      </c>
      <c r="J237" s="168" t="n">
        <f aca="false">J239-SUM(J223:J236)</f>
        <v>0</v>
      </c>
      <c r="K237" s="168" t="n">
        <f aca="false">K239-SUM(K223:K236)</f>
        <v>0</v>
      </c>
      <c r="L237" s="168" t="n">
        <f aca="false">L239-SUM(L223:L236)</f>
        <v>0</v>
      </c>
      <c r="M237" s="168" t="n">
        <f aca="false">M239-SUM(M223:M236)</f>
        <v>0</v>
      </c>
      <c r="N237" s="168" t="n">
        <f aca="false">N239-SUM(N223:N236)</f>
        <v>0</v>
      </c>
      <c r="O237" s="168" t="n">
        <f aca="false">O239-SUM(O223:O236)</f>
        <v>0</v>
      </c>
      <c r="P237" s="132" t="n">
        <f aca="false">SUM(D237:O237)</f>
        <v>0</v>
      </c>
      <c r="Q237" s="133" t="n">
        <f aca="false">SUM(D237:E237)</f>
        <v>0</v>
      </c>
      <c r="R237" s="132" t="n">
        <f aca="false">P237-Q237</f>
        <v>0</v>
      </c>
      <c r="S237" s="169"/>
      <c r="T237" s="168" t="n">
        <f aca="false">T239-SUM(T223:T236)</f>
        <v>0</v>
      </c>
      <c r="U237" s="168" t="n">
        <f aca="false">U239-SUM(U223:U236)</f>
        <v>0</v>
      </c>
      <c r="V237" s="132" t="n">
        <f aca="false">T237-U237</f>
        <v>0</v>
      </c>
      <c r="W237" s="95"/>
      <c r="X237" s="95"/>
      <c r="Y237" s="95"/>
      <c r="Z237" s="95"/>
      <c r="AA237" s="150" t="str">
        <f aca="false">A237</f>
        <v>      Others, net</v>
      </c>
      <c r="AB237" s="151" t="n">
        <f aca="false">P237</f>
        <v>0</v>
      </c>
      <c r="AC237" s="133" t="n">
        <f aca="false">SUM(D237:F237)</f>
        <v>0</v>
      </c>
      <c r="AD237" s="132" t="n">
        <f aca="false">AB237-AC237</f>
        <v>0</v>
      </c>
      <c r="AE237" s="95"/>
      <c r="AF237" s="132" t="n">
        <f aca="false">T237</f>
        <v>0</v>
      </c>
      <c r="AG237" s="132" t="n">
        <f aca="false">U237</f>
        <v>0</v>
      </c>
      <c r="AH237" s="132" t="n">
        <f aca="false">AF237-AG237</f>
        <v>0</v>
      </c>
      <c r="AI237" s="95"/>
      <c r="AJ237" s="132" t="n">
        <f aca="false">AC237-AG237</f>
        <v>0</v>
      </c>
      <c r="AK237" s="132" t="n">
        <f aca="false">AB237-AF237</f>
        <v>0</v>
      </c>
      <c r="AL237" s="95"/>
      <c r="AM237" s="168" t="n">
        <f aca="false">AM239-SUM(AM223:AM236)</f>
        <v>0</v>
      </c>
      <c r="AN237" s="132" t="n">
        <f aca="false">AB237-AM237</f>
        <v>0</v>
      </c>
      <c r="AO237" s="154"/>
      <c r="AP237" s="168" t="n">
        <f aca="false">AP239-SUM(AP223:AP236)</f>
        <v>0</v>
      </c>
      <c r="AQ237" s="132" t="n">
        <f aca="false">AC237-AP237</f>
        <v>0</v>
      </c>
      <c r="AR237" s="95"/>
      <c r="AS237" s="95"/>
      <c r="AT237" s="95"/>
      <c r="AU237" s="95"/>
    </row>
    <row r="238" customFormat="false" ht="3.95" hidden="false" customHeight="true" outlineLevel="0" collapsed="false">
      <c r="A238" s="165"/>
      <c r="B238" s="163"/>
      <c r="C238" s="163"/>
      <c r="D238" s="162"/>
      <c r="E238" s="162"/>
      <c r="F238" s="162"/>
      <c r="G238" s="162"/>
      <c r="H238" s="162"/>
      <c r="I238" s="162"/>
      <c r="J238" s="162"/>
      <c r="K238" s="162"/>
      <c r="L238" s="162"/>
      <c r="M238" s="162"/>
      <c r="N238" s="162"/>
      <c r="O238" s="162"/>
      <c r="P238" s="162"/>
      <c r="Q238" s="162"/>
      <c r="R238" s="162"/>
      <c r="S238" s="162"/>
      <c r="T238" s="162"/>
      <c r="U238" s="162"/>
      <c r="V238" s="95"/>
      <c r="W238" s="95"/>
      <c r="X238" s="95"/>
      <c r="Y238" s="95"/>
      <c r="Z238" s="95"/>
      <c r="AA238" s="92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  <c r="AO238" s="95"/>
      <c r="AP238" s="95"/>
      <c r="AQ238" s="95"/>
      <c r="AR238" s="95"/>
      <c r="AS238" s="95"/>
      <c r="AT238" s="95"/>
      <c r="AU238" s="95"/>
    </row>
    <row r="239" customFormat="false" ht="12.75" hidden="false" customHeight="true" outlineLevel="0" collapsed="false">
      <c r="A239" s="165" t="s">
        <v>552</v>
      </c>
      <c r="B239" s="163"/>
      <c r="C239" s="163"/>
      <c r="D239" s="168" t="n">
        <f aca="false">D241-D220</f>
        <v>0</v>
      </c>
      <c r="E239" s="168" t="n">
        <f aca="false">E241-E220</f>
        <v>0</v>
      </c>
      <c r="F239" s="168" t="n">
        <f aca="false">F241-F220</f>
        <v>0</v>
      </c>
      <c r="G239" s="168" t="n">
        <f aca="false">G241-G220</f>
        <v>0</v>
      </c>
      <c r="H239" s="168" t="n">
        <f aca="false">H241-H220</f>
        <v>0</v>
      </c>
      <c r="I239" s="168" t="n">
        <f aca="false">I241-I220</f>
        <v>0</v>
      </c>
      <c r="J239" s="168" t="n">
        <f aca="false">J241-J220</f>
        <v>0</v>
      </c>
      <c r="K239" s="168" t="n">
        <f aca="false">K241-K220</f>
        <v>0</v>
      </c>
      <c r="L239" s="168" t="n">
        <f aca="false">L241-L220</f>
        <v>0</v>
      </c>
      <c r="M239" s="168" t="n">
        <f aca="false">M241-M220</f>
        <v>0</v>
      </c>
      <c r="N239" s="168" t="n">
        <f aca="false">N241-N220</f>
        <v>0</v>
      </c>
      <c r="O239" s="168" t="n">
        <f aca="false">O241-O220</f>
        <v>0</v>
      </c>
      <c r="P239" s="168" t="n">
        <f aca="false">P241-P220</f>
        <v>0</v>
      </c>
      <c r="Q239" s="168" t="n">
        <f aca="false">Q241-Q220</f>
        <v>0</v>
      </c>
      <c r="R239" s="168" t="n">
        <f aca="false">R241-R220</f>
        <v>0</v>
      </c>
      <c r="S239" s="162"/>
      <c r="T239" s="168" t="n">
        <f aca="false">T241-T220</f>
        <v>0</v>
      </c>
      <c r="U239" s="168" t="n">
        <f aca="false">U241-U220</f>
        <v>0</v>
      </c>
      <c r="V239" s="168" t="n">
        <f aca="false">V241-V220</f>
        <v>0</v>
      </c>
      <c r="W239" s="95"/>
      <c r="X239" s="95"/>
      <c r="Y239" s="95"/>
      <c r="Z239" s="95"/>
      <c r="AA239" s="150" t="str">
        <f aca="false">A239</f>
        <v>         Subtotal (Financial Reporting)</v>
      </c>
      <c r="AB239" s="168" t="n">
        <f aca="false">AB241-AB220</f>
        <v>0</v>
      </c>
      <c r="AC239" s="168" t="n">
        <f aca="false">AC241-AC220</f>
        <v>0</v>
      </c>
      <c r="AD239" s="168" t="n">
        <f aca="false">AD241-AD220</f>
        <v>0</v>
      </c>
      <c r="AE239" s="95"/>
      <c r="AF239" s="168" t="n">
        <f aca="false">AF241-AF220</f>
        <v>0</v>
      </c>
      <c r="AG239" s="168" t="n">
        <f aca="false">AG241-AG220</f>
        <v>0</v>
      </c>
      <c r="AH239" s="168" t="n">
        <f aca="false">AH241-AH220</f>
        <v>0</v>
      </c>
      <c r="AI239" s="95"/>
      <c r="AJ239" s="168" t="n">
        <f aca="false">AJ241-AJ220</f>
        <v>0</v>
      </c>
      <c r="AK239" s="168" t="n">
        <f aca="false">AK241-AK220</f>
        <v>0</v>
      </c>
      <c r="AL239" s="95"/>
      <c r="AM239" s="168" t="n">
        <f aca="false">AM241-AM220</f>
        <v>12472</v>
      </c>
      <c r="AN239" s="168" t="n">
        <f aca="false">AN241-AN220</f>
        <v>-12472</v>
      </c>
      <c r="AO239" s="95"/>
      <c r="AP239" s="168" t="n">
        <f aca="false">AP241-AP220</f>
        <v>0</v>
      </c>
      <c r="AQ239" s="168" t="n">
        <f aca="false">AQ241-AQ220</f>
        <v>0</v>
      </c>
      <c r="AR239" s="95"/>
      <c r="AS239" s="95"/>
      <c r="AT239" s="95"/>
      <c r="AU239" s="95"/>
    </row>
    <row r="240" customFormat="false" ht="6" hidden="false" customHeight="true" outlineLevel="0" collapsed="false">
      <c r="A240" s="165"/>
      <c r="B240" s="163"/>
      <c r="C240" s="163"/>
      <c r="D240" s="162"/>
      <c r="E240" s="162"/>
      <c r="F240" s="162"/>
      <c r="G240" s="162"/>
      <c r="H240" s="162"/>
      <c r="I240" s="162"/>
      <c r="J240" s="162"/>
      <c r="K240" s="162"/>
      <c r="L240" s="162"/>
      <c r="M240" s="162"/>
      <c r="N240" s="162"/>
      <c r="O240" s="162"/>
      <c r="P240" s="162"/>
      <c r="Q240" s="162"/>
      <c r="R240" s="162"/>
      <c r="S240" s="162"/>
      <c r="T240" s="162"/>
      <c r="U240" s="162"/>
      <c r="V240" s="162"/>
      <c r="W240" s="95"/>
      <c r="X240" s="95"/>
      <c r="Y240" s="95"/>
      <c r="Z240" s="95"/>
      <c r="AA240" s="92"/>
      <c r="AB240" s="162"/>
      <c r="AC240" s="162"/>
      <c r="AD240" s="162"/>
      <c r="AE240" s="95"/>
      <c r="AF240" s="162"/>
      <c r="AG240" s="162"/>
      <c r="AH240" s="162"/>
      <c r="AI240" s="95"/>
      <c r="AJ240" s="162"/>
      <c r="AK240" s="162"/>
      <c r="AL240" s="95"/>
      <c r="AM240" s="162"/>
      <c r="AN240" s="162"/>
      <c r="AO240" s="95"/>
      <c r="AP240" s="162"/>
      <c r="AQ240" s="162"/>
      <c r="AR240" s="95"/>
      <c r="AS240" s="95"/>
      <c r="AT240" s="95"/>
      <c r="AU240" s="95"/>
    </row>
    <row r="241" customFormat="false" ht="12.75" hidden="false" customHeight="true" outlineLevel="0" collapsed="false">
      <c r="A241" s="170" t="s">
        <v>553</v>
      </c>
      <c r="B241" s="171"/>
      <c r="C241" s="171"/>
      <c r="D241" s="172" t="n">
        <f aca="false">D12+D33</f>
        <v>-275</v>
      </c>
      <c r="E241" s="172" t="n">
        <f aca="false">E12+E33</f>
        <v>-275</v>
      </c>
      <c r="F241" s="172" t="n">
        <f aca="false">F12+F33</f>
        <v>-275</v>
      </c>
      <c r="G241" s="172" t="n">
        <f aca="false">G12+G33</f>
        <v>-274</v>
      </c>
      <c r="H241" s="172" t="n">
        <f aca="false">H12+H33</f>
        <v>-275</v>
      </c>
      <c r="I241" s="172" t="n">
        <f aca="false">I12+I33</f>
        <v>-275</v>
      </c>
      <c r="J241" s="172" t="n">
        <f aca="false">J12+J33</f>
        <v>-276</v>
      </c>
      <c r="K241" s="172" t="n">
        <f aca="false">K12+K33</f>
        <v>-274</v>
      </c>
      <c r="L241" s="172" t="n">
        <f aca="false">L12+L33</f>
        <v>-276</v>
      </c>
      <c r="M241" s="172" t="n">
        <f aca="false">M12+M33</f>
        <v>-275</v>
      </c>
      <c r="N241" s="172" t="n">
        <f aca="false">N12+N33</f>
        <v>-276</v>
      </c>
      <c r="O241" s="172" t="n">
        <f aca="false">O12+O33</f>
        <v>-274</v>
      </c>
      <c r="P241" s="172" t="n">
        <f aca="false">P12+P33</f>
        <v>-3300</v>
      </c>
      <c r="Q241" s="172" t="n">
        <f aca="false">Q12+Q33</f>
        <v>-550</v>
      </c>
      <c r="R241" s="172" t="n">
        <f aca="false">R12+R33</f>
        <v>-2750</v>
      </c>
      <c r="S241" s="162"/>
      <c r="T241" s="172" t="n">
        <f aca="false">T12+T33</f>
        <v>0</v>
      </c>
      <c r="U241" s="172" t="n">
        <f aca="false">U12+U33</f>
        <v>0</v>
      </c>
      <c r="V241" s="172" t="n">
        <f aca="false">V12+V33</f>
        <v>0</v>
      </c>
      <c r="W241" s="95"/>
      <c r="X241" s="95"/>
      <c r="Y241" s="95"/>
      <c r="Z241" s="95"/>
      <c r="AA241" s="92" t="str">
        <f aca="false">A241</f>
        <v>      Total Other Items</v>
      </c>
      <c r="AB241" s="172" t="n">
        <f aca="false">AB12+AB33</f>
        <v>-3300</v>
      </c>
      <c r="AC241" s="172" t="n">
        <f aca="false">AC12+AC33</f>
        <v>-825</v>
      </c>
      <c r="AD241" s="172" t="n">
        <f aca="false">AD12+AD33</f>
        <v>-2475</v>
      </c>
      <c r="AE241" s="95"/>
      <c r="AF241" s="172" t="n">
        <f aca="false">AF12+AF33</f>
        <v>0</v>
      </c>
      <c r="AG241" s="172" t="n">
        <f aca="false">AG12+AG33</f>
        <v>0</v>
      </c>
      <c r="AH241" s="172" t="n">
        <f aca="false">AH12+AH33</f>
        <v>0</v>
      </c>
      <c r="AI241" s="95"/>
      <c r="AJ241" s="172" t="n">
        <f aca="false">AJ12+AJ33</f>
        <v>-825</v>
      </c>
      <c r="AK241" s="172" t="n">
        <f aca="false">AK12+AK33</f>
        <v>-3300</v>
      </c>
      <c r="AL241" s="95"/>
      <c r="AM241" s="172" t="n">
        <f aca="false">AM12+AM33</f>
        <v>9724</v>
      </c>
      <c r="AN241" s="172" t="n">
        <f aca="false">AN12+AN33</f>
        <v>-13024</v>
      </c>
      <c r="AO241" s="95"/>
      <c r="AP241" s="172" t="n">
        <f aca="false">AP12+AP33</f>
        <v>0</v>
      </c>
      <c r="AQ241" s="172" t="n">
        <f aca="false">AQ12+AQ33</f>
        <v>-825</v>
      </c>
      <c r="AR241" s="95"/>
      <c r="AS241" s="95"/>
      <c r="AT241" s="95"/>
      <c r="AU241" s="95"/>
    </row>
    <row r="242" customFormat="false" ht="12.75" hidden="false" customHeight="true" outlineLevel="0" collapsed="false">
      <c r="A242" s="163"/>
      <c r="B242" s="163"/>
      <c r="C242" s="163"/>
      <c r="D242" s="162"/>
      <c r="E242" s="162"/>
      <c r="F242" s="162"/>
      <c r="G242" s="162"/>
      <c r="H242" s="162"/>
      <c r="I242" s="162"/>
      <c r="J242" s="162"/>
      <c r="K242" s="162"/>
      <c r="L242" s="162"/>
      <c r="M242" s="162"/>
      <c r="N242" s="162"/>
      <c r="O242" s="162"/>
      <c r="P242" s="162"/>
      <c r="Q242" s="162"/>
      <c r="R242" s="162"/>
      <c r="S242" s="162"/>
      <c r="T242" s="162"/>
      <c r="U242" s="162"/>
      <c r="V242" s="162"/>
      <c r="W242" s="95"/>
      <c r="X242" s="95"/>
      <c r="Y242" s="95"/>
      <c r="Z242" s="95"/>
      <c r="AA242" s="92"/>
      <c r="AB242" s="162"/>
      <c r="AC242" s="162"/>
      <c r="AD242" s="162"/>
      <c r="AE242" s="95"/>
      <c r="AF242" s="162"/>
      <c r="AG242" s="162"/>
      <c r="AH242" s="162"/>
      <c r="AI242" s="95"/>
      <c r="AJ242" s="162"/>
      <c r="AK242" s="162"/>
      <c r="AL242" s="95"/>
      <c r="AM242" s="162"/>
      <c r="AN242" s="162"/>
      <c r="AO242" s="95"/>
      <c r="AP242" s="162"/>
      <c r="AQ242" s="162"/>
      <c r="AR242" s="95"/>
      <c r="AS242" s="95"/>
      <c r="AT242" s="95"/>
      <c r="AU242" s="95"/>
    </row>
    <row r="243" customFormat="false" ht="12.75" hidden="false" customHeight="true" outlineLevel="0" collapsed="false">
      <c r="A243" s="170" t="s">
        <v>554</v>
      </c>
      <c r="B243" s="163"/>
      <c r="C243" s="163"/>
      <c r="D243" s="180" t="n">
        <f aca="false">D241</f>
        <v>-275</v>
      </c>
      <c r="E243" s="180" t="n">
        <f aca="false">E241</f>
        <v>-275</v>
      </c>
      <c r="F243" s="180" t="n">
        <f aca="false">F241</f>
        <v>-275</v>
      </c>
      <c r="G243" s="180" t="n">
        <f aca="false">G241</f>
        <v>-274</v>
      </c>
      <c r="H243" s="180" t="n">
        <f aca="false">H241</f>
        <v>-275</v>
      </c>
      <c r="I243" s="180" t="n">
        <f aca="false">I241</f>
        <v>-275</v>
      </c>
      <c r="J243" s="180" t="n">
        <f aca="false">J241</f>
        <v>-276</v>
      </c>
      <c r="K243" s="180" t="n">
        <f aca="false">K241</f>
        <v>-274</v>
      </c>
      <c r="L243" s="180" t="n">
        <f aca="false">L241</f>
        <v>-276</v>
      </c>
      <c r="M243" s="180" t="n">
        <f aca="false">M241</f>
        <v>-275</v>
      </c>
      <c r="N243" s="180" t="n">
        <f aca="false">N241</f>
        <v>-276</v>
      </c>
      <c r="O243" s="180" t="n">
        <f aca="false">O241</f>
        <v>-274</v>
      </c>
      <c r="P243" s="180" t="n">
        <f aca="false">P241</f>
        <v>-3300</v>
      </c>
      <c r="Q243" s="180" t="n">
        <f aca="false">Q241</f>
        <v>-550</v>
      </c>
      <c r="R243" s="180" t="n">
        <f aca="false">R241</f>
        <v>-2750</v>
      </c>
      <c r="S243" s="162"/>
      <c r="T243" s="180" t="n">
        <f aca="false">T241</f>
        <v>0</v>
      </c>
      <c r="U243" s="180" t="n">
        <f aca="false">U241</f>
        <v>0</v>
      </c>
      <c r="V243" s="180" t="n">
        <f aca="false">V241</f>
        <v>0</v>
      </c>
      <c r="W243" s="95"/>
      <c r="X243" s="95"/>
      <c r="Y243" s="95"/>
      <c r="Z243" s="95"/>
      <c r="AA243" s="148" t="str">
        <f aca="false">A243</f>
        <v>TOTAL " OTHER "</v>
      </c>
      <c r="AB243" s="180" t="n">
        <f aca="false">AB241</f>
        <v>-3300</v>
      </c>
      <c r="AC243" s="180" t="n">
        <f aca="false">AC241</f>
        <v>-825</v>
      </c>
      <c r="AD243" s="180" t="n">
        <f aca="false">AD241</f>
        <v>-2475</v>
      </c>
      <c r="AE243" s="95"/>
      <c r="AF243" s="180" t="n">
        <f aca="false">AF241</f>
        <v>0</v>
      </c>
      <c r="AG243" s="180" t="n">
        <f aca="false">AG241</f>
        <v>0</v>
      </c>
      <c r="AH243" s="180" t="n">
        <f aca="false">AH241</f>
        <v>0</v>
      </c>
      <c r="AI243" s="95"/>
      <c r="AJ243" s="180" t="n">
        <f aca="false">AJ241</f>
        <v>-825</v>
      </c>
      <c r="AK243" s="180" t="n">
        <f aca="false">AK241</f>
        <v>-3300</v>
      </c>
      <c r="AL243" s="95"/>
      <c r="AM243" s="180" t="n">
        <f aca="false">AM241</f>
        <v>9724</v>
      </c>
      <c r="AN243" s="180" t="n">
        <f aca="false">AN241</f>
        <v>-13024</v>
      </c>
      <c r="AO243" s="95"/>
      <c r="AP243" s="180" t="n">
        <f aca="false">AP241</f>
        <v>0</v>
      </c>
      <c r="AQ243" s="180" t="n">
        <f aca="false">AQ241</f>
        <v>-825</v>
      </c>
      <c r="AR243" s="95"/>
      <c r="AS243" s="95"/>
      <c r="AT243" s="95"/>
      <c r="AU243" s="95"/>
    </row>
    <row r="244" customFormat="false" ht="12.75" hidden="false" customHeight="true" outlineLevel="0" collapsed="false">
      <c r="A244" s="163"/>
      <c r="B244" s="163"/>
      <c r="C244" s="163"/>
      <c r="D244" s="162"/>
      <c r="E244" s="162"/>
      <c r="F244" s="162"/>
      <c r="G244" s="162"/>
      <c r="H244" s="162"/>
      <c r="I244" s="162"/>
      <c r="J244" s="162"/>
      <c r="K244" s="162"/>
      <c r="L244" s="162"/>
      <c r="M244" s="162"/>
      <c r="N244" s="162"/>
      <c r="O244" s="162"/>
      <c r="P244" s="162"/>
      <c r="Q244" s="162"/>
      <c r="R244" s="162"/>
      <c r="S244" s="162"/>
      <c r="T244" s="162"/>
      <c r="U244" s="162"/>
      <c r="V244" s="95"/>
      <c r="W244" s="95"/>
      <c r="X244" s="95"/>
      <c r="Y244" s="95"/>
      <c r="Z244" s="95"/>
      <c r="AA244" s="92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5"/>
      <c r="AN244" s="95"/>
      <c r="AO244" s="95"/>
      <c r="AP244" s="95"/>
      <c r="AQ244" s="95"/>
      <c r="AR244" s="95"/>
      <c r="AS244" s="95"/>
      <c r="AT244" s="95"/>
      <c r="AU244" s="95"/>
    </row>
    <row r="245" customFormat="false" ht="12.75" hidden="false" customHeight="true" outlineLevel="0" collapsed="false">
      <c r="A245" s="181" t="str">
        <f aca="false">A108</f>
        <v>      CHECK #</v>
      </c>
      <c r="B245" s="163"/>
      <c r="C245" s="163"/>
      <c r="D245" s="149" t="n">
        <f aca="false">D139-D243</f>
        <v>0</v>
      </c>
      <c r="E245" s="149" t="n">
        <f aca="false">E139-E243</f>
        <v>0</v>
      </c>
      <c r="F245" s="149" t="n">
        <f aca="false">F139-F243</f>
        <v>0</v>
      </c>
      <c r="G245" s="149" t="n">
        <f aca="false">G139-G243</f>
        <v>0</v>
      </c>
      <c r="H245" s="149" t="n">
        <f aca="false">H139-H243</f>
        <v>0</v>
      </c>
      <c r="I245" s="149" t="n">
        <f aca="false">I139-I243</f>
        <v>0</v>
      </c>
      <c r="J245" s="149" t="n">
        <f aca="false">J139-J243</f>
        <v>0</v>
      </c>
      <c r="K245" s="149" t="n">
        <f aca="false">K139-K243</f>
        <v>0</v>
      </c>
      <c r="L245" s="149" t="n">
        <f aca="false">L139-L243</f>
        <v>0</v>
      </c>
      <c r="M245" s="149" t="n">
        <f aca="false">M139-M243</f>
        <v>0</v>
      </c>
      <c r="N245" s="149" t="n">
        <f aca="false">N139-N243</f>
        <v>0</v>
      </c>
      <c r="O245" s="149" t="n">
        <f aca="false">O139-O243</f>
        <v>0</v>
      </c>
      <c r="P245" s="149" t="n">
        <f aca="false">P139-P243</f>
        <v>0</v>
      </c>
      <c r="Q245" s="149" t="n">
        <f aca="false">Q139-Q243</f>
        <v>0</v>
      </c>
      <c r="R245" s="149" t="n">
        <f aca="false">R139-R243</f>
        <v>0</v>
      </c>
      <c r="S245" s="176"/>
      <c r="T245" s="149" t="n">
        <f aca="false">T139-T243</f>
        <v>0</v>
      </c>
      <c r="U245" s="149" t="n">
        <f aca="false">U139-U243</f>
        <v>0</v>
      </c>
      <c r="V245" s="149" t="n">
        <f aca="false">V139-V243</f>
        <v>0</v>
      </c>
      <c r="W245" s="149"/>
      <c r="X245" s="149"/>
      <c r="Y245" s="149"/>
      <c r="Z245" s="149"/>
      <c r="AA245" s="182" t="str">
        <f aca="false">A245</f>
        <v>      CHECK #</v>
      </c>
      <c r="AB245" s="149" t="n">
        <f aca="false">AB139-AB243</f>
        <v>0</v>
      </c>
      <c r="AC245" s="149" t="n">
        <f aca="false">AC139-AC243</f>
        <v>0</v>
      </c>
      <c r="AD245" s="149" t="n">
        <f aca="false">AD139-AD243</f>
        <v>0</v>
      </c>
      <c r="AE245" s="149"/>
      <c r="AF245" s="149" t="n">
        <f aca="false">AF139-AF243</f>
        <v>0</v>
      </c>
      <c r="AG245" s="149" t="n">
        <f aca="false">AG139-AG243</f>
        <v>0</v>
      </c>
      <c r="AH245" s="149" t="n">
        <f aca="false">AH139-AH243</f>
        <v>0</v>
      </c>
      <c r="AI245" s="149"/>
      <c r="AJ245" s="149" t="n">
        <f aca="false">AJ139-AJ243</f>
        <v>0</v>
      </c>
      <c r="AK245" s="149" t="n">
        <f aca="false">AK139-AK243</f>
        <v>0</v>
      </c>
      <c r="AL245" s="149"/>
      <c r="AM245" s="149" t="n">
        <f aca="false">AM139-AM243</f>
        <v>0</v>
      </c>
      <c r="AN245" s="149" t="n">
        <f aca="false">AN139-AN243</f>
        <v>0</v>
      </c>
      <c r="AO245" s="149"/>
      <c r="AP245" s="149" t="n">
        <f aca="false">AP139-AP243</f>
        <v>0</v>
      </c>
      <c r="AQ245" s="149" t="n">
        <f aca="false">AQ139-AQ243</f>
        <v>0</v>
      </c>
      <c r="AR245" s="149"/>
      <c r="AS245" s="95"/>
      <c r="AT245" s="95"/>
      <c r="AU245" s="95"/>
    </row>
    <row r="246" customFormat="false" ht="6" hidden="false" customHeight="true" outlineLevel="0" collapsed="false">
      <c r="A246" s="162"/>
      <c r="B246" s="162"/>
      <c r="C246" s="162"/>
      <c r="D246" s="162"/>
      <c r="E246" s="162"/>
      <c r="F246" s="162"/>
      <c r="G246" s="162"/>
      <c r="H246" s="162"/>
      <c r="I246" s="162"/>
      <c r="J246" s="162"/>
      <c r="K246" s="162"/>
      <c r="L246" s="162"/>
      <c r="M246" s="162"/>
      <c r="N246" s="162"/>
      <c r="O246" s="162"/>
      <c r="P246" s="162"/>
      <c r="Q246" s="162"/>
      <c r="R246" s="162"/>
      <c r="S246" s="162"/>
      <c r="T246" s="162"/>
      <c r="U246" s="162"/>
      <c r="V246" s="95"/>
      <c r="W246" s="95"/>
      <c r="X246" s="95"/>
      <c r="Y246" s="95"/>
      <c r="Z246" s="95"/>
      <c r="AA246" s="92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  <c r="AQ246" s="95"/>
      <c r="AR246" s="95"/>
      <c r="AS246" s="95"/>
      <c r="AT246" s="95"/>
      <c r="AU246" s="95"/>
    </row>
    <row r="247" customFormat="false" ht="12.75" hidden="false" customHeight="true" outlineLevel="0" collapsed="false">
      <c r="A247" s="148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2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  <c r="AQ247" s="95"/>
      <c r="AR247" s="95"/>
      <c r="AS247" s="95"/>
      <c r="AT247" s="95"/>
      <c r="AU247" s="95"/>
    </row>
    <row r="248" customFormat="false" ht="14.65" hidden="false" customHeight="false" outlineLevel="0" collapsed="false">
      <c r="A248" s="96" t="str">
        <f aca="false">A1</f>
        <v>'file:///mnt/12tb/@roms/datasets/enron/EDRM Enron Email Data Set v2 XML/filtered-attachments/xls/CFTW02PL.xls'#$BACKUP</v>
      </c>
      <c r="B248" s="92"/>
      <c r="C248" s="92"/>
      <c r="D248" s="92"/>
      <c r="E248" s="92"/>
      <c r="F248" s="92"/>
      <c r="G248" s="92"/>
      <c r="H248" s="0"/>
      <c r="I248" s="97" t="str">
        <f aca="false">I1</f>
        <v>TRANSWESTERN PIPELINE GROUP (Including Co. 92)</v>
      </c>
      <c r="J248" s="97"/>
      <c r="K248" s="97"/>
      <c r="L248" s="97"/>
      <c r="M248" s="92"/>
      <c r="N248" s="92"/>
      <c r="O248" s="92"/>
      <c r="P248" s="92"/>
      <c r="Q248" s="92"/>
      <c r="R248" s="92"/>
      <c r="S248" s="92"/>
      <c r="T248" s="98"/>
      <c r="U248" s="94" t="n">
        <f aca="true">NOW()</f>
        <v>45926.9714874886</v>
      </c>
      <c r="V248" s="95"/>
      <c r="W248" s="95"/>
      <c r="X248" s="95"/>
      <c r="Y248" s="95"/>
      <c r="Z248" s="95"/>
      <c r="AA248" s="92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  <c r="AQ248" s="95"/>
      <c r="AR248" s="95"/>
      <c r="AS248" s="95"/>
      <c r="AT248" s="95"/>
      <c r="AU248" s="95"/>
    </row>
    <row r="249" customFormat="false" ht="14.65" hidden="false" customHeight="false" outlineLevel="0" collapsed="false">
      <c r="A249" s="99" t="s">
        <v>555</v>
      </c>
      <c r="B249" s="92"/>
      <c r="C249" s="92"/>
      <c r="D249" s="92"/>
      <c r="E249" s="92"/>
      <c r="F249" s="92"/>
      <c r="G249" s="92"/>
      <c r="H249" s="0"/>
      <c r="I249" s="97" t="str">
        <f aca="false">I2</f>
        <v>CASH FLOW STATEMENT</v>
      </c>
      <c r="J249" s="97"/>
      <c r="K249" s="97"/>
      <c r="L249" s="97"/>
      <c r="M249" s="92"/>
      <c r="N249" s="92"/>
      <c r="O249" s="92"/>
      <c r="P249" s="92"/>
      <c r="Q249" s="92"/>
      <c r="R249" s="92"/>
      <c r="S249" s="92"/>
      <c r="T249" s="102"/>
      <c r="U249" s="101" t="n">
        <f aca="true">NOW()</f>
        <v>45926.9714874887</v>
      </c>
      <c r="V249" s="95"/>
      <c r="W249" s="95"/>
      <c r="X249" s="95"/>
      <c r="Y249" s="95"/>
      <c r="Z249" s="95"/>
      <c r="AA249" s="92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95"/>
      <c r="AQ249" s="95"/>
      <c r="AR249" s="95"/>
      <c r="AS249" s="95"/>
      <c r="AT249" s="95"/>
      <c r="AU249" s="95"/>
    </row>
    <row r="250" customFormat="false" ht="14.65" hidden="false" customHeight="false" outlineLevel="0" collapsed="false">
      <c r="A250" s="92"/>
      <c r="B250" s="92"/>
      <c r="C250" s="92"/>
      <c r="D250" s="92"/>
      <c r="E250" s="92"/>
      <c r="F250" s="92"/>
      <c r="G250" s="92"/>
      <c r="H250" s="0"/>
      <c r="I250" s="97" t="str">
        <f aca="false">I3</f>
        <v>2002 OPERATING PLAN</v>
      </c>
      <c r="J250" s="97"/>
      <c r="K250" s="97"/>
      <c r="L250" s="97"/>
      <c r="M250" s="92"/>
      <c r="N250" s="92"/>
      <c r="O250" s="92"/>
      <c r="P250" s="92"/>
      <c r="Q250" s="92"/>
      <c r="R250" s="92"/>
      <c r="S250" s="92"/>
      <c r="T250" s="92"/>
      <c r="U250" s="92"/>
      <c r="V250" s="95"/>
      <c r="W250" s="95"/>
      <c r="X250" s="95"/>
      <c r="Y250" s="95"/>
      <c r="Z250" s="95"/>
      <c r="AA250" s="92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  <c r="AM250" s="95"/>
      <c r="AN250" s="95"/>
      <c r="AO250" s="95"/>
      <c r="AP250" s="95"/>
      <c r="AQ250" s="95"/>
      <c r="AR250" s="95"/>
      <c r="AS250" s="95"/>
      <c r="AT250" s="95"/>
      <c r="AU250" s="95"/>
    </row>
    <row r="251" customFormat="false" ht="14.65" hidden="false" customHeight="false" outlineLevel="0" collapsed="false">
      <c r="A251" s="92"/>
      <c r="B251" s="92"/>
      <c r="C251" s="92"/>
      <c r="D251" s="92"/>
      <c r="E251" s="92"/>
      <c r="F251" s="92"/>
      <c r="G251" s="92"/>
      <c r="H251" s="0"/>
      <c r="I251" s="97" t="str">
        <f aca="false">I4</f>
        <v>(Thousands of Dollars)</v>
      </c>
      <c r="J251" s="97"/>
      <c r="K251" s="97"/>
      <c r="L251" s="97"/>
      <c r="M251" s="92"/>
      <c r="N251" s="92"/>
      <c r="O251" s="92"/>
      <c r="P251" s="92"/>
      <c r="Q251" s="92"/>
      <c r="R251" s="92"/>
      <c r="S251" s="92"/>
      <c r="T251" s="92"/>
      <c r="U251" s="92"/>
      <c r="V251" s="95"/>
      <c r="W251" s="95"/>
      <c r="X251" s="95"/>
      <c r="Y251" s="95"/>
      <c r="Z251" s="95"/>
      <c r="AA251" s="92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95"/>
      <c r="AU251" s="95"/>
    </row>
    <row r="252" customFormat="false" ht="14.65" hidden="false" customHeight="false" outlineLevel="0" collapsed="false">
      <c r="A252" s="183" t="s">
        <v>556</v>
      </c>
      <c r="B252" s="92"/>
      <c r="C252" s="92"/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5"/>
      <c r="W252" s="95"/>
      <c r="X252" s="95"/>
      <c r="Y252" s="95"/>
      <c r="Z252" s="95"/>
      <c r="AA252" s="92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</row>
    <row r="253" customFormat="false" ht="14.65" hidden="false" customHeight="false" outlineLevel="0" collapsed="false">
      <c r="A253" s="92"/>
      <c r="B253" s="92"/>
      <c r="C253" s="92"/>
      <c r="D253" s="92"/>
      <c r="E253" s="92"/>
      <c r="F253" s="104"/>
      <c r="G253" s="92"/>
      <c r="H253" s="92"/>
      <c r="I253" s="92"/>
      <c r="J253" s="104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5"/>
      <c r="W253" s="95"/>
      <c r="X253" s="95"/>
      <c r="Y253" s="95"/>
      <c r="Z253" s="95"/>
      <c r="AA253" s="92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  <c r="AM253" s="95"/>
      <c r="AN253" s="95"/>
      <c r="AO253" s="95"/>
      <c r="AP253" s="95"/>
      <c r="AQ253" s="95"/>
      <c r="AR253" s="95"/>
      <c r="AS253" s="95"/>
      <c r="AT253" s="95"/>
      <c r="AU253" s="95"/>
    </row>
    <row r="254" customFormat="false" ht="14.65" hidden="false" customHeight="false" outlineLevel="0" collapsed="false">
      <c r="A254" s="92"/>
      <c r="B254" s="92"/>
      <c r="C254" s="92"/>
      <c r="D254" s="106" t="str">
        <f aca="false">D6</f>
        <v>PLAN</v>
      </c>
      <c r="E254" s="106" t="str">
        <f aca="false">E6</f>
        <v>PLAN</v>
      </c>
      <c r="F254" s="106" t="str">
        <f aca="false">F6</f>
        <v>PLAN</v>
      </c>
      <c r="G254" s="106" t="str">
        <f aca="false">G6</f>
        <v>PLAN</v>
      </c>
      <c r="H254" s="106" t="str">
        <f aca="false">H6</f>
        <v>PLAN</v>
      </c>
      <c r="I254" s="106" t="str">
        <f aca="false">I6</f>
        <v>PLAN</v>
      </c>
      <c r="J254" s="106" t="str">
        <f aca="false">J6</f>
        <v>PLAN</v>
      </c>
      <c r="K254" s="106" t="str">
        <f aca="false">K6</f>
        <v>PLAN</v>
      </c>
      <c r="L254" s="106" t="str">
        <f aca="false">L6</f>
        <v>PLAN</v>
      </c>
      <c r="M254" s="106" t="str">
        <f aca="false">M6</f>
        <v>PLAN</v>
      </c>
      <c r="N254" s="106" t="str">
        <f aca="false">N6</f>
        <v>PLAN</v>
      </c>
      <c r="O254" s="106" t="str">
        <f aca="false">O6</f>
        <v>PLAN</v>
      </c>
      <c r="P254" s="106" t="str">
        <f aca="false">P6</f>
        <v>TOTAL</v>
      </c>
      <c r="Q254" s="106" t="str">
        <f aca="false">Q6</f>
        <v>FEB.</v>
      </c>
      <c r="R254" s="106" t="str">
        <f aca="false">R6</f>
        <v>ESTIMATED</v>
      </c>
      <c r="S254" s="92"/>
      <c r="T254" s="111" t="s">
        <v>557</v>
      </c>
      <c r="U254" s="111"/>
      <c r="V254" s="95"/>
      <c r="W254" s="95"/>
      <c r="X254" s="95"/>
      <c r="Y254" s="95"/>
      <c r="Z254" s="95"/>
      <c r="AA254" s="92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  <c r="AM254" s="95"/>
      <c r="AN254" s="95"/>
      <c r="AO254" s="95"/>
      <c r="AP254" s="95"/>
      <c r="AQ254" s="95"/>
      <c r="AR254" s="95"/>
      <c r="AS254" s="95"/>
      <c r="AT254" s="95"/>
      <c r="AU254" s="95"/>
    </row>
    <row r="255" customFormat="false" ht="14.65" hidden="false" customHeight="false" outlineLevel="0" collapsed="false">
      <c r="A255" s="92"/>
      <c r="B255" s="92"/>
      <c r="C255" s="92"/>
      <c r="D255" s="117" t="str">
        <f aca="false">D7</f>
        <v>JAN</v>
      </c>
      <c r="E255" s="117" t="str">
        <f aca="false">E7</f>
        <v>FEB</v>
      </c>
      <c r="F255" s="117" t="str">
        <f aca="false">F7</f>
        <v>MAR</v>
      </c>
      <c r="G255" s="117" t="str">
        <f aca="false">G7</f>
        <v>APR</v>
      </c>
      <c r="H255" s="117" t="str">
        <f aca="false">H7</f>
        <v>MAY</v>
      </c>
      <c r="I255" s="117" t="str">
        <f aca="false">I7</f>
        <v>JUN</v>
      </c>
      <c r="J255" s="117" t="str">
        <f aca="false">J7</f>
        <v>JUL</v>
      </c>
      <c r="K255" s="117" t="str">
        <f aca="false">K7</f>
        <v>AUG</v>
      </c>
      <c r="L255" s="117" t="str">
        <f aca="false">L7</f>
        <v>SEP</v>
      </c>
      <c r="M255" s="117" t="str">
        <f aca="false">M7</f>
        <v>OCT</v>
      </c>
      <c r="N255" s="117" t="str">
        <f aca="false">N7</f>
        <v>NOV</v>
      </c>
      <c r="O255" s="117" t="str">
        <f aca="false">O7</f>
        <v>DEC</v>
      </c>
      <c r="P255" s="117" t="n">
        <f aca="false">P7</f>
        <v>2002</v>
      </c>
      <c r="Q255" s="117" t="str">
        <f aca="false">Q7</f>
        <v>Y-T-D</v>
      </c>
      <c r="R255" s="117" t="str">
        <f aca="false">R7</f>
        <v>R.M.</v>
      </c>
      <c r="S255" s="92"/>
      <c r="T255" s="184" t="s">
        <v>6</v>
      </c>
      <c r="U255" s="184" t="s">
        <v>558</v>
      </c>
      <c r="V255" s="95"/>
      <c r="W255" s="95"/>
      <c r="X255" s="95"/>
      <c r="Y255" s="95"/>
      <c r="Z255" s="95"/>
      <c r="AA255" s="92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  <c r="AO255" s="95"/>
      <c r="AP255" s="95"/>
      <c r="AQ255" s="95"/>
      <c r="AR255" s="95"/>
      <c r="AS255" s="95"/>
      <c r="AT255" s="95"/>
      <c r="AU255" s="95"/>
    </row>
    <row r="256" customFormat="false" ht="6" hidden="false" customHeight="true" outlineLevel="0" collapsed="false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2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</row>
    <row r="257" customFormat="false" ht="14.65" hidden="false" customHeight="false" outlineLevel="0" collapsed="false">
      <c r="A257" s="185" t="str">
        <f aca="false">BACKUP!A13</f>
        <v>Cash / Temporary Cash Investments - End. Bal.</v>
      </c>
      <c r="B257" s="95"/>
      <c r="C257" s="95"/>
      <c r="D257" s="121" t="n">
        <f aca="false">BACKUP!D13</f>
        <v>3</v>
      </c>
      <c r="E257" s="121" t="n">
        <f aca="false">BACKUP!E13</f>
        <v>3</v>
      </c>
      <c r="F257" s="121" t="n">
        <f aca="false">BACKUP!F13</f>
        <v>3</v>
      </c>
      <c r="G257" s="121" t="n">
        <f aca="false">BACKUP!G13</f>
        <v>3</v>
      </c>
      <c r="H257" s="121" t="n">
        <f aca="false">BACKUP!H13</f>
        <v>3</v>
      </c>
      <c r="I257" s="121" t="n">
        <f aca="false">BACKUP!I13</f>
        <v>3</v>
      </c>
      <c r="J257" s="121" t="n">
        <f aca="false">BACKUP!J13</f>
        <v>3</v>
      </c>
      <c r="K257" s="121" t="n">
        <f aca="false">BACKUP!K13</f>
        <v>3</v>
      </c>
      <c r="L257" s="121" t="n">
        <f aca="false">BACKUP!L13</f>
        <v>3</v>
      </c>
      <c r="M257" s="121" t="n">
        <f aca="false">BACKUP!M13</f>
        <v>3</v>
      </c>
      <c r="N257" s="121" t="n">
        <f aca="false">BACKUP!N13</f>
        <v>3</v>
      </c>
      <c r="O257" s="121" t="n">
        <f aca="false">BACKUP!O13</f>
        <v>3</v>
      </c>
      <c r="P257" s="121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2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</row>
    <row r="258" customFormat="false" ht="12" hidden="false" customHeight="true" outlineLevel="0" collapsed="false">
      <c r="A258" s="121" t="str">
        <f aca="false">BACKUP!A15</f>
        <v>      Change</v>
      </c>
      <c r="B258" s="95"/>
      <c r="C258" s="186" t="s">
        <v>559</v>
      </c>
      <c r="D258" s="121" t="n">
        <f aca="false">BACKUP!D15</f>
        <v>0</v>
      </c>
      <c r="E258" s="121" t="n">
        <f aca="false">BACKUP!E15</f>
        <v>0</v>
      </c>
      <c r="F258" s="121" t="n">
        <f aca="false">BACKUP!F15</f>
        <v>0</v>
      </c>
      <c r="G258" s="121" t="n">
        <f aca="false">BACKUP!G15</f>
        <v>0</v>
      </c>
      <c r="H258" s="121" t="n">
        <f aca="false">BACKUP!H15</f>
        <v>0</v>
      </c>
      <c r="I258" s="121" t="n">
        <f aca="false">BACKUP!I15</f>
        <v>0</v>
      </c>
      <c r="J258" s="121" t="n">
        <f aca="false">BACKUP!J15</f>
        <v>0</v>
      </c>
      <c r="K258" s="121" t="n">
        <f aca="false">BACKUP!K15</f>
        <v>0</v>
      </c>
      <c r="L258" s="121" t="n">
        <f aca="false">BACKUP!L15</f>
        <v>0</v>
      </c>
      <c r="M258" s="121" t="n">
        <f aca="false">BACKUP!M15</f>
        <v>0</v>
      </c>
      <c r="N258" s="121" t="n">
        <f aca="false">BACKUP!N15</f>
        <v>0</v>
      </c>
      <c r="O258" s="121" t="n">
        <f aca="false">BACKUP!O15</f>
        <v>0</v>
      </c>
      <c r="P258" s="121" t="n">
        <f aca="false">SUM(D258:O258)</f>
        <v>0</v>
      </c>
      <c r="Q258" s="122" t="n">
        <f aca="false">SUM(D258:E258)</f>
        <v>0</v>
      </c>
      <c r="R258" s="121" t="n">
        <f aca="false">P258-Q258</f>
        <v>0</v>
      </c>
      <c r="S258" s="95"/>
      <c r="T258" s="122" t="n">
        <v>0</v>
      </c>
      <c r="U258" s="122" t="n">
        <v>0</v>
      </c>
      <c r="V258" s="95"/>
      <c r="W258" s="95"/>
      <c r="X258" s="95"/>
      <c r="Y258" s="95"/>
      <c r="Z258" s="95"/>
      <c r="AA258" s="92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  <c r="AM258" s="95"/>
      <c r="AN258" s="95"/>
      <c r="AO258" s="95"/>
      <c r="AP258" s="95"/>
      <c r="AQ258" s="95"/>
      <c r="AR258" s="95"/>
      <c r="AS258" s="95"/>
      <c r="AT258" s="95"/>
      <c r="AU258" s="95"/>
    </row>
    <row r="259" customFormat="false" ht="14.65" hidden="false" customHeight="false" outlineLevel="0" collapsed="false">
      <c r="A259" s="95"/>
      <c r="B259" s="95"/>
      <c r="C259" s="186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121"/>
      <c r="V259" s="95"/>
      <c r="W259" s="95"/>
      <c r="X259" s="95"/>
      <c r="Y259" s="95"/>
      <c r="Z259" s="95"/>
      <c r="AA259" s="92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  <c r="AM259" s="95"/>
      <c r="AN259" s="95"/>
      <c r="AO259" s="95"/>
      <c r="AP259" s="95"/>
      <c r="AQ259" s="95"/>
      <c r="AR259" s="95"/>
      <c r="AS259" s="95"/>
      <c r="AT259" s="95"/>
      <c r="AU259" s="95"/>
    </row>
    <row r="260" customFormat="false" ht="14.65" hidden="false" customHeight="false" outlineLevel="0" collapsed="false">
      <c r="A260" s="185" t="str">
        <f aca="false">BACKUP!A124</f>
        <v>Investments &amp; Other Assets - End. Balance</v>
      </c>
      <c r="B260" s="95"/>
      <c r="C260" s="186"/>
      <c r="D260" s="121" t="n">
        <f aca="false">BACKUP!D124</f>
        <v>0</v>
      </c>
      <c r="E260" s="121" t="n">
        <f aca="false">BACKUP!E124</f>
        <v>0</v>
      </c>
      <c r="F260" s="121" t="n">
        <f aca="false">BACKUP!F124</f>
        <v>0</v>
      </c>
      <c r="G260" s="121" t="n">
        <f aca="false">BACKUP!G124</f>
        <v>0</v>
      </c>
      <c r="H260" s="121" t="n">
        <f aca="false">BACKUP!H124</f>
        <v>0</v>
      </c>
      <c r="I260" s="121" t="n">
        <f aca="false">BACKUP!I124</f>
        <v>0</v>
      </c>
      <c r="J260" s="121" t="n">
        <f aca="false">BACKUP!J124</f>
        <v>0</v>
      </c>
      <c r="K260" s="121" t="n">
        <f aca="false">BACKUP!K124</f>
        <v>0</v>
      </c>
      <c r="L260" s="121" t="n">
        <f aca="false">BACKUP!L124</f>
        <v>0</v>
      </c>
      <c r="M260" s="121" t="n">
        <f aca="false">BACKUP!M124</f>
        <v>0</v>
      </c>
      <c r="N260" s="121" t="n">
        <f aca="false">BACKUP!N124</f>
        <v>0</v>
      </c>
      <c r="O260" s="121" t="n">
        <f aca="false">BACKUP!O124</f>
        <v>0</v>
      </c>
      <c r="P260" s="121"/>
      <c r="Q260" s="121"/>
      <c r="R260" s="121"/>
      <c r="S260" s="95"/>
      <c r="T260" s="121"/>
      <c r="U260" s="121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  <c r="AO260" s="95"/>
      <c r="AP260" s="95"/>
      <c r="AQ260" s="95"/>
      <c r="AR260" s="95"/>
      <c r="AS260" s="95"/>
      <c r="AT260" s="95"/>
      <c r="AU260" s="95"/>
    </row>
    <row r="261" customFormat="false" ht="14.65" hidden="false" customHeight="false" outlineLevel="0" collapsed="false">
      <c r="A261" s="121" t="str">
        <f aca="false">BACKUP!A126</f>
        <v>      Change</v>
      </c>
      <c r="B261" s="95"/>
      <c r="C261" s="186" t="s">
        <v>559</v>
      </c>
      <c r="D261" s="121" t="n">
        <f aca="false">BACKUP!D126</f>
        <v>0</v>
      </c>
      <c r="E261" s="121" t="n">
        <f aca="false">BACKUP!E126</f>
        <v>0</v>
      </c>
      <c r="F261" s="121" t="n">
        <f aca="false">BACKUP!F126</f>
        <v>0</v>
      </c>
      <c r="G261" s="121" t="n">
        <f aca="false">BACKUP!G126</f>
        <v>0</v>
      </c>
      <c r="H261" s="121" t="n">
        <f aca="false">BACKUP!H126</f>
        <v>0</v>
      </c>
      <c r="I261" s="121" t="n">
        <f aca="false">BACKUP!I126</f>
        <v>0</v>
      </c>
      <c r="J261" s="121" t="n">
        <f aca="false">BACKUP!J126</f>
        <v>0</v>
      </c>
      <c r="K261" s="121" t="n">
        <f aca="false">BACKUP!K126</f>
        <v>0</v>
      </c>
      <c r="L261" s="121" t="n">
        <f aca="false">BACKUP!L126</f>
        <v>0</v>
      </c>
      <c r="M261" s="121" t="n">
        <f aca="false">BACKUP!M126</f>
        <v>0</v>
      </c>
      <c r="N261" s="121" t="n">
        <f aca="false">BACKUP!N126</f>
        <v>0</v>
      </c>
      <c r="O261" s="121" t="n">
        <f aca="false">BACKUP!O126</f>
        <v>0</v>
      </c>
      <c r="P261" s="121" t="n">
        <f aca="false">SUM(D261:O261)</f>
        <v>0</v>
      </c>
      <c r="Q261" s="122" t="n">
        <f aca="false">SUM(D261:E261)</f>
        <v>0</v>
      </c>
      <c r="R261" s="121" t="n">
        <f aca="false">P261-Q261</f>
        <v>0</v>
      </c>
      <c r="S261" s="95"/>
      <c r="T261" s="122" t="n">
        <v>0</v>
      </c>
      <c r="U261" s="122" t="n">
        <v>0</v>
      </c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  <c r="AK261" s="95"/>
      <c r="AL261" s="95"/>
      <c r="AM261" s="95"/>
      <c r="AN261" s="95"/>
      <c r="AO261" s="95"/>
      <c r="AP261" s="95"/>
      <c r="AQ261" s="95"/>
      <c r="AR261" s="95"/>
      <c r="AS261" s="95"/>
      <c r="AT261" s="95"/>
      <c r="AU261" s="95"/>
    </row>
    <row r="262" customFormat="false" ht="14.65" hidden="false" customHeight="false" outlineLevel="0" collapsed="false">
      <c r="A262" s="95"/>
      <c r="B262" s="95"/>
      <c r="C262" s="186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121"/>
      <c r="U262" s="121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  <c r="AI262" s="95"/>
      <c r="AJ262" s="95"/>
      <c r="AK262" s="95"/>
      <c r="AL262" s="95"/>
      <c r="AM262" s="95"/>
      <c r="AN262" s="95"/>
      <c r="AO262" s="95"/>
      <c r="AP262" s="95"/>
      <c r="AQ262" s="95"/>
      <c r="AR262" s="95"/>
      <c r="AS262" s="95"/>
      <c r="AT262" s="95"/>
      <c r="AU262" s="95"/>
    </row>
    <row r="263" customFormat="false" ht="14.65" hidden="false" customHeight="false" outlineLevel="0" collapsed="false">
      <c r="A263" s="185" t="str">
        <f aca="false">BACKUP!A129</f>
        <v>Plant - Beg. Balance</v>
      </c>
      <c r="B263" s="95"/>
      <c r="C263" s="186"/>
      <c r="D263" s="121" t="n">
        <f aca="false">BACKUP!D129</f>
        <v>1055244</v>
      </c>
      <c r="E263" s="121" t="n">
        <f aca="false">BACKUP!E129</f>
        <v>1064491</v>
      </c>
      <c r="F263" s="121" t="n">
        <f aca="false">BACKUP!F129</f>
        <v>1071091</v>
      </c>
      <c r="G263" s="121" t="n">
        <f aca="false">BACKUP!G129</f>
        <v>1077391</v>
      </c>
      <c r="H263" s="121" t="n">
        <f aca="false">BACKUP!H129</f>
        <v>1085991</v>
      </c>
      <c r="I263" s="121" t="n">
        <f aca="false">BACKUP!I129</f>
        <v>1092391</v>
      </c>
      <c r="J263" s="121" t="n">
        <f aca="false">BACKUP!J129</f>
        <v>1098891</v>
      </c>
      <c r="K263" s="121" t="n">
        <f aca="false">BACKUP!K129</f>
        <v>1102991</v>
      </c>
      <c r="L263" s="121" t="n">
        <f aca="false">BACKUP!L129</f>
        <v>1106191</v>
      </c>
      <c r="M263" s="121" t="n">
        <f aca="false">BACKUP!M129</f>
        <v>1108591</v>
      </c>
      <c r="N263" s="121" t="n">
        <f aca="false">BACKUP!N129</f>
        <v>1114391</v>
      </c>
      <c r="O263" s="121" t="n">
        <f aca="false">BACKUP!O129</f>
        <v>1115191</v>
      </c>
      <c r="P263" s="121"/>
      <c r="Q263" s="121"/>
      <c r="R263" s="121"/>
      <c r="S263" s="95"/>
      <c r="T263" s="121"/>
      <c r="U263" s="121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  <c r="AK263" s="95"/>
      <c r="AL263" s="95"/>
      <c r="AM263" s="95"/>
      <c r="AN263" s="95"/>
      <c r="AO263" s="95"/>
      <c r="AP263" s="95"/>
      <c r="AQ263" s="95"/>
      <c r="AR263" s="95"/>
      <c r="AS263" s="95"/>
      <c r="AT263" s="95"/>
      <c r="AU263" s="95"/>
    </row>
    <row r="264" customFormat="false" ht="14.65" hidden="false" customHeight="false" outlineLevel="0" collapsed="false">
      <c r="A264" s="121" t="str">
        <f aca="false">BACKUP!A130</f>
        <v>   Capital Expend. (Betty S.) - Additions to Property</v>
      </c>
      <c r="B264" s="95"/>
      <c r="C264" s="186" t="s">
        <v>560</v>
      </c>
      <c r="D264" s="121" t="n">
        <f aca="false">BACKUP!D130</f>
        <v>9600</v>
      </c>
      <c r="E264" s="121" t="n">
        <f aca="false">BACKUP!E130</f>
        <v>6600</v>
      </c>
      <c r="F264" s="121" t="n">
        <f aca="false">BACKUP!F130</f>
        <v>6300</v>
      </c>
      <c r="G264" s="121" t="n">
        <f aca="false">BACKUP!G130</f>
        <v>8600</v>
      </c>
      <c r="H264" s="121" t="n">
        <f aca="false">BACKUP!H130</f>
        <v>6400</v>
      </c>
      <c r="I264" s="121" t="n">
        <f aca="false">BACKUP!I130</f>
        <v>6500</v>
      </c>
      <c r="J264" s="121" t="n">
        <f aca="false">BACKUP!J130</f>
        <v>4100</v>
      </c>
      <c r="K264" s="121" t="n">
        <f aca="false">BACKUP!K130</f>
        <v>3200</v>
      </c>
      <c r="L264" s="121" t="n">
        <f aca="false">BACKUP!L130</f>
        <v>2400</v>
      </c>
      <c r="M264" s="121" t="n">
        <f aca="false">BACKUP!M130</f>
        <v>5800</v>
      </c>
      <c r="N264" s="121" t="n">
        <f aca="false">BACKUP!N130</f>
        <v>800</v>
      </c>
      <c r="O264" s="121" t="n">
        <f aca="false">BACKUP!O130</f>
        <v>1100</v>
      </c>
      <c r="P264" s="121" t="n">
        <f aca="false">SUM(D264:O264)</f>
        <v>61400</v>
      </c>
      <c r="Q264" s="122" t="n">
        <f aca="false">SUM(D264:E264)</f>
        <v>16200</v>
      </c>
      <c r="R264" s="121" t="n">
        <f aca="false">P264-Q264</f>
        <v>45200</v>
      </c>
      <c r="S264" s="95"/>
      <c r="T264" s="121"/>
      <c r="U264" s="121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  <c r="AO264" s="95"/>
      <c r="AP264" s="95"/>
      <c r="AQ264" s="95"/>
      <c r="AR264" s="95"/>
      <c r="AS264" s="95"/>
      <c r="AT264" s="95"/>
      <c r="AU264" s="95"/>
    </row>
    <row r="265" customFormat="false" ht="14.65" hidden="false" customHeight="false" outlineLevel="0" collapsed="false">
      <c r="A265" s="121" t="str">
        <f aca="false">BACKUP!A131</f>
        <v>         - Other CAPEX (Gas Reclass to Finished Plant)</v>
      </c>
      <c r="B265" s="95"/>
      <c r="C265" s="186" t="s">
        <v>561</v>
      </c>
      <c r="D265" s="121" t="n">
        <f aca="false">BACKUP!D131</f>
        <v>0</v>
      </c>
      <c r="E265" s="121" t="n">
        <f aca="false">BACKUP!E131</f>
        <v>0</v>
      </c>
      <c r="F265" s="121" t="n">
        <f aca="false">BACKUP!F131</f>
        <v>0</v>
      </c>
      <c r="G265" s="121" t="n">
        <f aca="false">BACKUP!G131</f>
        <v>0</v>
      </c>
      <c r="H265" s="121" t="n">
        <f aca="false">BACKUP!H131</f>
        <v>0</v>
      </c>
      <c r="I265" s="121" t="n">
        <f aca="false">BACKUP!I131</f>
        <v>0</v>
      </c>
      <c r="J265" s="121" t="n">
        <f aca="false">BACKUP!J131</f>
        <v>0</v>
      </c>
      <c r="K265" s="121" t="n">
        <f aca="false">BACKUP!K131</f>
        <v>0</v>
      </c>
      <c r="L265" s="121" t="n">
        <f aca="false">BACKUP!L131</f>
        <v>0</v>
      </c>
      <c r="M265" s="121" t="n">
        <f aca="false">BACKUP!M131</f>
        <v>0</v>
      </c>
      <c r="N265" s="121" t="n">
        <f aca="false">BACKUP!N131</f>
        <v>0</v>
      </c>
      <c r="O265" s="121" t="n">
        <f aca="false">BACKUP!O131</f>
        <v>0</v>
      </c>
      <c r="P265" s="121" t="n">
        <f aca="false">SUM(D265:O265)</f>
        <v>0</v>
      </c>
      <c r="Q265" s="122" t="n">
        <f aca="false">SUM(D265:E265)</f>
        <v>0</v>
      </c>
      <c r="R265" s="121" t="n">
        <f aca="false">P265-Q265</f>
        <v>0</v>
      </c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  <c r="AO265" s="95"/>
      <c r="AP265" s="95"/>
      <c r="AQ265" s="95"/>
      <c r="AR265" s="95"/>
      <c r="AS265" s="95"/>
      <c r="AT265" s="95"/>
      <c r="AU265" s="95"/>
    </row>
    <row r="266" customFormat="false" ht="14.65" hidden="false" customHeight="false" outlineLevel="0" collapsed="false">
      <c r="A266" s="121" t="str">
        <f aca="false">BACKUP!A132</f>
        <v>         - Yr. End Accrual Activity / Add. O&amp;M Capitalization</v>
      </c>
      <c r="B266" s="95"/>
      <c r="C266" s="186" t="s">
        <v>560</v>
      </c>
      <c r="D266" s="121" t="n">
        <f aca="false">BACKUP!D132</f>
        <v>-353</v>
      </c>
      <c r="E266" s="121" t="n">
        <f aca="false">BACKUP!E132</f>
        <v>0</v>
      </c>
      <c r="F266" s="121" t="n">
        <f aca="false">BACKUP!F132</f>
        <v>0</v>
      </c>
      <c r="G266" s="121" t="n">
        <f aca="false">BACKUP!G132</f>
        <v>0</v>
      </c>
      <c r="H266" s="121" t="n">
        <f aca="false">BACKUP!H132</f>
        <v>0</v>
      </c>
      <c r="I266" s="121" t="n">
        <f aca="false">BACKUP!I132</f>
        <v>0</v>
      </c>
      <c r="J266" s="121" t="n">
        <f aca="false">BACKUP!J132</f>
        <v>0</v>
      </c>
      <c r="K266" s="121" t="n">
        <f aca="false">BACKUP!K132</f>
        <v>0</v>
      </c>
      <c r="L266" s="121" t="n">
        <f aca="false">BACKUP!L132</f>
        <v>0</v>
      </c>
      <c r="M266" s="121" t="n">
        <f aca="false">BACKUP!M132</f>
        <v>0</v>
      </c>
      <c r="N266" s="121" t="n">
        <f aca="false">BACKUP!N132</f>
        <v>0</v>
      </c>
      <c r="O266" s="121" t="n">
        <f aca="false">BACKUP!O132</f>
        <v>353</v>
      </c>
      <c r="P266" s="121" t="n">
        <f aca="false">SUM(D266:O266)</f>
        <v>0</v>
      </c>
      <c r="Q266" s="122" t="n">
        <f aca="false">SUM(D266:E266)</f>
        <v>-353</v>
      </c>
      <c r="R266" s="121" t="n">
        <f aca="false">P266-Q266</f>
        <v>353</v>
      </c>
      <c r="S266" s="95"/>
      <c r="T266" s="95"/>
      <c r="U266" s="121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5"/>
      <c r="AS266" s="95"/>
      <c r="AT266" s="95"/>
      <c r="AU266" s="95"/>
    </row>
    <row r="267" customFormat="false" ht="14.65" hidden="false" customHeight="false" outlineLevel="0" collapsed="false">
      <c r="A267" s="121" t="str">
        <f aca="false">BACKUP!A133</f>
        <v>         - Additional Laguna (???) ROW Settlements</v>
      </c>
      <c r="B267" s="95"/>
      <c r="C267" s="186" t="s">
        <v>560</v>
      </c>
      <c r="D267" s="121" t="n">
        <f aca="false">BACKUP!D133</f>
        <v>0</v>
      </c>
      <c r="E267" s="121" t="n">
        <f aca="false">BACKUP!E133</f>
        <v>0</v>
      </c>
      <c r="F267" s="121" t="n">
        <f aca="false">BACKUP!F133</f>
        <v>0</v>
      </c>
      <c r="G267" s="121" t="n">
        <f aca="false">BACKUP!G133</f>
        <v>0</v>
      </c>
      <c r="H267" s="121" t="n">
        <f aca="false">BACKUP!H133</f>
        <v>0</v>
      </c>
      <c r="I267" s="121" t="n">
        <f aca="false">BACKUP!I133</f>
        <v>0</v>
      </c>
      <c r="J267" s="121" t="n">
        <f aca="false">BACKUP!J133</f>
        <v>0</v>
      </c>
      <c r="K267" s="121" t="n">
        <f aca="false">BACKUP!K133</f>
        <v>0</v>
      </c>
      <c r="L267" s="121" t="n">
        <f aca="false">BACKUP!L133</f>
        <v>0</v>
      </c>
      <c r="M267" s="121" t="n">
        <f aca="false">BACKUP!M133</f>
        <v>0</v>
      </c>
      <c r="N267" s="121" t="n">
        <f aca="false">BACKUP!N133</f>
        <v>0</v>
      </c>
      <c r="O267" s="121" t="n">
        <f aca="false">BACKUP!O133</f>
        <v>0</v>
      </c>
      <c r="P267" s="121" t="n">
        <f aca="false">SUM(D267:O267)</f>
        <v>0</v>
      </c>
      <c r="Q267" s="122" t="n">
        <f aca="false">SUM(D267:E267)</f>
        <v>0</v>
      </c>
      <c r="R267" s="121" t="n">
        <f aca="false">P267-Q267</f>
        <v>0</v>
      </c>
      <c r="S267" s="95"/>
      <c r="T267" s="95"/>
      <c r="U267" s="121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  <c r="AK267" s="95"/>
      <c r="AL267" s="95"/>
      <c r="AM267" s="95"/>
      <c r="AN267" s="95"/>
      <c r="AO267" s="95"/>
      <c r="AP267" s="95"/>
      <c r="AQ267" s="95"/>
      <c r="AR267" s="95"/>
      <c r="AS267" s="95"/>
      <c r="AT267" s="95"/>
      <c r="AU267" s="95"/>
    </row>
    <row r="268" customFormat="false" ht="14.65" hidden="false" customHeight="false" outlineLevel="0" collapsed="false">
      <c r="A268" s="121" t="str">
        <f aca="false">BACKUP!A134</f>
        <v>   AFUDC</v>
      </c>
      <c r="B268" s="95"/>
      <c r="C268" s="186" t="s">
        <v>559</v>
      </c>
      <c r="D268" s="121" t="n">
        <f aca="false">BACKUP!D134</f>
        <v>0</v>
      </c>
      <c r="E268" s="121" t="n">
        <f aca="false">BACKUP!E134</f>
        <v>0</v>
      </c>
      <c r="F268" s="121" t="n">
        <f aca="false">BACKUP!F134</f>
        <v>0</v>
      </c>
      <c r="G268" s="121" t="n">
        <f aca="false">BACKUP!G134</f>
        <v>0</v>
      </c>
      <c r="H268" s="121" t="n">
        <f aca="false">BACKUP!H134</f>
        <v>0</v>
      </c>
      <c r="I268" s="121" t="n">
        <f aca="false">BACKUP!I134</f>
        <v>0</v>
      </c>
      <c r="J268" s="121" t="n">
        <f aca="false">BACKUP!J134</f>
        <v>0</v>
      </c>
      <c r="K268" s="121" t="n">
        <f aca="false">BACKUP!K134</f>
        <v>0</v>
      </c>
      <c r="L268" s="121" t="n">
        <f aca="false">BACKUP!L134</f>
        <v>0</v>
      </c>
      <c r="M268" s="121" t="n">
        <f aca="false">BACKUP!M134</f>
        <v>0</v>
      </c>
      <c r="N268" s="121" t="n">
        <f aca="false">BACKUP!N134</f>
        <v>0</v>
      </c>
      <c r="O268" s="121" t="n">
        <f aca="false">BACKUP!O134</f>
        <v>0</v>
      </c>
      <c r="P268" s="121" t="n">
        <f aca="false">SUM(D268:O268)</f>
        <v>0</v>
      </c>
      <c r="Q268" s="122" t="n">
        <f aca="false">SUM(D268:E268)</f>
        <v>0</v>
      </c>
      <c r="R268" s="121" t="n">
        <f aca="false">P268-Q268</f>
        <v>0</v>
      </c>
      <c r="S268" s="95"/>
      <c r="T268" s="122"/>
      <c r="U268" s="122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  <c r="AM268" s="95"/>
      <c r="AN268" s="95"/>
      <c r="AO268" s="95"/>
      <c r="AP268" s="95"/>
      <c r="AQ268" s="95"/>
      <c r="AR268" s="95"/>
      <c r="AS268" s="95"/>
      <c r="AT268" s="95"/>
      <c r="AU268" s="95"/>
    </row>
    <row r="269" customFormat="false" ht="14.65" hidden="false" customHeight="false" outlineLevel="0" collapsed="false">
      <c r="A269" s="121" t="str">
        <f aca="false">BACKUP!A135</f>
        <v>   Asset Sales - Net Plant (KN Energy #1)</v>
      </c>
      <c r="B269" s="95"/>
      <c r="C269" s="186" t="s">
        <v>562</v>
      </c>
      <c r="D269" s="121" t="n">
        <f aca="false">BACKUP!D135</f>
        <v>0</v>
      </c>
      <c r="E269" s="121" t="n">
        <f aca="false">BACKUP!E135</f>
        <v>0</v>
      </c>
      <c r="F269" s="121" t="n">
        <f aca="false">BACKUP!F135</f>
        <v>0</v>
      </c>
      <c r="G269" s="121" t="n">
        <f aca="false">BACKUP!G135</f>
        <v>0</v>
      </c>
      <c r="H269" s="121" t="n">
        <f aca="false">BACKUP!H135</f>
        <v>0</v>
      </c>
      <c r="I269" s="121" t="n">
        <f aca="false">BACKUP!I135</f>
        <v>0</v>
      </c>
      <c r="J269" s="121" t="n">
        <f aca="false">BACKUP!J135</f>
        <v>0</v>
      </c>
      <c r="K269" s="121" t="n">
        <f aca="false">BACKUP!K135</f>
        <v>0</v>
      </c>
      <c r="L269" s="121" t="n">
        <f aca="false">BACKUP!L135</f>
        <v>0</v>
      </c>
      <c r="M269" s="121" t="n">
        <f aca="false">BACKUP!M135</f>
        <v>0</v>
      </c>
      <c r="N269" s="121" t="n">
        <f aca="false">BACKUP!N135</f>
        <v>0</v>
      </c>
      <c r="O269" s="121" t="n">
        <f aca="false">BACKUP!O135</f>
        <v>0</v>
      </c>
      <c r="P269" s="121" t="n">
        <f aca="false">SUM(D269:O269)</f>
        <v>0</v>
      </c>
      <c r="Q269" s="122" t="n">
        <f aca="false">SUM(D269:E269)</f>
        <v>0</v>
      </c>
      <c r="R269" s="121" t="n">
        <f aca="false">P269-Q269</f>
        <v>0</v>
      </c>
      <c r="S269" s="95"/>
      <c r="T269" s="95"/>
      <c r="U269" s="121"/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  <c r="AM269" s="95"/>
      <c r="AN269" s="95"/>
      <c r="AO269" s="95"/>
      <c r="AP269" s="95"/>
      <c r="AQ269" s="95"/>
      <c r="AR269" s="95"/>
      <c r="AS269" s="95"/>
      <c r="AT269" s="95"/>
      <c r="AU269" s="95"/>
    </row>
    <row r="270" customFormat="false" ht="14.65" hidden="false" customHeight="false" outlineLevel="0" collapsed="false">
      <c r="A270" s="121" t="str">
        <f aca="false">BACKUP!A136</f>
        <v>                      - Net Plant (KN Energy #2)</v>
      </c>
      <c r="B270" s="95"/>
      <c r="C270" s="186" t="s">
        <v>562</v>
      </c>
      <c r="D270" s="121" t="n">
        <f aca="false">BACKUP!D136</f>
        <v>0</v>
      </c>
      <c r="E270" s="121" t="n">
        <f aca="false">BACKUP!E136</f>
        <v>0</v>
      </c>
      <c r="F270" s="121" t="n">
        <f aca="false">BACKUP!F136</f>
        <v>0</v>
      </c>
      <c r="G270" s="121" t="n">
        <f aca="false">BACKUP!G136</f>
        <v>0</v>
      </c>
      <c r="H270" s="121" t="n">
        <f aca="false">BACKUP!H136</f>
        <v>0</v>
      </c>
      <c r="I270" s="121" t="n">
        <f aca="false">BACKUP!I136</f>
        <v>0</v>
      </c>
      <c r="J270" s="121" t="n">
        <f aca="false">BACKUP!J136</f>
        <v>0</v>
      </c>
      <c r="K270" s="121" t="n">
        <f aca="false">BACKUP!K136</f>
        <v>0</v>
      </c>
      <c r="L270" s="121" t="n">
        <f aca="false">BACKUP!L136</f>
        <v>0</v>
      </c>
      <c r="M270" s="121" t="n">
        <f aca="false">BACKUP!M136</f>
        <v>0</v>
      </c>
      <c r="N270" s="121" t="n">
        <f aca="false">BACKUP!N136</f>
        <v>0</v>
      </c>
      <c r="O270" s="121" t="n">
        <f aca="false">BACKUP!O136</f>
        <v>0</v>
      </c>
      <c r="P270" s="121" t="n">
        <f aca="false">SUM(D270:O270)</f>
        <v>0</v>
      </c>
      <c r="Q270" s="122" t="n">
        <f aca="false">SUM(D270:E270)</f>
        <v>0</v>
      </c>
      <c r="R270" s="121" t="n">
        <f aca="false">P270-Q270</f>
        <v>0</v>
      </c>
      <c r="S270" s="95"/>
      <c r="T270" s="95"/>
      <c r="U270" s="121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  <c r="AO270" s="95"/>
      <c r="AP270" s="95"/>
      <c r="AQ270" s="95"/>
      <c r="AR270" s="95"/>
      <c r="AS270" s="95"/>
      <c r="AT270" s="95"/>
      <c r="AU270" s="95"/>
    </row>
    <row r="271" customFormat="false" ht="14.65" hidden="false" customHeight="false" outlineLevel="0" collapsed="false">
      <c r="A271" s="121" t="str">
        <f aca="false">BACKUP!A137</f>
        <v>   Plant / Reserve Adjustments</v>
      </c>
      <c r="B271" s="95"/>
      <c r="C271" s="186" t="s">
        <v>559</v>
      </c>
      <c r="D271" s="121" t="n">
        <f aca="false">BACKUP!D137</f>
        <v>0</v>
      </c>
      <c r="E271" s="121" t="n">
        <f aca="false">BACKUP!E137</f>
        <v>0</v>
      </c>
      <c r="F271" s="121" t="n">
        <f aca="false">BACKUP!F137</f>
        <v>0</v>
      </c>
      <c r="G271" s="121" t="n">
        <f aca="false">BACKUP!G137</f>
        <v>0</v>
      </c>
      <c r="H271" s="121" t="n">
        <f aca="false">BACKUP!H137</f>
        <v>0</v>
      </c>
      <c r="I271" s="121" t="n">
        <f aca="false">BACKUP!I137</f>
        <v>0</v>
      </c>
      <c r="J271" s="121" t="n">
        <f aca="false">BACKUP!J137</f>
        <v>0</v>
      </c>
      <c r="K271" s="121" t="n">
        <f aca="false">BACKUP!K137</f>
        <v>0</v>
      </c>
      <c r="L271" s="121" t="n">
        <f aca="false">BACKUP!L137</f>
        <v>0</v>
      </c>
      <c r="M271" s="121" t="n">
        <f aca="false">BACKUP!M137</f>
        <v>0</v>
      </c>
      <c r="N271" s="121" t="n">
        <f aca="false">BACKUP!N137</f>
        <v>0</v>
      </c>
      <c r="O271" s="121" t="n">
        <f aca="false">BACKUP!O137</f>
        <v>0</v>
      </c>
      <c r="P271" s="121" t="n">
        <f aca="false">SUM(D271:O271)</f>
        <v>0</v>
      </c>
      <c r="Q271" s="122" t="n">
        <f aca="false">SUM(D271:E271)</f>
        <v>0</v>
      </c>
      <c r="R271" s="121" t="n">
        <f aca="false">P271-Q271</f>
        <v>0</v>
      </c>
      <c r="S271" s="95"/>
      <c r="T271" s="95"/>
      <c r="U271" s="121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  <c r="AO271" s="95"/>
      <c r="AP271" s="95"/>
      <c r="AQ271" s="95"/>
      <c r="AR271" s="95"/>
      <c r="AS271" s="95"/>
      <c r="AT271" s="95"/>
      <c r="AU271" s="95"/>
    </row>
    <row r="272" customFormat="false" ht="14.65" hidden="false" customHeight="false" outlineLevel="0" collapsed="false">
      <c r="A272" s="121" t="str">
        <f aca="false">BACKUP!A138</f>
        <v>   Linepack Revaluation vs. Other CAPEX (3/98 Forward)</v>
      </c>
      <c r="B272" s="95"/>
      <c r="C272" s="186" t="s">
        <v>561</v>
      </c>
      <c r="D272" s="121" t="n">
        <f aca="false">BACKUP!D138</f>
        <v>0</v>
      </c>
      <c r="E272" s="121" t="n">
        <f aca="false">BACKUP!E138</f>
        <v>0</v>
      </c>
      <c r="F272" s="121" t="n">
        <f aca="false">BACKUP!F138</f>
        <v>0</v>
      </c>
      <c r="G272" s="121" t="n">
        <f aca="false">BACKUP!G138</f>
        <v>0</v>
      </c>
      <c r="H272" s="121" t="n">
        <f aca="false">BACKUP!H138</f>
        <v>0</v>
      </c>
      <c r="I272" s="121" t="n">
        <f aca="false">BACKUP!I138</f>
        <v>0</v>
      </c>
      <c r="J272" s="121" t="n">
        <f aca="false">BACKUP!J138</f>
        <v>0</v>
      </c>
      <c r="K272" s="121" t="n">
        <f aca="false">BACKUP!K138</f>
        <v>0</v>
      </c>
      <c r="L272" s="121" t="n">
        <f aca="false">BACKUP!L138</f>
        <v>0</v>
      </c>
      <c r="M272" s="121" t="n">
        <f aca="false">BACKUP!M138</f>
        <v>0</v>
      </c>
      <c r="N272" s="121" t="n">
        <f aca="false">BACKUP!N138</f>
        <v>0</v>
      </c>
      <c r="O272" s="121" t="n">
        <f aca="false">BACKUP!O138</f>
        <v>0</v>
      </c>
      <c r="P272" s="121" t="n">
        <f aca="false">SUM(D272:O272)</f>
        <v>0</v>
      </c>
      <c r="Q272" s="122" t="n">
        <f aca="false">SUM(D272:E272)</f>
        <v>0</v>
      </c>
      <c r="R272" s="121" t="n">
        <f aca="false">P272-Q272</f>
        <v>0</v>
      </c>
      <c r="S272" s="95"/>
      <c r="T272" s="122" t="n">
        <v>0</v>
      </c>
      <c r="U272" s="122" t="n">
        <v>0</v>
      </c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  <c r="AO272" s="95"/>
      <c r="AP272" s="95"/>
      <c r="AQ272" s="95"/>
      <c r="AR272" s="95"/>
      <c r="AS272" s="95"/>
      <c r="AT272" s="95"/>
      <c r="AU272" s="95"/>
    </row>
    <row r="273" customFormat="false" ht="14.65" hidden="false" customHeight="false" outlineLevel="0" collapsed="false">
      <c r="A273" s="121" t="str">
        <f aca="false">BACKUP!A139</f>
        <v>   Retirements at Cost </v>
      </c>
      <c r="B273" s="95"/>
      <c r="C273" s="186" t="s">
        <v>559</v>
      </c>
      <c r="D273" s="121" t="n">
        <f aca="false">BACKUP!D139</f>
        <v>0</v>
      </c>
      <c r="E273" s="121" t="n">
        <f aca="false">BACKUP!E139</f>
        <v>0</v>
      </c>
      <c r="F273" s="121" t="n">
        <f aca="false">BACKUP!F139</f>
        <v>0</v>
      </c>
      <c r="G273" s="121" t="n">
        <f aca="false">BACKUP!G139</f>
        <v>0</v>
      </c>
      <c r="H273" s="121" t="n">
        <f aca="false">BACKUP!H139</f>
        <v>0</v>
      </c>
      <c r="I273" s="121" t="n">
        <f aca="false">BACKUP!I139</f>
        <v>0</v>
      </c>
      <c r="J273" s="121" t="n">
        <f aca="false">BACKUP!J139</f>
        <v>0</v>
      </c>
      <c r="K273" s="121" t="n">
        <f aca="false">BACKUP!K139</f>
        <v>0</v>
      </c>
      <c r="L273" s="121" t="n">
        <f aca="false">BACKUP!L139</f>
        <v>0</v>
      </c>
      <c r="M273" s="121" t="n">
        <f aca="false">BACKUP!M139</f>
        <v>0</v>
      </c>
      <c r="N273" s="121" t="n">
        <f aca="false">BACKUP!N139</f>
        <v>0</v>
      </c>
      <c r="O273" s="121" t="n">
        <f aca="false">BACKUP!O139</f>
        <v>0</v>
      </c>
      <c r="P273" s="121" t="n">
        <f aca="false">SUM(D273:O273)</f>
        <v>0</v>
      </c>
      <c r="Q273" s="122" t="n">
        <f aca="false">SUM(D273:E273)</f>
        <v>0</v>
      </c>
      <c r="R273" s="121" t="n">
        <f aca="false">P273-Q273</f>
        <v>0</v>
      </c>
      <c r="S273" s="95"/>
      <c r="T273" s="95"/>
      <c r="U273" s="121"/>
      <c r="V273" s="95"/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  <c r="AK273" s="95"/>
      <c r="AL273" s="95"/>
      <c r="AM273" s="95"/>
      <c r="AN273" s="95"/>
      <c r="AO273" s="95"/>
      <c r="AP273" s="95"/>
      <c r="AQ273" s="95"/>
      <c r="AR273" s="95"/>
      <c r="AS273" s="95"/>
      <c r="AT273" s="95"/>
      <c r="AU273" s="95"/>
    </row>
    <row r="274" customFormat="false" ht="14.65" hidden="false" customHeight="false" outlineLevel="0" collapsed="false">
      <c r="A274" s="121" t="str">
        <f aca="false">BACKUP!A140</f>
        <v>   Actual / Estimate Adjustment</v>
      </c>
      <c r="B274" s="95"/>
      <c r="C274" s="186" t="s">
        <v>563</v>
      </c>
      <c r="D274" s="132" t="n">
        <f aca="false">BACKUP!D140</f>
        <v>0</v>
      </c>
      <c r="E274" s="132" t="n">
        <f aca="false">BACKUP!E140</f>
        <v>0</v>
      </c>
      <c r="F274" s="132" t="n">
        <f aca="false">BACKUP!F140</f>
        <v>0</v>
      </c>
      <c r="G274" s="132" t="n">
        <f aca="false">BACKUP!G140</f>
        <v>0</v>
      </c>
      <c r="H274" s="132" t="n">
        <f aca="false">BACKUP!H140</f>
        <v>0</v>
      </c>
      <c r="I274" s="132" t="n">
        <f aca="false">BACKUP!I140</f>
        <v>0</v>
      </c>
      <c r="J274" s="132" t="n">
        <f aca="false">BACKUP!J140</f>
        <v>0</v>
      </c>
      <c r="K274" s="132" t="n">
        <f aca="false">BACKUP!K140</f>
        <v>0</v>
      </c>
      <c r="L274" s="132" t="n">
        <f aca="false">BACKUP!L140</f>
        <v>0</v>
      </c>
      <c r="M274" s="132" t="n">
        <f aca="false">BACKUP!M140</f>
        <v>0</v>
      </c>
      <c r="N274" s="132" t="n">
        <f aca="false">BACKUP!N140</f>
        <v>0</v>
      </c>
      <c r="O274" s="132" t="n">
        <f aca="false">BACKUP!O140</f>
        <v>0</v>
      </c>
      <c r="P274" s="121" t="n">
        <f aca="false">SUM(D267:O267)</f>
        <v>0</v>
      </c>
      <c r="Q274" s="122" t="n">
        <f aca="false">SUM(D274:E274)</f>
        <v>0</v>
      </c>
      <c r="R274" s="121" t="n">
        <f aca="false">P274-Q274</f>
        <v>0</v>
      </c>
      <c r="S274" s="95"/>
      <c r="T274" s="121"/>
      <c r="U274" s="121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  <c r="AO274" s="95"/>
      <c r="AP274" s="95"/>
      <c r="AQ274" s="95"/>
      <c r="AR274" s="95"/>
      <c r="AS274" s="95"/>
      <c r="AT274" s="95"/>
      <c r="AU274" s="95"/>
    </row>
    <row r="275" customFormat="false" ht="3.95" hidden="false" customHeight="true" outlineLevel="0" collapsed="false">
      <c r="A275" s="95"/>
      <c r="B275" s="95"/>
      <c r="C275" s="186"/>
      <c r="D275" s="121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95"/>
      <c r="T275" s="121"/>
      <c r="U275" s="121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5"/>
      <c r="AP275" s="95"/>
      <c r="AQ275" s="95"/>
      <c r="AR275" s="95"/>
      <c r="AS275" s="95"/>
      <c r="AT275" s="95"/>
      <c r="AU275" s="95"/>
    </row>
    <row r="276" customFormat="false" ht="14.65" hidden="false" customHeight="false" outlineLevel="0" collapsed="false">
      <c r="A276" s="143" t="str">
        <f aca="false">BACKUP!A142</f>
        <v>Plant - End. Balance</v>
      </c>
      <c r="B276" s="95"/>
      <c r="C276" s="186"/>
      <c r="D276" s="132" t="n">
        <f aca="false">BACKUP!D142</f>
        <v>1064491</v>
      </c>
      <c r="E276" s="132" t="n">
        <f aca="false">BACKUP!E142</f>
        <v>1071091</v>
      </c>
      <c r="F276" s="132" t="n">
        <f aca="false">BACKUP!F142</f>
        <v>1077391</v>
      </c>
      <c r="G276" s="132" t="n">
        <f aca="false">BACKUP!G142</f>
        <v>1085991</v>
      </c>
      <c r="H276" s="132" t="n">
        <f aca="false">BACKUP!H142</f>
        <v>1092391</v>
      </c>
      <c r="I276" s="132" t="n">
        <f aca="false">BACKUP!I142</f>
        <v>1098891</v>
      </c>
      <c r="J276" s="132" t="n">
        <f aca="false">BACKUP!J142</f>
        <v>1102991</v>
      </c>
      <c r="K276" s="132" t="n">
        <f aca="false">BACKUP!K142</f>
        <v>1106191</v>
      </c>
      <c r="L276" s="132" t="n">
        <f aca="false">BACKUP!L142</f>
        <v>1108591</v>
      </c>
      <c r="M276" s="132" t="n">
        <f aca="false">BACKUP!M142</f>
        <v>1114391</v>
      </c>
      <c r="N276" s="132" t="n">
        <f aca="false">BACKUP!N142</f>
        <v>1115191</v>
      </c>
      <c r="O276" s="132" t="n">
        <f aca="false">BACKUP!O142</f>
        <v>1116644</v>
      </c>
      <c r="P276" s="121"/>
      <c r="Q276" s="121"/>
      <c r="R276" s="121"/>
      <c r="S276" s="95"/>
      <c r="T276" s="121"/>
      <c r="U276" s="121"/>
      <c r="V276" s="95"/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  <c r="AM276" s="95"/>
      <c r="AN276" s="95"/>
      <c r="AO276" s="95"/>
      <c r="AP276" s="95"/>
      <c r="AQ276" s="95"/>
      <c r="AR276" s="95"/>
      <c r="AS276" s="95"/>
      <c r="AT276" s="95"/>
      <c r="AU276" s="95"/>
    </row>
    <row r="277" customFormat="false" ht="14.65" hidden="false" customHeight="false" outlineLevel="0" collapsed="false">
      <c r="A277" s="95"/>
      <c r="B277" s="95"/>
      <c r="C277" s="186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121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  <c r="AM277" s="95"/>
      <c r="AN277" s="95"/>
      <c r="AO277" s="95"/>
      <c r="AP277" s="95"/>
      <c r="AQ277" s="95"/>
      <c r="AR277" s="95"/>
      <c r="AS277" s="95"/>
      <c r="AT277" s="95"/>
      <c r="AU277" s="95"/>
    </row>
    <row r="278" customFormat="false" ht="14.65" hidden="false" customHeight="false" outlineLevel="0" collapsed="false">
      <c r="A278" s="185" t="str">
        <f aca="false">BACKUP!A146</f>
        <v>Accumulated Depreciation - Beg. Balance</v>
      </c>
      <c r="B278" s="95"/>
      <c r="C278" s="186"/>
      <c r="D278" s="121" t="n">
        <f aca="false">BACKUP!D146</f>
        <v>124120</v>
      </c>
      <c r="E278" s="121" t="n">
        <f aca="false">BACKUP!E146</f>
        <v>125856</v>
      </c>
      <c r="F278" s="121" t="n">
        <f aca="false">BACKUP!F146</f>
        <v>127595</v>
      </c>
      <c r="G278" s="121" t="n">
        <f aca="false">BACKUP!G146</f>
        <v>129334</v>
      </c>
      <c r="H278" s="121" t="n">
        <f aca="false">BACKUP!H146</f>
        <v>131073</v>
      </c>
      <c r="I278" s="121" t="n">
        <f aca="false">BACKUP!I146</f>
        <v>132812</v>
      </c>
      <c r="J278" s="121" t="n">
        <f aca="false">BACKUP!J146</f>
        <v>134553</v>
      </c>
      <c r="K278" s="121" t="n">
        <f aca="false">BACKUP!K146</f>
        <v>136298</v>
      </c>
      <c r="L278" s="121" t="n">
        <f aca="false">BACKUP!L146</f>
        <v>138043</v>
      </c>
      <c r="M278" s="121" t="n">
        <f aca="false">BACKUP!M146</f>
        <v>139807</v>
      </c>
      <c r="N278" s="121" t="n">
        <f aca="false">BACKUP!N146</f>
        <v>141571</v>
      </c>
      <c r="O278" s="121" t="n">
        <f aca="false">BACKUP!O146</f>
        <v>143338</v>
      </c>
      <c r="P278" s="95"/>
      <c r="Q278" s="95"/>
      <c r="R278" s="95"/>
      <c r="S278" s="95"/>
      <c r="T278" s="121"/>
      <c r="U278" s="121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  <c r="AM278" s="95"/>
      <c r="AN278" s="95"/>
      <c r="AO278" s="95"/>
      <c r="AP278" s="95"/>
      <c r="AQ278" s="95"/>
      <c r="AR278" s="95"/>
      <c r="AS278" s="95"/>
      <c r="AT278" s="95"/>
      <c r="AU278" s="95"/>
    </row>
    <row r="279" customFormat="false" ht="14.65" hidden="false" customHeight="false" outlineLevel="0" collapsed="false">
      <c r="A279" s="121" t="str">
        <f aca="false">BACKUP!A147</f>
        <v>   Depreciation Expense</v>
      </c>
      <c r="B279" s="95"/>
      <c r="C279" s="186" t="s">
        <v>564</v>
      </c>
      <c r="D279" s="121" t="n">
        <f aca="false">BACKUP!D147</f>
        <v>1200</v>
      </c>
      <c r="E279" s="121" t="n">
        <f aca="false">BACKUP!E147</f>
        <v>1203</v>
      </c>
      <c r="F279" s="121" t="n">
        <f aca="false">BACKUP!F147</f>
        <v>1203</v>
      </c>
      <c r="G279" s="121" t="n">
        <f aca="false">BACKUP!G147</f>
        <v>1203</v>
      </c>
      <c r="H279" s="121" t="n">
        <f aca="false">BACKUP!H147</f>
        <v>1203</v>
      </c>
      <c r="I279" s="121" t="n">
        <f aca="false">BACKUP!I147</f>
        <v>1205</v>
      </c>
      <c r="J279" s="121" t="n">
        <f aca="false">BACKUP!J147</f>
        <v>1209</v>
      </c>
      <c r="K279" s="121" t="n">
        <f aca="false">BACKUP!K147</f>
        <v>1209</v>
      </c>
      <c r="L279" s="121" t="n">
        <f aca="false">BACKUP!L147</f>
        <v>1228</v>
      </c>
      <c r="M279" s="121" t="n">
        <f aca="false">BACKUP!M147</f>
        <v>1228</v>
      </c>
      <c r="N279" s="121" t="n">
        <f aca="false">BACKUP!N147</f>
        <v>1231</v>
      </c>
      <c r="O279" s="121" t="n">
        <f aca="false">BACKUP!O147</f>
        <v>1235</v>
      </c>
      <c r="P279" s="121" t="n">
        <f aca="false">SUM(D279:O279)</f>
        <v>14557</v>
      </c>
      <c r="Q279" s="122" t="n">
        <f aca="false">SUM(D279:E279)</f>
        <v>2403</v>
      </c>
      <c r="R279" s="121" t="n">
        <f aca="false">P279-Q279</f>
        <v>12154</v>
      </c>
      <c r="S279" s="95"/>
      <c r="T279" s="121"/>
      <c r="U279" s="121"/>
      <c r="V279" s="95"/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  <c r="AM279" s="95"/>
      <c r="AN279" s="95"/>
      <c r="AO279" s="95"/>
      <c r="AP279" s="95"/>
      <c r="AQ279" s="95"/>
      <c r="AR279" s="95"/>
      <c r="AS279" s="95"/>
      <c r="AT279" s="95"/>
      <c r="AU279" s="95"/>
    </row>
    <row r="280" customFormat="false" ht="14.65" hidden="false" customHeight="false" outlineLevel="0" collapsed="false">
      <c r="A280" s="121" t="str">
        <f aca="false">BACKUP!A148</f>
        <v>   Plant Amortization</v>
      </c>
      <c r="B280" s="95"/>
      <c r="C280" s="186" t="s">
        <v>564</v>
      </c>
      <c r="D280" s="121" t="n">
        <f aca="false">BACKUP!D148</f>
        <v>600</v>
      </c>
      <c r="E280" s="121" t="n">
        <f aca="false">BACKUP!E148</f>
        <v>600</v>
      </c>
      <c r="F280" s="121" t="n">
        <f aca="false">BACKUP!F148</f>
        <v>600</v>
      </c>
      <c r="G280" s="121" t="n">
        <f aca="false">BACKUP!G148</f>
        <v>600</v>
      </c>
      <c r="H280" s="121" t="n">
        <f aca="false">BACKUP!H148</f>
        <v>600</v>
      </c>
      <c r="I280" s="121" t="n">
        <f aca="false">BACKUP!I148</f>
        <v>600</v>
      </c>
      <c r="J280" s="121" t="n">
        <f aca="false">BACKUP!J148</f>
        <v>600</v>
      </c>
      <c r="K280" s="121" t="n">
        <f aca="false">BACKUP!K148</f>
        <v>600</v>
      </c>
      <c r="L280" s="121" t="n">
        <f aca="false">BACKUP!L148</f>
        <v>600</v>
      </c>
      <c r="M280" s="121" t="n">
        <f aca="false">BACKUP!M148</f>
        <v>600</v>
      </c>
      <c r="N280" s="121" t="n">
        <f aca="false">BACKUP!N148</f>
        <v>600</v>
      </c>
      <c r="O280" s="121" t="n">
        <f aca="false">BACKUP!O148</f>
        <v>600</v>
      </c>
      <c r="P280" s="121" t="n">
        <f aca="false">SUM(D280:O280)</f>
        <v>7200</v>
      </c>
      <c r="Q280" s="122" t="n">
        <f aca="false">SUM(D280:E280)</f>
        <v>1200</v>
      </c>
      <c r="R280" s="121" t="n">
        <f aca="false">P280-Q280</f>
        <v>6000</v>
      </c>
      <c r="S280" s="95"/>
      <c r="T280" s="95"/>
      <c r="U280" s="121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  <c r="AM280" s="95"/>
      <c r="AN280" s="95"/>
      <c r="AO280" s="95"/>
      <c r="AP280" s="95"/>
      <c r="AQ280" s="95"/>
      <c r="AR280" s="95"/>
      <c r="AS280" s="95"/>
      <c r="AT280" s="95"/>
      <c r="AU280" s="95"/>
    </row>
    <row r="281" customFormat="false" ht="14.65" hidden="false" customHeight="false" outlineLevel="0" collapsed="false">
      <c r="A281" s="121" t="str">
        <f aca="false">BACKUP!A149</f>
        <v>   Removals </v>
      </c>
      <c r="B281" s="95"/>
      <c r="C281" s="186" t="s">
        <v>565</v>
      </c>
      <c r="D281" s="121" t="n">
        <f aca="false">BACKUP!D149</f>
        <v>0</v>
      </c>
      <c r="E281" s="121" t="n">
        <f aca="false">BACKUP!E149</f>
        <v>0</v>
      </c>
      <c r="F281" s="121" t="n">
        <f aca="false">BACKUP!F149</f>
        <v>0</v>
      </c>
      <c r="G281" s="121" t="n">
        <f aca="false">BACKUP!G149</f>
        <v>0</v>
      </c>
      <c r="H281" s="121" t="n">
        <f aca="false">BACKUP!H149</f>
        <v>0</v>
      </c>
      <c r="I281" s="121" t="n">
        <f aca="false">BACKUP!I149</f>
        <v>0</v>
      </c>
      <c r="J281" s="121" t="n">
        <f aca="false">BACKUP!J149</f>
        <v>0</v>
      </c>
      <c r="K281" s="121" t="n">
        <f aca="false">BACKUP!K149</f>
        <v>0</v>
      </c>
      <c r="L281" s="121" t="n">
        <f aca="false">BACKUP!L149</f>
        <v>0</v>
      </c>
      <c r="M281" s="121" t="n">
        <f aca="false">BACKUP!M149</f>
        <v>0</v>
      </c>
      <c r="N281" s="121" t="n">
        <f aca="false">BACKUP!N149</f>
        <v>0</v>
      </c>
      <c r="O281" s="121" t="n">
        <f aca="false">BACKUP!O149</f>
        <v>0</v>
      </c>
      <c r="P281" s="121" t="n">
        <f aca="false">SUM(D281:O281)</f>
        <v>0</v>
      </c>
      <c r="Q281" s="122" t="n">
        <f aca="false">SUM(D281:E281)</f>
        <v>0</v>
      </c>
      <c r="R281" s="121" t="n">
        <f aca="false">P281-Q281</f>
        <v>0</v>
      </c>
      <c r="S281" s="95"/>
      <c r="T281" s="95"/>
      <c r="U281" s="121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  <c r="AO281" s="95"/>
      <c r="AP281" s="95"/>
      <c r="AQ281" s="95"/>
      <c r="AR281" s="95"/>
      <c r="AS281" s="95"/>
      <c r="AT281" s="95"/>
      <c r="AU281" s="95"/>
    </row>
    <row r="282" customFormat="false" ht="14.65" hidden="false" customHeight="false" outlineLevel="0" collapsed="false">
      <c r="A282" s="121" t="str">
        <f aca="false">BACKUP!A150</f>
        <v>   Salvage </v>
      </c>
      <c r="B282" s="95"/>
      <c r="C282" s="186" t="s">
        <v>565</v>
      </c>
      <c r="D282" s="121" t="n">
        <f aca="false">BACKUP!D150</f>
        <v>0</v>
      </c>
      <c r="E282" s="121" t="n">
        <f aca="false">BACKUP!E150</f>
        <v>0</v>
      </c>
      <c r="F282" s="121" t="n">
        <f aca="false">BACKUP!F150</f>
        <v>0</v>
      </c>
      <c r="G282" s="121" t="n">
        <f aca="false">BACKUP!G150</f>
        <v>0</v>
      </c>
      <c r="H282" s="121" t="n">
        <f aca="false">BACKUP!H150</f>
        <v>0</v>
      </c>
      <c r="I282" s="121" t="n">
        <f aca="false">BACKUP!I150</f>
        <v>0</v>
      </c>
      <c r="J282" s="121" t="n">
        <f aca="false">BACKUP!J150</f>
        <v>0</v>
      </c>
      <c r="K282" s="121" t="n">
        <f aca="false">BACKUP!K150</f>
        <v>0</v>
      </c>
      <c r="L282" s="121" t="n">
        <f aca="false">BACKUP!L150</f>
        <v>0</v>
      </c>
      <c r="M282" s="121" t="n">
        <f aca="false">BACKUP!M150</f>
        <v>0</v>
      </c>
      <c r="N282" s="121" t="n">
        <f aca="false">BACKUP!N150</f>
        <v>0</v>
      </c>
      <c r="O282" s="121" t="n">
        <f aca="false">BACKUP!O150</f>
        <v>0</v>
      </c>
      <c r="P282" s="121" t="n">
        <f aca="false">SUM(D282:O282)</f>
        <v>0</v>
      </c>
      <c r="Q282" s="122" t="n">
        <f aca="false">SUM(D282:E282)</f>
        <v>0</v>
      </c>
      <c r="R282" s="121" t="n">
        <f aca="false">P282-Q282</f>
        <v>0</v>
      </c>
      <c r="S282" s="95"/>
      <c r="T282" s="121"/>
      <c r="U282" s="121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  <c r="AO282" s="95"/>
      <c r="AP282" s="95"/>
      <c r="AQ282" s="95"/>
      <c r="AR282" s="95"/>
      <c r="AS282" s="95"/>
      <c r="AT282" s="95"/>
      <c r="AU282" s="95"/>
    </row>
    <row r="283" customFormat="false" ht="14.65" hidden="false" customHeight="false" outlineLevel="0" collapsed="false">
      <c r="A283" s="121" t="str">
        <f aca="false">BACKUP!A151</f>
        <v>   Rate Case Adjustment</v>
      </c>
      <c r="B283" s="95"/>
      <c r="C283" s="186" t="s">
        <v>564</v>
      </c>
      <c r="D283" s="121" t="n">
        <f aca="false">BACKUP!D151</f>
        <v>0</v>
      </c>
      <c r="E283" s="121" t="n">
        <f aca="false">BACKUP!E151</f>
        <v>0</v>
      </c>
      <c r="F283" s="121" t="n">
        <f aca="false">BACKUP!F151</f>
        <v>0</v>
      </c>
      <c r="G283" s="121" t="n">
        <f aca="false">BACKUP!G151</f>
        <v>0</v>
      </c>
      <c r="H283" s="121" t="n">
        <f aca="false">BACKUP!H151</f>
        <v>0</v>
      </c>
      <c r="I283" s="121" t="n">
        <f aca="false">BACKUP!I151</f>
        <v>0</v>
      </c>
      <c r="J283" s="121" t="n">
        <f aca="false">BACKUP!J151</f>
        <v>0</v>
      </c>
      <c r="K283" s="121" t="n">
        <f aca="false">BACKUP!K151</f>
        <v>0</v>
      </c>
      <c r="L283" s="121" t="n">
        <f aca="false">BACKUP!L151</f>
        <v>0</v>
      </c>
      <c r="M283" s="121" t="n">
        <f aca="false">BACKUP!M151</f>
        <v>0</v>
      </c>
      <c r="N283" s="121" t="n">
        <f aca="false">BACKUP!N151</f>
        <v>0</v>
      </c>
      <c r="O283" s="121" t="n">
        <f aca="false">BACKUP!O151</f>
        <v>0</v>
      </c>
      <c r="P283" s="121" t="n">
        <f aca="false">SUM(D283:O283)</f>
        <v>0</v>
      </c>
      <c r="Q283" s="122" t="n">
        <f aca="false">SUM(D283:E283)</f>
        <v>0</v>
      </c>
      <c r="R283" s="121" t="n">
        <f aca="false">P283-Q283</f>
        <v>0</v>
      </c>
      <c r="S283" s="95"/>
      <c r="T283" s="121"/>
      <c r="U283" s="121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  <c r="AO283" s="95"/>
      <c r="AP283" s="95"/>
      <c r="AQ283" s="95"/>
      <c r="AR283" s="95"/>
      <c r="AS283" s="95"/>
      <c r="AT283" s="95"/>
      <c r="AU283" s="95"/>
    </row>
    <row r="284" customFormat="false" ht="14.65" hidden="false" customHeight="false" outlineLevel="0" collapsed="false">
      <c r="A284" s="121" t="str">
        <f aca="false">BACKUP!A152</f>
        <v>   Pipe Recoating / Accumulated Reserve Adjustment</v>
      </c>
      <c r="B284" s="95"/>
      <c r="C284" s="186" t="s">
        <v>559</v>
      </c>
      <c r="D284" s="121" t="n">
        <f aca="false">BACKUP!D152</f>
        <v>-67</v>
      </c>
      <c r="E284" s="121" t="n">
        <f aca="false">BACKUP!E152</f>
        <v>-67</v>
      </c>
      <c r="F284" s="121" t="n">
        <f aca="false">BACKUP!F152</f>
        <v>-67</v>
      </c>
      <c r="G284" s="121" t="n">
        <f aca="false">BACKUP!G152</f>
        <v>-67</v>
      </c>
      <c r="H284" s="121" t="n">
        <f aca="false">BACKUP!H152</f>
        <v>-67</v>
      </c>
      <c r="I284" s="121" t="n">
        <f aca="false">BACKUP!I152</f>
        <v>-67</v>
      </c>
      <c r="J284" s="121" t="n">
        <f aca="false">BACKUP!J152</f>
        <v>-67</v>
      </c>
      <c r="K284" s="121" t="n">
        <f aca="false">BACKUP!K152</f>
        <v>-67</v>
      </c>
      <c r="L284" s="121" t="n">
        <f aca="false">BACKUP!L152</f>
        <v>-67</v>
      </c>
      <c r="M284" s="121" t="n">
        <f aca="false">BACKUP!M152</f>
        <v>-67</v>
      </c>
      <c r="N284" s="121" t="n">
        <f aca="false">BACKUP!N152</f>
        <v>-67</v>
      </c>
      <c r="O284" s="121" t="n">
        <f aca="false">BACKUP!O152</f>
        <v>-67</v>
      </c>
      <c r="P284" s="121" t="n">
        <f aca="false">SUM(D284:O284)</f>
        <v>-804</v>
      </c>
      <c r="Q284" s="122" t="n">
        <f aca="false">SUM(D284:E284)</f>
        <v>-134</v>
      </c>
      <c r="R284" s="121" t="n">
        <f aca="false">P284-Q284</f>
        <v>-670</v>
      </c>
      <c r="S284" s="95"/>
      <c r="T284" s="122" t="n">
        <v>0</v>
      </c>
      <c r="U284" s="122" t="n">
        <v>0</v>
      </c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  <c r="AO284" s="95"/>
      <c r="AP284" s="95"/>
      <c r="AQ284" s="95"/>
      <c r="AR284" s="95"/>
      <c r="AS284" s="95"/>
      <c r="AT284" s="95"/>
      <c r="AU284" s="95"/>
    </row>
    <row r="285" customFormat="false" ht="14.65" hidden="false" customHeight="false" outlineLevel="0" collapsed="false">
      <c r="A285" s="121" t="str">
        <f aca="false">BACKUP!A153</f>
        <v>   Asset Sales </v>
      </c>
      <c r="B285" s="95"/>
      <c r="C285" s="186" t="s">
        <v>562</v>
      </c>
      <c r="D285" s="121" t="n">
        <f aca="false">BACKUP!D153</f>
        <v>0</v>
      </c>
      <c r="E285" s="121" t="n">
        <f aca="false">BACKUP!E153</f>
        <v>0</v>
      </c>
      <c r="F285" s="121" t="n">
        <f aca="false">BACKUP!F153</f>
        <v>0</v>
      </c>
      <c r="G285" s="121" t="n">
        <f aca="false">BACKUP!G153</f>
        <v>0</v>
      </c>
      <c r="H285" s="121" t="n">
        <f aca="false">BACKUP!H153</f>
        <v>0</v>
      </c>
      <c r="I285" s="121" t="n">
        <f aca="false">BACKUP!I153</f>
        <v>0</v>
      </c>
      <c r="J285" s="121" t="n">
        <f aca="false">BACKUP!J153</f>
        <v>0</v>
      </c>
      <c r="K285" s="121" t="n">
        <f aca="false">BACKUP!K153</f>
        <v>0</v>
      </c>
      <c r="L285" s="121" t="n">
        <f aca="false">BACKUP!L153</f>
        <v>0</v>
      </c>
      <c r="M285" s="121" t="n">
        <f aca="false">BACKUP!M153</f>
        <v>0</v>
      </c>
      <c r="N285" s="121" t="n">
        <f aca="false">BACKUP!N153</f>
        <v>0</v>
      </c>
      <c r="O285" s="121" t="n">
        <f aca="false">BACKUP!O153</f>
        <v>0</v>
      </c>
      <c r="P285" s="121" t="n">
        <f aca="false">SUM(D285:O285)</f>
        <v>0</v>
      </c>
      <c r="Q285" s="122" t="n">
        <f aca="false">SUM(D285:E285)</f>
        <v>0</v>
      </c>
      <c r="R285" s="121" t="n">
        <f aca="false">P285-Q285</f>
        <v>0</v>
      </c>
      <c r="S285" s="95"/>
      <c r="T285" s="122" t="n">
        <v>0</v>
      </c>
      <c r="U285" s="122" t="n">
        <v>0</v>
      </c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  <c r="AM285" s="95"/>
      <c r="AN285" s="95"/>
      <c r="AO285" s="95"/>
      <c r="AP285" s="95"/>
      <c r="AQ285" s="95"/>
      <c r="AR285" s="95"/>
      <c r="AS285" s="95"/>
      <c r="AT285" s="95"/>
      <c r="AU285" s="95"/>
    </row>
    <row r="286" customFormat="false" ht="14.65" hidden="false" customHeight="false" outlineLevel="0" collapsed="false">
      <c r="A286" s="121" t="str">
        <f aca="false">BACKUP!A154</f>
        <v>   Retirement of Reserves / Non-Utility Depreciation</v>
      </c>
      <c r="B286" s="95"/>
      <c r="C286" s="186" t="s">
        <v>559</v>
      </c>
      <c r="D286" s="121" t="n">
        <f aca="false">BACKUP!D154</f>
        <v>3</v>
      </c>
      <c r="E286" s="121" t="n">
        <f aca="false">BACKUP!E154</f>
        <v>3</v>
      </c>
      <c r="F286" s="121" t="n">
        <f aca="false">BACKUP!F154</f>
        <v>3</v>
      </c>
      <c r="G286" s="121" t="n">
        <f aca="false">BACKUP!G154</f>
        <v>3</v>
      </c>
      <c r="H286" s="121" t="n">
        <f aca="false">BACKUP!H154</f>
        <v>3</v>
      </c>
      <c r="I286" s="121" t="n">
        <f aca="false">BACKUP!I154</f>
        <v>3</v>
      </c>
      <c r="J286" s="121" t="n">
        <f aca="false">BACKUP!J154</f>
        <v>3</v>
      </c>
      <c r="K286" s="121" t="n">
        <f aca="false">BACKUP!K154</f>
        <v>3</v>
      </c>
      <c r="L286" s="121" t="n">
        <f aca="false">BACKUP!L154</f>
        <v>3</v>
      </c>
      <c r="M286" s="121" t="n">
        <f aca="false">BACKUP!M154</f>
        <v>3</v>
      </c>
      <c r="N286" s="121" t="n">
        <f aca="false">BACKUP!N154</f>
        <v>3</v>
      </c>
      <c r="O286" s="121" t="n">
        <f aca="false">BACKUP!O154</f>
        <v>3</v>
      </c>
      <c r="P286" s="121" t="n">
        <f aca="false">SUM(D286:O286)</f>
        <v>36</v>
      </c>
      <c r="Q286" s="122" t="n">
        <f aca="false">SUM(D286:E286)</f>
        <v>6</v>
      </c>
      <c r="R286" s="121" t="n">
        <f aca="false">P286-Q286</f>
        <v>30</v>
      </c>
      <c r="S286" s="95"/>
      <c r="T286" s="95"/>
      <c r="U286" s="121"/>
      <c r="V286" s="95"/>
      <c r="W286" s="95"/>
      <c r="X286" s="95"/>
      <c r="Y286" s="9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95"/>
      <c r="AK286" s="95"/>
      <c r="AL286" s="95"/>
      <c r="AM286" s="95"/>
      <c r="AN286" s="95"/>
      <c r="AO286" s="95"/>
      <c r="AP286" s="95"/>
      <c r="AQ286" s="95"/>
      <c r="AR286" s="95"/>
      <c r="AS286" s="95"/>
      <c r="AT286" s="95"/>
      <c r="AU286" s="95"/>
    </row>
    <row r="287" customFormat="false" ht="14.65" hidden="false" customHeight="false" outlineLevel="0" collapsed="false">
      <c r="A287" s="121" t="str">
        <f aca="false">BACKUP!A155</f>
        <v>   Actual / Estimate Adjustment</v>
      </c>
      <c r="B287" s="95"/>
      <c r="C287" s="186" t="s">
        <v>563</v>
      </c>
      <c r="D287" s="132" t="n">
        <f aca="false">BACKUP!D155</f>
        <v>0</v>
      </c>
      <c r="E287" s="132" t="n">
        <f aca="false">BACKUP!E155</f>
        <v>0</v>
      </c>
      <c r="F287" s="132" t="n">
        <f aca="false">BACKUP!F155</f>
        <v>0</v>
      </c>
      <c r="G287" s="132" t="n">
        <f aca="false">BACKUP!G155</f>
        <v>0</v>
      </c>
      <c r="H287" s="132" t="n">
        <f aca="false">BACKUP!H155</f>
        <v>0</v>
      </c>
      <c r="I287" s="132" t="n">
        <f aca="false">BACKUP!I155</f>
        <v>0</v>
      </c>
      <c r="J287" s="132" t="n">
        <f aca="false">BACKUP!J155</f>
        <v>0</v>
      </c>
      <c r="K287" s="132" t="n">
        <f aca="false">BACKUP!K155</f>
        <v>0</v>
      </c>
      <c r="L287" s="132" t="n">
        <f aca="false">BACKUP!L155</f>
        <v>0</v>
      </c>
      <c r="M287" s="132" t="n">
        <f aca="false">BACKUP!M155</f>
        <v>0</v>
      </c>
      <c r="N287" s="132" t="n">
        <f aca="false">BACKUP!N155</f>
        <v>0</v>
      </c>
      <c r="O287" s="132" t="n">
        <f aca="false">BACKUP!O155</f>
        <v>0</v>
      </c>
      <c r="P287" s="121" t="n">
        <f aca="false">SUM(D287:O287)</f>
        <v>0</v>
      </c>
      <c r="Q287" s="122" t="n">
        <f aca="false">SUM(D287:E287)</f>
        <v>0</v>
      </c>
      <c r="R287" s="121" t="n">
        <f aca="false">P287-Q287</f>
        <v>0</v>
      </c>
      <c r="S287" s="95"/>
      <c r="T287" s="121"/>
      <c r="U287" s="121"/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95"/>
      <c r="AK287" s="95"/>
      <c r="AL287" s="95"/>
      <c r="AM287" s="95"/>
      <c r="AN287" s="95"/>
      <c r="AO287" s="95"/>
      <c r="AP287" s="95"/>
      <c r="AQ287" s="95"/>
      <c r="AR287" s="95"/>
      <c r="AS287" s="95"/>
      <c r="AT287" s="95"/>
      <c r="AU287" s="95"/>
    </row>
    <row r="288" customFormat="false" ht="3.95" hidden="false" customHeight="true" outlineLevel="0" collapsed="false">
      <c r="A288" s="95"/>
      <c r="B288" s="95"/>
      <c r="C288" s="186"/>
      <c r="D288" s="121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95"/>
      <c r="Q288" s="95"/>
      <c r="R288" s="95"/>
      <c r="S288" s="95"/>
      <c r="T288" s="121"/>
      <c r="U288" s="121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95"/>
      <c r="AK288" s="95"/>
      <c r="AL288" s="95"/>
      <c r="AM288" s="95"/>
      <c r="AN288" s="95"/>
      <c r="AO288" s="95"/>
      <c r="AP288" s="95"/>
      <c r="AQ288" s="95"/>
      <c r="AR288" s="95"/>
      <c r="AS288" s="95"/>
      <c r="AT288" s="95"/>
      <c r="AU288" s="95"/>
    </row>
    <row r="289" customFormat="false" ht="14.65" hidden="false" customHeight="false" outlineLevel="0" collapsed="false">
      <c r="A289" s="143" t="str">
        <f aca="false">BACKUP!A157</f>
        <v>Accumulated Depreciation - End. Balance</v>
      </c>
      <c r="B289" s="95"/>
      <c r="C289" s="186"/>
      <c r="D289" s="132" t="n">
        <f aca="false">BACKUP!D157</f>
        <v>125856</v>
      </c>
      <c r="E289" s="132" t="n">
        <f aca="false">BACKUP!E157</f>
        <v>127595</v>
      </c>
      <c r="F289" s="132" t="n">
        <f aca="false">BACKUP!F157</f>
        <v>129334</v>
      </c>
      <c r="G289" s="132" t="n">
        <f aca="false">BACKUP!G157</f>
        <v>131073</v>
      </c>
      <c r="H289" s="132" t="n">
        <f aca="false">BACKUP!H157</f>
        <v>132812</v>
      </c>
      <c r="I289" s="132" t="n">
        <f aca="false">BACKUP!I157</f>
        <v>134553</v>
      </c>
      <c r="J289" s="132" t="n">
        <f aca="false">BACKUP!J157</f>
        <v>136298</v>
      </c>
      <c r="K289" s="132" t="n">
        <f aca="false">BACKUP!K157</f>
        <v>138043</v>
      </c>
      <c r="L289" s="132" t="n">
        <f aca="false">BACKUP!L157</f>
        <v>139807</v>
      </c>
      <c r="M289" s="132" t="n">
        <f aca="false">BACKUP!M157</f>
        <v>141571</v>
      </c>
      <c r="N289" s="132" t="n">
        <f aca="false">BACKUP!N157</f>
        <v>143338</v>
      </c>
      <c r="O289" s="132" t="n">
        <f aca="false">BACKUP!O157</f>
        <v>145109</v>
      </c>
      <c r="P289" s="95"/>
      <c r="Q289" s="95"/>
      <c r="R289" s="95"/>
      <c r="S289" s="95"/>
      <c r="T289" s="121"/>
      <c r="U289" s="121"/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95"/>
      <c r="AK289" s="95"/>
      <c r="AL289" s="95"/>
      <c r="AM289" s="95"/>
      <c r="AN289" s="95"/>
      <c r="AO289" s="95"/>
      <c r="AP289" s="95"/>
      <c r="AQ289" s="95"/>
      <c r="AR289" s="95"/>
      <c r="AS289" s="95"/>
      <c r="AT289" s="95"/>
      <c r="AU289" s="95"/>
    </row>
    <row r="290" customFormat="false" ht="14.65" hidden="false" customHeight="false" outlineLevel="0" collapsed="false">
      <c r="A290" s="95"/>
      <c r="B290" s="95"/>
      <c r="C290" s="186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121"/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95"/>
      <c r="AK290" s="95"/>
      <c r="AL290" s="95"/>
      <c r="AM290" s="95"/>
      <c r="AN290" s="95"/>
      <c r="AO290" s="95"/>
      <c r="AP290" s="95"/>
      <c r="AQ290" s="95"/>
      <c r="AR290" s="95"/>
      <c r="AS290" s="95"/>
      <c r="AT290" s="95"/>
      <c r="AU290" s="95"/>
    </row>
    <row r="291" customFormat="false" ht="14.65" hidden="false" customHeight="false" outlineLevel="0" collapsed="false">
      <c r="A291" s="143" t="str">
        <f aca="false">BACKUP!A167</f>
        <v>Deferred Contract Reform. Costs (NonCur.) - End. Balance</v>
      </c>
      <c r="B291" s="95"/>
      <c r="C291" s="186"/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95"/>
      <c r="Q291" s="95"/>
      <c r="R291" s="95"/>
      <c r="S291" s="95"/>
      <c r="T291" s="121"/>
      <c r="U291" s="121"/>
      <c r="V291" s="95"/>
      <c r="W291" s="95"/>
      <c r="X291" s="95"/>
      <c r="Y291" s="9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95"/>
      <c r="AK291" s="95"/>
      <c r="AL291" s="95"/>
      <c r="AM291" s="95"/>
      <c r="AN291" s="95"/>
      <c r="AO291" s="95"/>
      <c r="AP291" s="95"/>
      <c r="AQ291" s="95"/>
      <c r="AR291" s="95"/>
      <c r="AS291" s="95"/>
      <c r="AT291" s="95"/>
      <c r="AU291" s="95"/>
    </row>
    <row r="292" customFormat="false" ht="14.65" hidden="false" customHeight="false" outlineLevel="0" collapsed="false">
      <c r="A292" s="121" t="str">
        <f aca="false">BACKUP!A169</f>
        <v>      Change</v>
      </c>
      <c r="B292" s="95"/>
      <c r="C292" s="186" t="s">
        <v>566</v>
      </c>
      <c r="D292" s="121" t="n">
        <f aca="false">BACKUP!D169</f>
        <v>0</v>
      </c>
      <c r="E292" s="121" t="n">
        <f aca="false">BACKUP!E169</f>
        <v>0</v>
      </c>
      <c r="F292" s="121" t="n">
        <f aca="false">BACKUP!F169</f>
        <v>0</v>
      </c>
      <c r="G292" s="121" t="n">
        <f aca="false">BACKUP!G169</f>
        <v>0</v>
      </c>
      <c r="H292" s="121" t="n">
        <f aca="false">BACKUP!H169</f>
        <v>0</v>
      </c>
      <c r="I292" s="121" t="n">
        <f aca="false">BACKUP!I169</f>
        <v>0</v>
      </c>
      <c r="J292" s="121" t="n">
        <f aca="false">BACKUP!J169</f>
        <v>0</v>
      </c>
      <c r="K292" s="121" t="n">
        <f aca="false">BACKUP!K169</f>
        <v>0</v>
      </c>
      <c r="L292" s="121" t="n">
        <f aca="false">BACKUP!L169</f>
        <v>0</v>
      </c>
      <c r="M292" s="121" t="n">
        <f aca="false">BACKUP!M169</f>
        <v>0</v>
      </c>
      <c r="N292" s="121" t="n">
        <f aca="false">BACKUP!N169</f>
        <v>0</v>
      </c>
      <c r="O292" s="121" t="n">
        <f aca="false">BACKUP!O169</f>
        <v>0</v>
      </c>
      <c r="P292" s="121" t="n">
        <f aca="false">SUM(D292:O292)</f>
        <v>0</v>
      </c>
      <c r="Q292" s="122" t="n">
        <f aca="false">SUM(D292:E292)</f>
        <v>0</v>
      </c>
      <c r="R292" s="121" t="n">
        <f aca="false">P292-Q292</f>
        <v>0</v>
      </c>
      <c r="S292" s="95"/>
      <c r="T292" s="121"/>
      <c r="U292" s="121"/>
      <c r="V292" s="95"/>
      <c r="W292" s="95"/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  <c r="AK292" s="95"/>
      <c r="AL292" s="95"/>
      <c r="AM292" s="95"/>
      <c r="AN292" s="95"/>
      <c r="AO292" s="95"/>
      <c r="AP292" s="95"/>
      <c r="AQ292" s="95"/>
      <c r="AR292" s="95"/>
      <c r="AS292" s="95"/>
      <c r="AT292" s="95"/>
      <c r="AU292" s="95"/>
    </row>
    <row r="293" customFormat="false" ht="14.65" hidden="false" customHeight="false" outlineLevel="0" collapsed="false">
      <c r="A293" s="95"/>
      <c r="B293" s="95"/>
      <c r="C293" s="186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121"/>
      <c r="U293" s="121"/>
      <c r="V293" s="95"/>
      <c r="W293" s="95"/>
      <c r="X293" s="95"/>
      <c r="Y293" s="9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95"/>
      <c r="AK293" s="95"/>
      <c r="AL293" s="95"/>
      <c r="AM293" s="95"/>
      <c r="AN293" s="95"/>
      <c r="AO293" s="95"/>
      <c r="AP293" s="95"/>
      <c r="AQ293" s="95"/>
      <c r="AR293" s="95"/>
      <c r="AS293" s="95"/>
      <c r="AT293" s="95"/>
      <c r="AU293" s="95"/>
    </row>
    <row r="294" customFormat="false" ht="14.65" hidden="false" customHeight="false" outlineLevel="0" collapsed="false">
      <c r="A294" s="185" t="str">
        <f aca="false">BACKUP!A231</f>
        <v>Deferred Charges - Beg. Balance</v>
      </c>
      <c r="B294" s="95"/>
      <c r="C294" s="186"/>
      <c r="D294" s="121" t="n">
        <f aca="false">BACKUP!D231</f>
        <v>3963</v>
      </c>
      <c r="E294" s="121" t="n">
        <f aca="false">BACKUP!E231</f>
        <v>4150</v>
      </c>
      <c r="F294" s="121" t="n">
        <f aca="false">BACKUP!F231</f>
        <v>4337</v>
      </c>
      <c r="G294" s="121" t="n">
        <f aca="false">BACKUP!G231</f>
        <v>4524</v>
      </c>
      <c r="H294" s="121" t="n">
        <f aca="false">BACKUP!H231</f>
        <v>4711</v>
      </c>
      <c r="I294" s="121" t="n">
        <f aca="false">BACKUP!I231</f>
        <v>4898</v>
      </c>
      <c r="J294" s="121" t="n">
        <f aca="false">BACKUP!J231</f>
        <v>5085</v>
      </c>
      <c r="K294" s="121" t="n">
        <f aca="false">BACKUP!K231</f>
        <v>5273</v>
      </c>
      <c r="L294" s="121" t="n">
        <f aca="false">BACKUP!L231</f>
        <v>5460</v>
      </c>
      <c r="M294" s="121" t="n">
        <f aca="false">BACKUP!M231</f>
        <v>5648</v>
      </c>
      <c r="N294" s="121" t="n">
        <f aca="false">BACKUP!N231</f>
        <v>5835</v>
      </c>
      <c r="O294" s="121" t="n">
        <f aca="false">BACKUP!O231</f>
        <v>6023</v>
      </c>
      <c r="P294" s="121"/>
      <c r="Q294" s="121"/>
      <c r="R294" s="121"/>
      <c r="S294" s="95"/>
      <c r="T294" s="121"/>
      <c r="U294" s="121"/>
      <c r="V294" s="95"/>
      <c r="W294" s="95"/>
      <c r="X294" s="95"/>
      <c r="Y294" s="9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95"/>
      <c r="AK294" s="95"/>
      <c r="AL294" s="95"/>
      <c r="AM294" s="95"/>
      <c r="AN294" s="95"/>
      <c r="AO294" s="95"/>
      <c r="AP294" s="95"/>
      <c r="AQ294" s="95"/>
      <c r="AR294" s="95"/>
      <c r="AS294" s="95"/>
      <c r="AT294" s="95"/>
      <c r="AU294" s="95"/>
    </row>
    <row r="295" customFormat="false" ht="14.65" hidden="false" customHeight="false" outlineLevel="0" collapsed="false">
      <c r="A295" s="121" t="str">
        <f aca="false">BACKUP!A232</f>
        <v>   Amortized Loss on Reacquired Debt</v>
      </c>
      <c r="B295" s="95"/>
      <c r="C295" s="186" t="s">
        <v>559</v>
      </c>
      <c r="D295" s="121" t="n">
        <f aca="false">BACKUP!D232</f>
        <v>-0</v>
      </c>
      <c r="E295" s="121" t="n">
        <f aca="false">BACKUP!E232</f>
        <v>-0</v>
      </c>
      <c r="F295" s="121" t="n">
        <f aca="false">BACKUP!F232</f>
        <v>-0</v>
      </c>
      <c r="G295" s="121" t="n">
        <f aca="false">BACKUP!G232</f>
        <v>-0</v>
      </c>
      <c r="H295" s="121" t="n">
        <f aca="false">BACKUP!H232</f>
        <v>-0</v>
      </c>
      <c r="I295" s="121" t="n">
        <f aca="false">BACKUP!I232</f>
        <v>-0</v>
      </c>
      <c r="J295" s="121" t="n">
        <f aca="false">BACKUP!J232</f>
        <v>-0</v>
      </c>
      <c r="K295" s="121" t="n">
        <f aca="false">BACKUP!K232</f>
        <v>-0</v>
      </c>
      <c r="L295" s="121" t="n">
        <f aca="false">BACKUP!L232</f>
        <v>-0</v>
      </c>
      <c r="M295" s="121" t="n">
        <f aca="false">BACKUP!M232</f>
        <v>-0</v>
      </c>
      <c r="N295" s="121" t="n">
        <f aca="false">BACKUP!N232</f>
        <v>-0</v>
      </c>
      <c r="O295" s="121" t="n">
        <f aca="false">BACKUP!O232</f>
        <v>-0</v>
      </c>
      <c r="P295" s="121" t="n">
        <f aca="false">SUM(D295:O295)</f>
        <v>0</v>
      </c>
      <c r="Q295" s="122" t="n">
        <f aca="false">SUM(D295:E295)</f>
        <v>0</v>
      </c>
      <c r="R295" s="121" t="n">
        <f aca="false">P295-Q295</f>
        <v>0</v>
      </c>
      <c r="S295" s="95"/>
      <c r="T295" s="122" t="n">
        <v>0</v>
      </c>
      <c r="U295" s="122" t="n">
        <v>0</v>
      </c>
      <c r="V295" s="95"/>
      <c r="W295" s="95"/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  <c r="AM295" s="95"/>
      <c r="AN295" s="95"/>
      <c r="AO295" s="95"/>
      <c r="AP295" s="95"/>
      <c r="AQ295" s="95"/>
      <c r="AR295" s="95"/>
      <c r="AS295" s="95"/>
      <c r="AT295" s="95"/>
      <c r="AU295" s="95"/>
    </row>
    <row r="296" customFormat="false" ht="14.65" hidden="false" customHeight="false" outlineLevel="0" collapsed="false">
      <c r="A296" s="121" t="str">
        <f aca="false">BACKUP!A233</f>
        <v>   Non Construc.WIP (Incl. Temp. Holding) - Normal</v>
      </c>
      <c r="B296" s="95"/>
      <c r="C296" s="186" t="s">
        <v>559</v>
      </c>
      <c r="D296" s="121" t="n">
        <f aca="false">BACKUP!D233</f>
        <v>200</v>
      </c>
      <c r="E296" s="121" t="n">
        <f aca="false">BACKUP!E233</f>
        <v>200</v>
      </c>
      <c r="F296" s="121" t="n">
        <f aca="false">BACKUP!F233</f>
        <v>200</v>
      </c>
      <c r="G296" s="121" t="n">
        <f aca="false">BACKUP!G233</f>
        <v>200</v>
      </c>
      <c r="H296" s="121" t="n">
        <f aca="false">BACKUP!H233</f>
        <v>200</v>
      </c>
      <c r="I296" s="121" t="n">
        <f aca="false">BACKUP!I233</f>
        <v>200</v>
      </c>
      <c r="J296" s="121" t="n">
        <f aca="false">BACKUP!J233</f>
        <v>200</v>
      </c>
      <c r="K296" s="121" t="n">
        <f aca="false">BACKUP!K233</f>
        <v>200</v>
      </c>
      <c r="L296" s="121" t="n">
        <f aca="false">BACKUP!L233</f>
        <v>200</v>
      </c>
      <c r="M296" s="121" t="n">
        <f aca="false">BACKUP!M233</f>
        <v>200</v>
      </c>
      <c r="N296" s="121" t="n">
        <f aca="false">BACKUP!N233</f>
        <v>200</v>
      </c>
      <c r="O296" s="121" t="n">
        <f aca="false">BACKUP!O233</f>
        <v>200</v>
      </c>
      <c r="P296" s="121" t="n">
        <f aca="false">SUM(D296:O296)</f>
        <v>2400</v>
      </c>
      <c r="Q296" s="122" t="n">
        <f aca="false">SUM(D296:E296)</f>
        <v>400</v>
      </c>
      <c r="R296" s="121" t="n">
        <f aca="false">P296-Q296</f>
        <v>2000</v>
      </c>
      <c r="S296" s="95"/>
      <c r="T296" s="121"/>
      <c r="U296" s="121"/>
      <c r="V296" s="95"/>
      <c r="W296" s="95"/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  <c r="AK296" s="95"/>
      <c r="AL296" s="95"/>
      <c r="AM296" s="95"/>
      <c r="AN296" s="95"/>
      <c r="AO296" s="95"/>
      <c r="AP296" s="95"/>
      <c r="AQ296" s="95"/>
      <c r="AR296" s="95"/>
      <c r="AS296" s="95"/>
      <c r="AT296" s="95"/>
      <c r="AU296" s="95"/>
    </row>
    <row r="297" customFormat="false" ht="14.65" hidden="false" customHeight="false" outlineLevel="0" collapsed="false">
      <c r="A297" s="121" t="str">
        <f aca="false">BACKUP!A234</f>
        <v>          - Y2K Cost Deferrals (Reclass to Reg. Assets 7/00)</v>
      </c>
      <c r="B297" s="95"/>
      <c r="C297" s="186" t="s">
        <v>559</v>
      </c>
      <c r="D297" s="121" t="n">
        <f aca="false">BACKUP!D234</f>
        <v>0</v>
      </c>
      <c r="E297" s="121" t="n">
        <f aca="false">BACKUP!E234</f>
        <v>0</v>
      </c>
      <c r="F297" s="121" t="n">
        <f aca="false">BACKUP!F234</f>
        <v>0</v>
      </c>
      <c r="G297" s="121" t="n">
        <f aca="false">BACKUP!G234</f>
        <v>0</v>
      </c>
      <c r="H297" s="121" t="n">
        <f aca="false">BACKUP!H234</f>
        <v>0</v>
      </c>
      <c r="I297" s="121" t="n">
        <f aca="false">BACKUP!I234</f>
        <v>0</v>
      </c>
      <c r="J297" s="121" t="n">
        <f aca="false">BACKUP!J234</f>
        <v>0</v>
      </c>
      <c r="K297" s="121" t="n">
        <f aca="false">BACKUP!K234</f>
        <v>0</v>
      </c>
      <c r="L297" s="121" t="n">
        <f aca="false">BACKUP!L234</f>
        <v>0</v>
      </c>
      <c r="M297" s="121" t="n">
        <f aca="false">BACKUP!M234</f>
        <v>0</v>
      </c>
      <c r="N297" s="121" t="n">
        <f aca="false">BACKUP!N234</f>
        <v>0</v>
      </c>
      <c r="O297" s="121" t="n">
        <f aca="false">BACKUP!O234</f>
        <v>0</v>
      </c>
      <c r="P297" s="121" t="n">
        <f aca="false">SUM(D297:O297)</f>
        <v>0</v>
      </c>
      <c r="Q297" s="122" t="n">
        <f aca="false">SUM(D297:E297)</f>
        <v>0</v>
      </c>
      <c r="R297" s="121" t="n">
        <f aca="false">P297-Q297</f>
        <v>0</v>
      </c>
      <c r="S297" s="95"/>
      <c r="T297" s="95"/>
      <c r="U297" s="121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95"/>
      <c r="AK297" s="95"/>
      <c r="AL297" s="95"/>
      <c r="AM297" s="95"/>
      <c r="AN297" s="95"/>
      <c r="AO297" s="95"/>
      <c r="AP297" s="95"/>
      <c r="AQ297" s="95"/>
      <c r="AR297" s="95"/>
      <c r="AS297" s="95"/>
      <c r="AT297" s="95"/>
      <c r="AU297" s="95"/>
    </row>
    <row r="298" customFormat="false" ht="14.65" hidden="false" customHeight="false" outlineLevel="0" collapsed="false">
      <c r="A298" s="121" t="str">
        <f aca="false">BACKUP!A235</f>
        <v>          - Navajo ROW</v>
      </c>
      <c r="B298" s="95"/>
      <c r="C298" s="186" t="s">
        <v>559</v>
      </c>
      <c r="D298" s="121" t="n">
        <f aca="false">BACKUP!D235</f>
        <v>0</v>
      </c>
      <c r="E298" s="121" t="n">
        <f aca="false">BACKUP!E235</f>
        <v>0</v>
      </c>
      <c r="F298" s="121" t="n">
        <f aca="false">BACKUP!F235</f>
        <v>0</v>
      </c>
      <c r="G298" s="121" t="n">
        <f aca="false">BACKUP!G235</f>
        <v>0</v>
      </c>
      <c r="H298" s="121" t="n">
        <f aca="false">BACKUP!H235</f>
        <v>0</v>
      </c>
      <c r="I298" s="121" t="n">
        <f aca="false">BACKUP!I235</f>
        <v>0</v>
      </c>
      <c r="J298" s="121" t="n">
        <f aca="false">BACKUP!J235</f>
        <v>0</v>
      </c>
      <c r="K298" s="121" t="n">
        <f aca="false">BACKUP!K235</f>
        <v>0</v>
      </c>
      <c r="L298" s="121" t="n">
        <f aca="false">BACKUP!L235</f>
        <v>0</v>
      </c>
      <c r="M298" s="121" t="n">
        <f aca="false">BACKUP!M235</f>
        <v>0</v>
      </c>
      <c r="N298" s="121" t="n">
        <f aca="false">BACKUP!N235</f>
        <v>0</v>
      </c>
      <c r="O298" s="121" t="n">
        <f aca="false">BACKUP!O235</f>
        <v>0</v>
      </c>
      <c r="P298" s="121" t="n">
        <f aca="false">SUM(D298:O298)</f>
        <v>0</v>
      </c>
      <c r="Q298" s="122" t="n">
        <f aca="false">SUM(D298:E298)</f>
        <v>0</v>
      </c>
      <c r="R298" s="121" t="n">
        <f aca="false">P298-Q298</f>
        <v>0</v>
      </c>
      <c r="S298" s="95"/>
      <c r="T298" s="122" t="n">
        <v>0</v>
      </c>
      <c r="U298" s="122" t="n">
        <v>0</v>
      </c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  <c r="AK298" s="95"/>
      <c r="AL298" s="95"/>
      <c r="AM298" s="95"/>
      <c r="AN298" s="95"/>
      <c r="AO298" s="95"/>
      <c r="AP298" s="95"/>
      <c r="AQ298" s="95"/>
      <c r="AR298" s="95"/>
      <c r="AS298" s="95"/>
      <c r="AT298" s="95"/>
      <c r="AU298" s="95"/>
    </row>
    <row r="299" customFormat="false" ht="14.65" hidden="false" customHeight="false" outlineLevel="0" collapsed="false">
      <c r="A299" s="121" t="str">
        <f aca="false">BACKUP!A236</f>
        <v>   Unamortized Debt Expense</v>
      </c>
      <c r="B299" s="95"/>
      <c r="C299" s="186" t="s">
        <v>559</v>
      </c>
      <c r="D299" s="121" t="n">
        <f aca="false">BACKUP!D236</f>
        <v>-1</v>
      </c>
      <c r="E299" s="121" t="n">
        <f aca="false">BACKUP!E236</f>
        <v>0</v>
      </c>
      <c r="F299" s="121" t="n">
        <f aca="false">BACKUP!F236</f>
        <v>-1</v>
      </c>
      <c r="G299" s="121" t="n">
        <f aca="false">BACKUP!G236</f>
        <v>0</v>
      </c>
      <c r="H299" s="121" t="n">
        <f aca="false">BACKUP!H236</f>
        <v>-1</v>
      </c>
      <c r="I299" s="121" t="n">
        <f aca="false">BACKUP!I236</f>
        <v>0</v>
      </c>
      <c r="J299" s="121" t="n">
        <f aca="false">BACKUP!J236</f>
        <v>0</v>
      </c>
      <c r="K299" s="121" t="n">
        <f aca="false">BACKUP!K236</f>
        <v>0</v>
      </c>
      <c r="L299" s="121" t="n">
        <f aca="false">BACKUP!L236</f>
        <v>0</v>
      </c>
      <c r="M299" s="121" t="n">
        <f aca="false">BACKUP!M236</f>
        <v>0</v>
      </c>
      <c r="N299" s="121" t="n">
        <f aca="false">BACKUP!N236</f>
        <v>0</v>
      </c>
      <c r="O299" s="121" t="n">
        <f aca="false">BACKUP!O236</f>
        <v>0</v>
      </c>
      <c r="P299" s="121" t="n">
        <f aca="false">SUM(D299:O299)</f>
        <v>-3</v>
      </c>
      <c r="Q299" s="122" t="n">
        <f aca="false">SUM(D299:E299)</f>
        <v>-1</v>
      </c>
      <c r="R299" s="121" t="n">
        <f aca="false">P299-Q299</f>
        <v>-2</v>
      </c>
      <c r="S299" s="95"/>
      <c r="T299" s="122" t="n">
        <v>0</v>
      </c>
      <c r="U299" s="122" t="n">
        <v>0</v>
      </c>
      <c r="V299" s="95"/>
      <c r="W299" s="95"/>
      <c r="X299" s="95"/>
      <c r="Y299" s="95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95"/>
      <c r="AK299" s="95"/>
      <c r="AL299" s="95"/>
      <c r="AM299" s="95"/>
      <c r="AN299" s="95"/>
      <c r="AO299" s="95"/>
      <c r="AP299" s="95"/>
      <c r="AQ299" s="95"/>
      <c r="AR299" s="95"/>
      <c r="AS299" s="95"/>
      <c r="AT299" s="95"/>
      <c r="AU299" s="95"/>
    </row>
    <row r="300" customFormat="false" ht="14.65" hidden="false" customHeight="false" outlineLevel="0" collapsed="false">
      <c r="A300" s="121" t="str">
        <f aca="false">BACKUP!A237</f>
        <v>   Other (Was Operation Information Costs)</v>
      </c>
      <c r="B300" s="95"/>
      <c r="C300" s="186" t="s">
        <v>559</v>
      </c>
      <c r="D300" s="121" t="n">
        <f aca="false">BACKUP!D237</f>
        <v>0</v>
      </c>
      <c r="E300" s="121" t="n">
        <f aca="false">BACKUP!E237</f>
        <v>0</v>
      </c>
      <c r="F300" s="121" t="n">
        <f aca="false">BACKUP!F237</f>
        <v>0</v>
      </c>
      <c r="G300" s="121" t="n">
        <f aca="false">BACKUP!G237</f>
        <v>0</v>
      </c>
      <c r="H300" s="121" t="n">
        <f aca="false">BACKUP!H237</f>
        <v>0</v>
      </c>
      <c r="I300" s="121" t="n">
        <f aca="false">BACKUP!I237</f>
        <v>0</v>
      </c>
      <c r="J300" s="121" t="n">
        <f aca="false">BACKUP!J237</f>
        <v>0</v>
      </c>
      <c r="K300" s="121" t="n">
        <f aca="false">BACKUP!K237</f>
        <v>0</v>
      </c>
      <c r="L300" s="121" t="n">
        <f aca="false">BACKUP!L237</f>
        <v>0</v>
      </c>
      <c r="M300" s="121" t="n">
        <f aca="false">BACKUP!M237</f>
        <v>0</v>
      </c>
      <c r="N300" s="121" t="n">
        <f aca="false">BACKUP!N237</f>
        <v>0</v>
      </c>
      <c r="O300" s="121" t="n">
        <f aca="false">BACKUP!O237</f>
        <v>0</v>
      </c>
      <c r="P300" s="121" t="n">
        <f aca="false">SUM(D300:O300)</f>
        <v>0</v>
      </c>
      <c r="Q300" s="122" t="n">
        <f aca="false">SUM(D300:E300)</f>
        <v>0</v>
      </c>
      <c r="R300" s="121" t="n">
        <f aca="false">P300-Q300</f>
        <v>0</v>
      </c>
      <c r="S300" s="95"/>
      <c r="T300" s="122"/>
      <c r="U300" s="122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95"/>
      <c r="AK300" s="95"/>
      <c r="AL300" s="95"/>
      <c r="AM300" s="95"/>
      <c r="AN300" s="95"/>
      <c r="AO300" s="95"/>
      <c r="AP300" s="95"/>
      <c r="AQ300" s="95"/>
      <c r="AR300" s="95"/>
      <c r="AS300" s="95"/>
      <c r="AT300" s="95"/>
      <c r="AU300" s="95"/>
    </row>
    <row r="301" customFormat="false" ht="14.65" hidden="false" customHeight="false" outlineLevel="0" collapsed="false">
      <c r="A301" s="121" t="str">
        <f aca="false">BACKUP!A238</f>
        <v>   Other</v>
      </c>
      <c r="B301" s="95"/>
      <c r="C301" s="186" t="s">
        <v>559</v>
      </c>
      <c r="D301" s="121" t="n">
        <f aca="false">BACKUP!D238</f>
        <v>0</v>
      </c>
      <c r="E301" s="121" t="n">
        <f aca="false">BACKUP!E238</f>
        <v>0</v>
      </c>
      <c r="F301" s="121" t="n">
        <f aca="false">BACKUP!F238</f>
        <v>0</v>
      </c>
      <c r="G301" s="121" t="n">
        <f aca="false">BACKUP!G238</f>
        <v>0</v>
      </c>
      <c r="H301" s="121" t="n">
        <f aca="false">BACKUP!H238</f>
        <v>0</v>
      </c>
      <c r="I301" s="121" t="n">
        <f aca="false">BACKUP!I238</f>
        <v>0</v>
      </c>
      <c r="J301" s="121" t="n">
        <f aca="false">BACKUP!J238</f>
        <v>0</v>
      </c>
      <c r="K301" s="121" t="n">
        <f aca="false">BACKUP!K238</f>
        <v>0</v>
      </c>
      <c r="L301" s="121" t="n">
        <f aca="false">BACKUP!L238</f>
        <v>0</v>
      </c>
      <c r="M301" s="121" t="n">
        <f aca="false">BACKUP!M238</f>
        <v>0</v>
      </c>
      <c r="N301" s="121" t="n">
        <f aca="false">BACKUP!N238</f>
        <v>0</v>
      </c>
      <c r="O301" s="121" t="n">
        <f aca="false">BACKUP!O238</f>
        <v>0</v>
      </c>
      <c r="P301" s="121" t="n">
        <f aca="false">SUM(D301:O301)</f>
        <v>0</v>
      </c>
      <c r="Q301" s="122" t="n">
        <f aca="false">SUM(D301:E301)</f>
        <v>0</v>
      </c>
      <c r="R301" s="121" t="n">
        <f aca="false">P301-Q301</f>
        <v>0</v>
      </c>
      <c r="S301" s="95"/>
      <c r="T301" s="122" t="n">
        <v>0</v>
      </c>
      <c r="U301" s="122" t="n">
        <v>0</v>
      </c>
      <c r="V301" s="95"/>
      <c r="W301" s="95"/>
      <c r="X301" s="95"/>
      <c r="Y301" s="9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95"/>
      <c r="AK301" s="95"/>
      <c r="AL301" s="95"/>
      <c r="AM301" s="95"/>
      <c r="AN301" s="95"/>
      <c r="AO301" s="95"/>
      <c r="AP301" s="95"/>
      <c r="AQ301" s="95"/>
      <c r="AR301" s="95"/>
      <c r="AS301" s="95"/>
      <c r="AT301" s="95"/>
      <c r="AU301" s="95"/>
    </row>
    <row r="302" customFormat="false" ht="14.65" hidden="false" customHeight="false" outlineLevel="0" collapsed="false">
      <c r="A302" s="121" t="str">
        <f aca="false">BACKUP!A239</f>
        <v>   Santa Fe Amortization</v>
      </c>
      <c r="B302" s="95"/>
      <c r="C302" s="186" t="s">
        <v>559</v>
      </c>
      <c r="D302" s="121" t="n">
        <f aca="false">BACKUP!D239</f>
        <v>-12</v>
      </c>
      <c r="E302" s="121" t="n">
        <f aca="false">BACKUP!E239</f>
        <v>-13</v>
      </c>
      <c r="F302" s="121" t="n">
        <f aca="false">BACKUP!F239</f>
        <v>-12</v>
      </c>
      <c r="G302" s="121" t="n">
        <f aca="false">BACKUP!G239</f>
        <v>-13</v>
      </c>
      <c r="H302" s="121" t="n">
        <f aca="false">BACKUP!H239</f>
        <v>-12</v>
      </c>
      <c r="I302" s="121" t="n">
        <f aca="false">BACKUP!I239</f>
        <v>-13</v>
      </c>
      <c r="J302" s="121" t="n">
        <f aca="false">BACKUP!J239</f>
        <v>-12</v>
      </c>
      <c r="K302" s="121" t="n">
        <f aca="false">BACKUP!K239</f>
        <v>-13</v>
      </c>
      <c r="L302" s="121" t="n">
        <f aca="false">BACKUP!L239</f>
        <v>-12</v>
      </c>
      <c r="M302" s="121" t="n">
        <f aca="false">BACKUP!M239</f>
        <v>-13</v>
      </c>
      <c r="N302" s="121" t="n">
        <f aca="false">BACKUP!N239</f>
        <v>-12</v>
      </c>
      <c r="O302" s="121" t="n">
        <f aca="false">BACKUP!O239</f>
        <v>-13</v>
      </c>
      <c r="P302" s="121" t="n">
        <f aca="false">SUM(D302:O302)</f>
        <v>-150</v>
      </c>
      <c r="Q302" s="122" t="n">
        <f aca="false">SUM(D302:E302)</f>
        <v>-25</v>
      </c>
      <c r="R302" s="121" t="n">
        <f aca="false">P302-Q302</f>
        <v>-125</v>
      </c>
      <c r="S302" s="95"/>
      <c r="T302" s="122" t="n">
        <v>0</v>
      </c>
      <c r="U302" s="122" t="n">
        <v>0</v>
      </c>
      <c r="V302" s="95"/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95"/>
      <c r="AK302" s="95"/>
      <c r="AL302" s="95"/>
      <c r="AM302" s="95"/>
      <c r="AN302" s="95"/>
      <c r="AO302" s="95"/>
      <c r="AP302" s="95"/>
      <c r="AQ302" s="95"/>
      <c r="AR302" s="95"/>
      <c r="AS302" s="95"/>
      <c r="AT302" s="95"/>
      <c r="AU302" s="95"/>
    </row>
    <row r="303" customFormat="false" ht="14.65" hidden="false" customHeight="false" outlineLevel="0" collapsed="false">
      <c r="A303" s="121" t="str">
        <f aca="false">BACKUP!A240</f>
        <v>   Other</v>
      </c>
      <c r="B303" s="95"/>
      <c r="C303" s="186" t="s">
        <v>559</v>
      </c>
      <c r="D303" s="121" t="n">
        <f aca="false">BACKUP!D240</f>
        <v>0</v>
      </c>
      <c r="E303" s="121" t="n">
        <f aca="false">BACKUP!E240</f>
        <v>0</v>
      </c>
      <c r="F303" s="121" t="n">
        <f aca="false">BACKUP!F240</f>
        <v>0</v>
      </c>
      <c r="G303" s="121" t="n">
        <f aca="false">BACKUP!G240</f>
        <v>0</v>
      </c>
      <c r="H303" s="121" t="n">
        <f aca="false">BACKUP!H240</f>
        <v>0</v>
      </c>
      <c r="I303" s="121" t="n">
        <f aca="false">BACKUP!I240</f>
        <v>0</v>
      </c>
      <c r="J303" s="121" t="n">
        <f aca="false">BACKUP!J240</f>
        <v>0</v>
      </c>
      <c r="K303" s="121" t="n">
        <f aca="false">BACKUP!K240</f>
        <v>0</v>
      </c>
      <c r="L303" s="121" t="n">
        <f aca="false">BACKUP!L240</f>
        <v>0</v>
      </c>
      <c r="M303" s="121" t="n">
        <f aca="false">BACKUP!M240</f>
        <v>0</v>
      </c>
      <c r="N303" s="121" t="n">
        <f aca="false">BACKUP!N240</f>
        <v>0</v>
      </c>
      <c r="O303" s="121" t="n">
        <f aca="false">BACKUP!O240</f>
        <v>0</v>
      </c>
      <c r="P303" s="121" t="n">
        <f aca="false">SUM(D303:O303)</f>
        <v>0</v>
      </c>
      <c r="Q303" s="122" t="n">
        <f aca="false">SUM(D303:E303)</f>
        <v>0</v>
      </c>
      <c r="R303" s="121" t="n">
        <f aca="false">P303-Q303</f>
        <v>0</v>
      </c>
      <c r="S303" s="95"/>
      <c r="T303" s="122" t="n">
        <v>0</v>
      </c>
      <c r="U303" s="122" t="n">
        <v>0</v>
      </c>
      <c r="V303" s="95"/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95"/>
      <c r="AK303" s="95"/>
      <c r="AL303" s="95"/>
      <c r="AM303" s="95"/>
      <c r="AN303" s="95"/>
      <c r="AO303" s="95"/>
      <c r="AP303" s="95"/>
      <c r="AQ303" s="95"/>
      <c r="AR303" s="95"/>
      <c r="AS303" s="95"/>
      <c r="AT303" s="95"/>
      <c r="AU303" s="95"/>
    </row>
    <row r="304" customFormat="false" ht="14.65" hidden="false" customHeight="false" outlineLevel="0" collapsed="false">
      <c r="A304" s="121" t="str">
        <f aca="false">BACKUP!A241</f>
        <v>   Unidentified "Stretch" (Non Cash)</v>
      </c>
      <c r="B304" s="95"/>
      <c r="C304" s="186" t="s">
        <v>559</v>
      </c>
      <c r="D304" s="121" t="n">
        <f aca="false">BACKUP!D241</f>
        <v>0</v>
      </c>
      <c r="E304" s="121" t="n">
        <f aca="false">BACKUP!E241</f>
        <v>0</v>
      </c>
      <c r="F304" s="121" t="n">
        <f aca="false">BACKUP!F241</f>
        <v>0</v>
      </c>
      <c r="G304" s="121" t="n">
        <f aca="false">BACKUP!G241</f>
        <v>0</v>
      </c>
      <c r="H304" s="121" t="n">
        <f aca="false">BACKUP!H241</f>
        <v>0</v>
      </c>
      <c r="I304" s="121" t="n">
        <f aca="false">BACKUP!I241</f>
        <v>0</v>
      </c>
      <c r="J304" s="121" t="n">
        <f aca="false">BACKUP!J241</f>
        <v>0</v>
      </c>
      <c r="K304" s="121" t="n">
        <f aca="false">BACKUP!K241</f>
        <v>0</v>
      </c>
      <c r="L304" s="121" t="n">
        <f aca="false">BACKUP!L241</f>
        <v>0</v>
      </c>
      <c r="M304" s="121" t="n">
        <f aca="false">BACKUP!M241</f>
        <v>0</v>
      </c>
      <c r="N304" s="121" t="n">
        <f aca="false">BACKUP!N241</f>
        <v>0</v>
      </c>
      <c r="O304" s="121" t="n">
        <f aca="false">BACKUP!O241</f>
        <v>0</v>
      </c>
      <c r="P304" s="121" t="n">
        <f aca="false">SUM(D304:O304)</f>
        <v>0</v>
      </c>
      <c r="Q304" s="122" t="n">
        <f aca="false">SUM(D304:E304)</f>
        <v>0</v>
      </c>
      <c r="R304" s="121" t="n">
        <f aca="false">P304-Q304</f>
        <v>0</v>
      </c>
      <c r="S304" s="95"/>
      <c r="T304" s="122" t="n">
        <v>0</v>
      </c>
      <c r="U304" s="122" t="n">
        <v>0</v>
      </c>
      <c r="V304" s="95"/>
      <c r="W304" s="95"/>
      <c r="X304" s="95"/>
      <c r="Y304" s="9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95"/>
      <c r="AK304" s="95"/>
      <c r="AL304" s="95"/>
      <c r="AM304" s="95"/>
      <c r="AN304" s="95"/>
      <c r="AO304" s="95"/>
      <c r="AP304" s="95"/>
      <c r="AQ304" s="95"/>
      <c r="AR304" s="95"/>
      <c r="AS304" s="95"/>
      <c r="AT304" s="95"/>
      <c r="AU304" s="95"/>
    </row>
    <row r="305" customFormat="false" ht="14.65" hidden="false" customHeight="false" outlineLevel="0" collapsed="false">
      <c r="A305" s="121" t="str">
        <f aca="false">BACKUP!A242</f>
        <v>   Quarterly Actual vs. Flash Variance (Hyperion Adjust.)</v>
      </c>
      <c r="B305" s="95"/>
      <c r="C305" s="186" t="s">
        <v>559</v>
      </c>
      <c r="D305" s="121" t="n">
        <f aca="false">BACKUP!D242</f>
        <v>0</v>
      </c>
      <c r="E305" s="121" t="n">
        <f aca="false">BACKUP!E242</f>
        <v>0</v>
      </c>
      <c r="F305" s="121" t="n">
        <f aca="false">BACKUP!F242</f>
        <v>0</v>
      </c>
      <c r="G305" s="121" t="n">
        <f aca="false">BACKUP!G242</f>
        <v>0</v>
      </c>
      <c r="H305" s="121" t="n">
        <f aca="false">BACKUP!H242</f>
        <v>0</v>
      </c>
      <c r="I305" s="121" t="n">
        <f aca="false">BACKUP!I242</f>
        <v>0</v>
      </c>
      <c r="J305" s="121" t="n">
        <f aca="false">BACKUP!J242</f>
        <v>0</v>
      </c>
      <c r="K305" s="121" t="n">
        <f aca="false">BACKUP!K242</f>
        <v>0</v>
      </c>
      <c r="L305" s="121" t="n">
        <f aca="false">BACKUP!L242</f>
        <v>0</v>
      </c>
      <c r="M305" s="121" t="n">
        <f aca="false">BACKUP!M242</f>
        <v>0</v>
      </c>
      <c r="N305" s="121" t="n">
        <f aca="false">BACKUP!N242</f>
        <v>0</v>
      </c>
      <c r="O305" s="121" t="n">
        <f aca="false">BACKUP!O242</f>
        <v>0</v>
      </c>
      <c r="P305" s="121" t="n">
        <f aca="false">SUM(D305:O305)</f>
        <v>0</v>
      </c>
      <c r="Q305" s="122" t="n">
        <f aca="false">SUM(D305:E305)</f>
        <v>0</v>
      </c>
      <c r="R305" s="121" t="n">
        <f aca="false">P305-Q305</f>
        <v>0</v>
      </c>
      <c r="S305" s="95"/>
      <c r="T305" s="122" t="n">
        <v>0</v>
      </c>
      <c r="U305" s="122" t="n">
        <v>0</v>
      </c>
      <c r="V305" s="95"/>
      <c r="W305" s="95"/>
      <c r="X305" s="95"/>
      <c r="Y305" s="9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95"/>
      <c r="AK305" s="95"/>
      <c r="AL305" s="95"/>
      <c r="AM305" s="95"/>
      <c r="AN305" s="95"/>
      <c r="AO305" s="95"/>
      <c r="AP305" s="95"/>
      <c r="AQ305" s="95"/>
      <c r="AR305" s="95"/>
      <c r="AS305" s="95"/>
      <c r="AT305" s="95"/>
      <c r="AU305" s="95"/>
    </row>
    <row r="306" customFormat="false" ht="14.65" hidden="false" customHeight="false" outlineLevel="0" collapsed="false">
      <c r="A306" s="121" t="str">
        <f aca="false">BACKUP!A243</f>
        <v>   Actual / Estimate Adjustment</v>
      </c>
      <c r="B306" s="95"/>
      <c r="C306" s="186" t="s">
        <v>559</v>
      </c>
      <c r="D306" s="132" t="n">
        <f aca="false">BACKUP!D243</f>
        <v>0</v>
      </c>
      <c r="E306" s="132" t="n">
        <f aca="false">BACKUP!E243</f>
        <v>0</v>
      </c>
      <c r="F306" s="132" t="n">
        <f aca="false">BACKUP!F243</f>
        <v>0</v>
      </c>
      <c r="G306" s="132" t="n">
        <f aca="false">BACKUP!G243</f>
        <v>0</v>
      </c>
      <c r="H306" s="132" t="n">
        <f aca="false">BACKUP!H243</f>
        <v>0</v>
      </c>
      <c r="I306" s="132" t="n">
        <f aca="false">BACKUP!I243</f>
        <v>0</v>
      </c>
      <c r="J306" s="132" t="n">
        <f aca="false">BACKUP!J243</f>
        <v>0</v>
      </c>
      <c r="K306" s="132" t="n">
        <f aca="false">BACKUP!K243</f>
        <v>0</v>
      </c>
      <c r="L306" s="132" t="n">
        <f aca="false">BACKUP!L243</f>
        <v>0</v>
      </c>
      <c r="M306" s="132" t="n">
        <f aca="false">BACKUP!M243</f>
        <v>0</v>
      </c>
      <c r="N306" s="132" t="n">
        <f aca="false">BACKUP!N243</f>
        <v>0</v>
      </c>
      <c r="O306" s="132" t="n">
        <f aca="false">BACKUP!O243</f>
        <v>0</v>
      </c>
      <c r="P306" s="121" t="n">
        <f aca="false">SUM(D306:O306)</f>
        <v>0</v>
      </c>
      <c r="Q306" s="122" t="n">
        <f aca="false">SUM(D306:E306)</f>
        <v>0</v>
      </c>
      <c r="R306" s="121" t="n">
        <f aca="false">P306-Q306</f>
        <v>0</v>
      </c>
      <c r="S306" s="95"/>
      <c r="T306" s="122" t="n">
        <v>0</v>
      </c>
      <c r="U306" s="122" t="n">
        <v>0</v>
      </c>
      <c r="V306" s="95"/>
      <c r="W306" s="95"/>
      <c r="X306" s="95"/>
      <c r="Y306" s="9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95"/>
      <c r="AK306" s="95"/>
      <c r="AL306" s="95"/>
      <c r="AM306" s="95"/>
      <c r="AN306" s="95"/>
      <c r="AO306" s="95"/>
      <c r="AP306" s="95"/>
      <c r="AQ306" s="95"/>
      <c r="AR306" s="95"/>
      <c r="AS306" s="95"/>
      <c r="AT306" s="95"/>
      <c r="AU306" s="95"/>
    </row>
    <row r="307" customFormat="false" ht="3.95" hidden="false" customHeight="true" outlineLevel="0" collapsed="false">
      <c r="A307" s="95"/>
      <c r="B307" s="95"/>
      <c r="C307" s="186"/>
      <c r="D307" s="121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95"/>
      <c r="Q307" s="95"/>
      <c r="R307" s="95"/>
      <c r="S307" s="95"/>
      <c r="T307" s="121"/>
      <c r="U307" s="121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95"/>
      <c r="AK307" s="95"/>
      <c r="AL307" s="95"/>
      <c r="AM307" s="95"/>
      <c r="AN307" s="95"/>
      <c r="AO307" s="95"/>
      <c r="AP307" s="95"/>
      <c r="AQ307" s="95"/>
      <c r="AR307" s="95"/>
      <c r="AS307" s="95"/>
      <c r="AT307" s="95"/>
      <c r="AU307" s="95"/>
    </row>
    <row r="308" customFormat="false" ht="14.65" hidden="false" customHeight="false" outlineLevel="0" collapsed="false">
      <c r="A308" s="143" t="str">
        <f aca="false">BACKUP!A245</f>
        <v>Deferred Charges - End. Balance</v>
      </c>
      <c r="B308" s="95"/>
      <c r="C308" s="186"/>
      <c r="D308" s="132" t="n">
        <f aca="false">BACKUP!D245</f>
        <v>4150</v>
      </c>
      <c r="E308" s="132" t="n">
        <f aca="false">BACKUP!E245</f>
        <v>4337</v>
      </c>
      <c r="F308" s="132" t="n">
        <f aca="false">BACKUP!F245</f>
        <v>4524</v>
      </c>
      <c r="G308" s="132" t="n">
        <f aca="false">BACKUP!G245</f>
        <v>4711</v>
      </c>
      <c r="H308" s="132" t="n">
        <f aca="false">BACKUP!H245</f>
        <v>4898</v>
      </c>
      <c r="I308" s="132" t="n">
        <f aca="false">BACKUP!I245</f>
        <v>5085</v>
      </c>
      <c r="J308" s="132" t="n">
        <f aca="false">BACKUP!J245</f>
        <v>5273</v>
      </c>
      <c r="K308" s="132" t="n">
        <f aca="false">BACKUP!K245</f>
        <v>5460</v>
      </c>
      <c r="L308" s="132" t="n">
        <f aca="false">BACKUP!L245</f>
        <v>5648</v>
      </c>
      <c r="M308" s="132" t="n">
        <f aca="false">BACKUP!M245</f>
        <v>5835</v>
      </c>
      <c r="N308" s="132" t="n">
        <f aca="false">BACKUP!N245</f>
        <v>6023</v>
      </c>
      <c r="O308" s="132" t="n">
        <f aca="false">BACKUP!O245</f>
        <v>6210</v>
      </c>
      <c r="P308" s="95"/>
      <c r="Q308" s="95"/>
      <c r="R308" s="95"/>
      <c r="S308" s="95"/>
      <c r="T308" s="121"/>
      <c r="U308" s="121"/>
      <c r="V308" s="95"/>
      <c r="W308" s="95"/>
      <c r="X308" s="95"/>
      <c r="Y308" s="95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95"/>
      <c r="AK308" s="95"/>
      <c r="AL308" s="95"/>
      <c r="AM308" s="95"/>
      <c r="AN308" s="95"/>
      <c r="AO308" s="95"/>
      <c r="AP308" s="95"/>
      <c r="AQ308" s="95"/>
      <c r="AR308" s="95"/>
      <c r="AS308" s="95"/>
      <c r="AT308" s="95"/>
      <c r="AU308" s="95"/>
    </row>
    <row r="309" customFormat="false" ht="14.65" hidden="false" customHeight="false" outlineLevel="0" collapsed="false">
      <c r="A309" s="95"/>
      <c r="B309" s="95"/>
      <c r="C309" s="186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121"/>
      <c r="U309" s="121"/>
      <c r="V309" s="95"/>
      <c r="W309" s="95"/>
      <c r="X309" s="95"/>
      <c r="Y309" s="95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95"/>
      <c r="AK309" s="95"/>
      <c r="AL309" s="95"/>
      <c r="AM309" s="95"/>
      <c r="AN309" s="95"/>
      <c r="AO309" s="95"/>
      <c r="AP309" s="95"/>
      <c r="AQ309" s="95"/>
      <c r="AR309" s="95"/>
      <c r="AS309" s="95"/>
      <c r="AT309" s="95"/>
      <c r="AU309" s="95"/>
    </row>
    <row r="310" customFormat="false" ht="14.65" hidden="false" customHeight="false" outlineLevel="0" collapsed="false">
      <c r="A310" s="108" t="s">
        <v>567</v>
      </c>
      <c r="B310" s="95"/>
      <c r="C310" s="186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121"/>
      <c r="U310" s="121"/>
      <c r="V310" s="95"/>
      <c r="W310" s="95"/>
      <c r="X310" s="95"/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95"/>
      <c r="AK310" s="95"/>
      <c r="AL310" s="95"/>
      <c r="AM310" s="95"/>
      <c r="AN310" s="95"/>
      <c r="AO310" s="95"/>
      <c r="AP310" s="95"/>
      <c r="AQ310" s="95"/>
      <c r="AR310" s="95"/>
      <c r="AS310" s="95"/>
      <c r="AT310" s="95"/>
      <c r="AU310" s="95"/>
    </row>
    <row r="311" customFormat="false" ht="14.65" hidden="false" customHeight="false" outlineLevel="0" collapsed="false">
      <c r="A311" s="121" t="str">
        <f aca="false">BACKUP!A378</f>
        <v>   Reserve Issues - Other</v>
      </c>
      <c r="B311" s="95"/>
      <c r="C311" s="186"/>
      <c r="D311" s="121" t="n">
        <f aca="false">BACKUP!D378</f>
        <v>0</v>
      </c>
      <c r="E311" s="121" t="n">
        <f aca="false">BACKUP!E378</f>
        <v>0</v>
      </c>
      <c r="F311" s="121" t="n">
        <f aca="false">BACKUP!F378</f>
        <v>0</v>
      </c>
      <c r="G311" s="121" t="n">
        <f aca="false">BACKUP!G378</f>
        <v>0</v>
      </c>
      <c r="H311" s="121" t="n">
        <f aca="false">BACKUP!H378</f>
        <v>0</v>
      </c>
      <c r="I311" s="121" t="n">
        <f aca="false">BACKUP!I378</f>
        <v>0</v>
      </c>
      <c r="J311" s="121" t="n">
        <f aca="false">BACKUP!J378</f>
        <v>0</v>
      </c>
      <c r="K311" s="121" t="n">
        <f aca="false">BACKUP!K378</f>
        <v>0</v>
      </c>
      <c r="L311" s="121" t="n">
        <f aca="false">BACKUP!L378</f>
        <v>0</v>
      </c>
      <c r="M311" s="121" t="n">
        <f aca="false">BACKUP!M378</f>
        <v>0</v>
      </c>
      <c r="N311" s="121" t="n">
        <f aca="false">BACKUP!N378</f>
        <v>0</v>
      </c>
      <c r="O311" s="121" t="n">
        <f aca="false">BACKUP!O378</f>
        <v>0</v>
      </c>
      <c r="P311" s="121" t="n">
        <f aca="false">SUM(D311:O311)</f>
        <v>0</v>
      </c>
      <c r="Q311" s="122" t="n">
        <f aca="false">SUM(D311:E311)</f>
        <v>0</v>
      </c>
      <c r="R311" s="121" t="n">
        <f aca="false">P311-Q311</f>
        <v>0</v>
      </c>
      <c r="S311" s="95"/>
      <c r="T311" s="121"/>
      <c r="U311" s="121"/>
      <c r="V311" s="95"/>
      <c r="W311" s="95"/>
      <c r="X311" s="95"/>
      <c r="Y311" s="9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95"/>
      <c r="AK311" s="95"/>
      <c r="AL311" s="95"/>
      <c r="AM311" s="95"/>
      <c r="AN311" s="95"/>
      <c r="AO311" s="95"/>
      <c r="AP311" s="95"/>
      <c r="AQ311" s="95"/>
      <c r="AR311" s="95"/>
      <c r="AS311" s="95"/>
      <c r="AT311" s="95"/>
      <c r="AU311" s="95"/>
    </row>
    <row r="312" customFormat="false" ht="14.65" hidden="false" customHeight="false" outlineLevel="0" collapsed="false">
      <c r="A312" s="121" t="str">
        <f aca="false">BACKUP!A379</f>
        <v>        - Deferred Interest Income (Starting in 1997)</v>
      </c>
      <c r="B312" s="95"/>
      <c r="C312" s="186"/>
      <c r="D312" s="121" t="n">
        <f aca="false">BACKUP!D379</f>
        <v>0</v>
      </c>
      <c r="E312" s="121" t="n">
        <f aca="false">BACKUP!E379</f>
        <v>0</v>
      </c>
      <c r="F312" s="121" t="n">
        <f aca="false">BACKUP!F379</f>
        <v>0</v>
      </c>
      <c r="G312" s="121" t="n">
        <f aca="false">BACKUP!G379</f>
        <v>0</v>
      </c>
      <c r="H312" s="121" t="n">
        <f aca="false">BACKUP!H379</f>
        <v>0</v>
      </c>
      <c r="I312" s="121" t="n">
        <f aca="false">BACKUP!I379</f>
        <v>0</v>
      </c>
      <c r="J312" s="121" t="n">
        <f aca="false">BACKUP!J379</f>
        <v>0</v>
      </c>
      <c r="K312" s="121" t="n">
        <f aca="false">BACKUP!K379</f>
        <v>0</v>
      </c>
      <c r="L312" s="121" t="n">
        <f aca="false">BACKUP!L379</f>
        <v>0</v>
      </c>
      <c r="M312" s="121" t="n">
        <f aca="false">BACKUP!M379</f>
        <v>0</v>
      </c>
      <c r="N312" s="121" t="n">
        <f aca="false">BACKUP!N379</f>
        <v>0</v>
      </c>
      <c r="O312" s="121" t="n">
        <f aca="false">BACKUP!O379</f>
        <v>0</v>
      </c>
      <c r="P312" s="121" t="n">
        <f aca="false">SUM(D312:O312)</f>
        <v>0</v>
      </c>
      <c r="Q312" s="122" t="n">
        <f aca="false">SUM(D312:E312)</f>
        <v>0</v>
      </c>
      <c r="R312" s="121" t="n">
        <f aca="false">P312-Q312</f>
        <v>0</v>
      </c>
      <c r="S312" s="95"/>
      <c r="T312" s="121"/>
      <c r="U312" s="121"/>
      <c r="V312" s="95"/>
      <c r="W312" s="95"/>
      <c r="X312" s="95"/>
      <c r="Y312" s="95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95"/>
      <c r="AK312" s="95"/>
      <c r="AL312" s="95"/>
      <c r="AM312" s="95"/>
      <c r="AN312" s="95"/>
      <c r="AO312" s="95"/>
      <c r="AP312" s="95"/>
      <c r="AQ312" s="95"/>
      <c r="AR312" s="95"/>
      <c r="AS312" s="95"/>
      <c r="AT312" s="95"/>
      <c r="AU312" s="95"/>
    </row>
    <row r="313" customFormat="false" ht="14.65" hidden="false" customHeight="false" outlineLevel="0" collapsed="false">
      <c r="A313" s="121" t="str">
        <f aca="false">BACKUP!A380</f>
        <v>        - Other (Earning Management)</v>
      </c>
      <c r="B313" s="95"/>
      <c r="C313" s="186"/>
      <c r="D313" s="121" t="n">
        <f aca="false">BACKUP!D380</f>
        <v>0</v>
      </c>
      <c r="E313" s="121" t="n">
        <f aca="false">BACKUP!E380</f>
        <v>0</v>
      </c>
      <c r="F313" s="121" t="n">
        <f aca="false">BACKUP!F380</f>
        <v>0</v>
      </c>
      <c r="G313" s="121" t="n">
        <f aca="false">BACKUP!G380</f>
        <v>0</v>
      </c>
      <c r="H313" s="121" t="n">
        <f aca="false">BACKUP!H380</f>
        <v>0</v>
      </c>
      <c r="I313" s="121" t="n">
        <f aca="false">BACKUP!I380</f>
        <v>0</v>
      </c>
      <c r="J313" s="121" t="n">
        <f aca="false">BACKUP!J380</f>
        <v>0</v>
      </c>
      <c r="K313" s="121" t="n">
        <f aca="false">BACKUP!K380</f>
        <v>0</v>
      </c>
      <c r="L313" s="121" t="n">
        <f aca="false">BACKUP!L380</f>
        <v>0</v>
      </c>
      <c r="M313" s="121" t="n">
        <f aca="false">BACKUP!M380</f>
        <v>0</v>
      </c>
      <c r="N313" s="121" t="n">
        <f aca="false">BACKUP!N380</f>
        <v>0</v>
      </c>
      <c r="O313" s="121" t="n">
        <f aca="false">BACKUP!O380</f>
        <v>0</v>
      </c>
      <c r="P313" s="121" t="n">
        <f aca="false">SUM(D313:O313)</f>
        <v>0</v>
      </c>
      <c r="Q313" s="122" t="n">
        <f aca="false">SUM(D313:E313)</f>
        <v>0</v>
      </c>
      <c r="R313" s="121" t="n">
        <f aca="false">P313-Q313</f>
        <v>0</v>
      </c>
      <c r="S313" s="95"/>
      <c r="T313" s="121"/>
      <c r="U313" s="121"/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  <c r="AM313" s="95"/>
      <c r="AN313" s="95"/>
      <c r="AO313" s="95"/>
      <c r="AP313" s="95"/>
      <c r="AQ313" s="95"/>
      <c r="AR313" s="95"/>
      <c r="AS313" s="95"/>
      <c r="AT313" s="95"/>
      <c r="AU313" s="95"/>
    </row>
    <row r="314" customFormat="false" ht="14.65" hidden="false" customHeight="false" outlineLevel="0" collapsed="false">
      <c r="A314" s="121" t="str">
        <f aca="false">BACKUP!A381</f>
        <v>        - Negotiated Rates / SoCal Issue </v>
      </c>
      <c r="B314" s="95"/>
      <c r="C314" s="186"/>
      <c r="D314" s="121" t="n">
        <f aca="false">BACKUP!D381</f>
        <v>0</v>
      </c>
      <c r="E314" s="121" t="n">
        <f aca="false">BACKUP!E381</f>
        <v>0</v>
      </c>
      <c r="F314" s="121" t="n">
        <f aca="false">BACKUP!F381</f>
        <v>0</v>
      </c>
      <c r="G314" s="121" t="n">
        <f aca="false">BACKUP!G381</f>
        <v>0</v>
      </c>
      <c r="H314" s="121" t="n">
        <f aca="false">BACKUP!H381</f>
        <v>0</v>
      </c>
      <c r="I314" s="121" t="n">
        <f aca="false">BACKUP!I381</f>
        <v>0</v>
      </c>
      <c r="J314" s="121" t="n">
        <f aca="false">BACKUP!J381</f>
        <v>0</v>
      </c>
      <c r="K314" s="121" t="n">
        <f aca="false">BACKUP!K381</f>
        <v>0</v>
      </c>
      <c r="L314" s="121" t="n">
        <f aca="false">BACKUP!L381</f>
        <v>0</v>
      </c>
      <c r="M314" s="121" t="n">
        <f aca="false">BACKUP!M381</f>
        <v>0</v>
      </c>
      <c r="N314" s="121" t="n">
        <f aca="false">BACKUP!N381</f>
        <v>0</v>
      </c>
      <c r="O314" s="121" t="n">
        <f aca="false">BACKUP!O381</f>
        <v>0</v>
      </c>
      <c r="P314" s="121" t="n">
        <f aca="false">SUM(D314:O314)</f>
        <v>0</v>
      </c>
      <c r="Q314" s="122" t="n">
        <f aca="false">SUM(D314:E314)</f>
        <v>0</v>
      </c>
      <c r="R314" s="121" t="n">
        <f aca="false">P314-Q314</f>
        <v>0</v>
      </c>
      <c r="S314" s="95"/>
      <c r="T314" s="121"/>
      <c r="U314" s="121"/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  <c r="AO314" s="95"/>
      <c r="AP314" s="95"/>
      <c r="AQ314" s="95"/>
      <c r="AR314" s="95"/>
      <c r="AS314" s="95"/>
      <c r="AT314" s="95"/>
      <c r="AU314" s="95"/>
    </row>
    <row r="315" customFormat="false" ht="14.65" hidden="false" customHeight="false" outlineLevel="0" collapsed="false">
      <c r="A315" s="121" t="str">
        <f aca="false">BACKUP!A382</f>
        <v>        - Misc. (2/01 Grynberg Legal, 3/01 Fuel Issue)</v>
      </c>
      <c r="B315" s="95"/>
      <c r="C315" s="186"/>
      <c r="D315" s="132" t="n">
        <f aca="false">BACKUP!D382</f>
        <v>0</v>
      </c>
      <c r="E315" s="132" t="n">
        <f aca="false">BACKUP!E382</f>
        <v>0</v>
      </c>
      <c r="F315" s="132" t="n">
        <f aca="false">BACKUP!F382</f>
        <v>0</v>
      </c>
      <c r="G315" s="132" t="n">
        <f aca="false">BACKUP!G382</f>
        <v>0</v>
      </c>
      <c r="H315" s="132" t="n">
        <f aca="false">BACKUP!H382</f>
        <v>0</v>
      </c>
      <c r="I315" s="132" t="n">
        <f aca="false">BACKUP!I382</f>
        <v>0</v>
      </c>
      <c r="J315" s="132" t="n">
        <f aca="false">BACKUP!J382</f>
        <v>0</v>
      </c>
      <c r="K315" s="132" t="n">
        <f aca="false">BACKUP!K382</f>
        <v>0</v>
      </c>
      <c r="L315" s="132" t="n">
        <f aca="false">BACKUP!L382</f>
        <v>0</v>
      </c>
      <c r="M315" s="132" t="n">
        <f aca="false">BACKUP!M382</f>
        <v>0</v>
      </c>
      <c r="N315" s="132" t="n">
        <f aca="false">BACKUP!N382</f>
        <v>0</v>
      </c>
      <c r="O315" s="132" t="n">
        <f aca="false">BACKUP!O382</f>
        <v>0</v>
      </c>
      <c r="P315" s="132" t="n">
        <f aca="false">SUM(D315:O315)</f>
        <v>0</v>
      </c>
      <c r="Q315" s="133" t="n">
        <f aca="false">SUM(D315:E315)</f>
        <v>0</v>
      </c>
      <c r="R315" s="132" t="n">
        <f aca="false">P315-Q315</f>
        <v>0</v>
      </c>
      <c r="S315" s="95"/>
      <c r="T315" s="121"/>
      <c r="U315" s="121"/>
      <c r="V315" s="95"/>
      <c r="W315" s="95"/>
      <c r="X315" s="95"/>
      <c r="Y315" s="9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95"/>
      <c r="AK315" s="95"/>
      <c r="AL315" s="95"/>
      <c r="AM315" s="95"/>
      <c r="AN315" s="95"/>
      <c r="AO315" s="95"/>
      <c r="AP315" s="95"/>
      <c r="AQ315" s="95"/>
      <c r="AR315" s="95"/>
      <c r="AS315" s="95"/>
      <c r="AT315" s="95"/>
      <c r="AU315" s="95"/>
    </row>
    <row r="316" customFormat="false" ht="3.95" hidden="false" customHeight="true" outlineLevel="0" collapsed="false">
      <c r="A316" s="121"/>
      <c r="B316" s="95"/>
      <c r="C316" s="186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121"/>
      <c r="U316" s="121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  <c r="AO316" s="95"/>
      <c r="AP316" s="95"/>
      <c r="AQ316" s="95"/>
      <c r="AR316" s="95"/>
      <c r="AS316" s="95"/>
      <c r="AT316" s="95"/>
      <c r="AU316" s="95"/>
    </row>
    <row r="317" customFormat="false" ht="14.65" hidden="false" customHeight="false" outlineLevel="0" collapsed="false">
      <c r="A317" s="120" t="s">
        <v>568</v>
      </c>
      <c r="B317" s="95"/>
      <c r="C317" s="186" t="s">
        <v>559</v>
      </c>
      <c r="D317" s="151" t="n">
        <f aca="false">SUM(D311:D315)</f>
        <v>0</v>
      </c>
      <c r="E317" s="151" t="n">
        <f aca="false">SUM(E311:E315)</f>
        <v>0</v>
      </c>
      <c r="F317" s="151" t="n">
        <f aca="false">SUM(F311:F315)</f>
        <v>0</v>
      </c>
      <c r="G317" s="151" t="n">
        <f aca="false">SUM(G311:G315)</f>
        <v>0</v>
      </c>
      <c r="H317" s="151" t="n">
        <f aca="false">SUM(H311:H315)</f>
        <v>0</v>
      </c>
      <c r="I317" s="151" t="n">
        <f aca="false">SUM(I311:I315)</f>
        <v>0</v>
      </c>
      <c r="J317" s="151" t="n">
        <f aca="false">SUM(J311:J315)</f>
        <v>0</v>
      </c>
      <c r="K317" s="151" t="n">
        <f aca="false">SUM(K311:K315)</f>
        <v>0</v>
      </c>
      <c r="L317" s="151" t="n">
        <f aca="false">SUM(L311:L315)</f>
        <v>0</v>
      </c>
      <c r="M317" s="151" t="n">
        <f aca="false">SUM(M311:M315)</f>
        <v>0</v>
      </c>
      <c r="N317" s="151" t="n">
        <f aca="false">SUM(N311:N315)</f>
        <v>0</v>
      </c>
      <c r="O317" s="151" t="n">
        <f aca="false">SUM(O311:O315)</f>
        <v>0</v>
      </c>
      <c r="P317" s="151" t="n">
        <f aca="false">SUM(P311:P315)</f>
        <v>0</v>
      </c>
      <c r="Q317" s="151" t="n">
        <f aca="false">SUM(Q311:Q315)</f>
        <v>0</v>
      </c>
      <c r="R317" s="151" t="n">
        <f aca="false">SUM(R311:R315)</f>
        <v>0</v>
      </c>
      <c r="S317" s="95"/>
      <c r="T317" s="121"/>
      <c r="U317" s="121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  <c r="AO317" s="95"/>
      <c r="AP317" s="95"/>
      <c r="AQ317" s="95"/>
      <c r="AR317" s="95"/>
      <c r="AS317" s="95"/>
      <c r="AT317" s="95"/>
      <c r="AU317" s="95"/>
    </row>
    <row r="318" customFormat="false" ht="14.65" hidden="false" customHeight="false" outlineLevel="0" collapsed="false">
      <c r="A318" s="95"/>
      <c r="B318" s="95"/>
      <c r="C318" s="186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121"/>
      <c r="U318" s="121"/>
      <c r="V318" s="95"/>
      <c r="W318" s="95"/>
      <c r="X318" s="95"/>
      <c r="Y318" s="95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95"/>
      <c r="AK318" s="95"/>
      <c r="AL318" s="95"/>
      <c r="AM318" s="95"/>
      <c r="AN318" s="95"/>
      <c r="AO318" s="95"/>
      <c r="AP318" s="95"/>
      <c r="AQ318" s="95"/>
      <c r="AR318" s="95"/>
      <c r="AS318" s="95"/>
      <c r="AT318" s="95"/>
      <c r="AU318" s="95"/>
    </row>
    <row r="319" customFormat="false" ht="14.65" hidden="false" customHeight="false" outlineLevel="0" collapsed="false">
      <c r="A319" s="185" t="str">
        <f aca="false">BACKUP!A415</f>
        <v>Other Deferred Credits - Beg. Balance</v>
      </c>
      <c r="B319" s="95"/>
      <c r="C319" s="186"/>
      <c r="D319" s="121" t="n">
        <f aca="false">BACKUP!D415</f>
        <v>2377</v>
      </c>
      <c r="E319" s="121" t="n">
        <f aca="false">BACKUP!E415</f>
        <v>2353</v>
      </c>
      <c r="F319" s="121" t="n">
        <f aca="false">BACKUP!F415</f>
        <v>2329</v>
      </c>
      <c r="G319" s="121" t="n">
        <f aca="false">BACKUP!G415</f>
        <v>2305</v>
      </c>
      <c r="H319" s="121" t="n">
        <f aca="false">BACKUP!H415</f>
        <v>2282</v>
      </c>
      <c r="I319" s="121" t="n">
        <f aca="false">BACKUP!I415</f>
        <v>2258</v>
      </c>
      <c r="J319" s="121" t="n">
        <f aca="false">BACKUP!J415</f>
        <v>2234</v>
      </c>
      <c r="K319" s="121" t="n">
        <f aca="false">BACKUP!K415</f>
        <v>2210</v>
      </c>
      <c r="L319" s="121" t="n">
        <f aca="false">BACKUP!L415</f>
        <v>2187</v>
      </c>
      <c r="M319" s="121" t="n">
        <f aca="false">BACKUP!M415</f>
        <v>2163</v>
      </c>
      <c r="N319" s="121" t="n">
        <f aca="false">BACKUP!N415</f>
        <v>2139</v>
      </c>
      <c r="O319" s="121" t="n">
        <f aca="false">BACKUP!O415</f>
        <v>2115</v>
      </c>
      <c r="P319" s="121"/>
      <c r="Q319" s="121"/>
      <c r="R319" s="121"/>
      <c r="S319" s="95"/>
      <c r="T319" s="121"/>
      <c r="U319" s="121"/>
      <c r="V319" s="95"/>
      <c r="W319" s="95"/>
      <c r="X319" s="95"/>
      <c r="Y319" s="95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  <c r="AM319" s="95"/>
      <c r="AN319" s="95"/>
      <c r="AO319" s="95"/>
      <c r="AP319" s="95"/>
      <c r="AQ319" s="95"/>
      <c r="AR319" s="95"/>
      <c r="AS319" s="95"/>
      <c r="AT319" s="95"/>
      <c r="AU319" s="95"/>
    </row>
    <row r="320" customFormat="false" ht="14.65" hidden="false" customHeight="false" outlineLevel="0" collapsed="false">
      <c r="A320" s="121" t="str">
        <f aca="false">BACKUP!A416</f>
        <v>   Unamortized Gain on Reacquired Debt</v>
      </c>
      <c r="B320" s="95"/>
      <c r="C320" s="186" t="s">
        <v>559</v>
      </c>
      <c r="D320" s="121" t="n">
        <f aca="false">BACKUP!D416</f>
        <v>-0</v>
      </c>
      <c r="E320" s="121" t="n">
        <f aca="false">BACKUP!E416</f>
        <v>-0</v>
      </c>
      <c r="F320" s="121" t="n">
        <f aca="false">BACKUP!F416</f>
        <v>-0</v>
      </c>
      <c r="G320" s="121" t="n">
        <f aca="false">BACKUP!G416</f>
        <v>-0</v>
      </c>
      <c r="H320" s="121" t="n">
        <f aca="false">BACKUP!H416</f>
        <v>-0</v>
      </c>
      <c r="I320" s="121" t="n">
        <f aca="false">BACKUP!I416</f>
        <v>-0</v>
      </c>
      <c r="J320" s="121" t="n">
        <f aca="false">BACKUP!J416</f>
        <v>-0</v>
      </c>
      <c r="K320" s="121" t="n">
        <f aca="false">BACKUP!K416</f>
        <v>-0</v>
      </c>
      <c r="L320" s="121" t="n">
        <f aca="false">BACKUP!L416</f>
        <v>-0</v>
      </c>
      <c r="M320" s="121" t="n">
        <f aca="false">BACKUP!M416</f>
        <v>-0</v>
      </c>
      <c r="N320" s="121" t="n">
        <f aca="false">BACKUP!N416</f>
        <v>-0</v>
      </c>
      <c r="O320" s="121" t="n">
        <f aca="false">BACKUP!O416</f>
        <v>-0</v>
      </c>
      <c r="P320" s="121" t="n">
        <f aca="false">SUM(D320:O320)</f>
        <v>0</v>
      </c>
      <c r="Q320" s="122" t="n">
        <f aca="false">SUM(D320:E320)</f>
        <v>0</v>
      </c>
      <c r="R320" s="121" t="n">
        <f aca="false">P320-Q320</f>
        <v>0</v>
      </c>
      <c r="S320" s="95"/>
      <c r="T320" s="122" t="n">
        <v>0</v>
      </c>
      <c r="U320" s="122" t="n">
        <v>0</v>
      </c>
      <c r="V320" s="95"/>
      <c r="W320" s="95"/>
      <c r="X320" s="95"/>
      <c r="Y320" s="9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95"/>
      <c r="AK320" s="95"/>
      <c r="AL320" s="95"/>
      <c r="AM320" s="95"/>
      <c r="AN320" s="95"/>
      <c r="AO320" s="95"/>
      <c r="AP320" s="95"/>
      <c r="AQ320" s="95"/>
      <c r="AR320" s="95"/>
      <c r="AS320" s="95"/>
      <c r="AT320" s="95"/>
      <c r="AU320" s="95"/>
    </row>
    <row r="321" customFormat="false" ht="14.65" hidden="false" customHeight="false" outlineLevel="0" collapsed="false">
      <c r="A321" s="121" t="str">
        <f aca="false">BACKUP!A417</f>
        <v>   Other </v>
      </c>
      <c r="B321" s="95"/>
      <c r="C321" s="186" t="s">
        <v>559</v>
      </c>
      <c r="D321" s="121" t="n">
        <f aca="false">BACKUP!D417</f>
        <v>0</v>
      </c>
      <c r="E321" s="121" t="n">
        <f aca="false">BACKUP!E417</f>
        <v>0</v>
      </c>
      <c r="F321" s="121" t="n">
        <f aca="false">BACKUP!F417</f>
        <v>0</v>
      </c>
      <c r="G321" s="121" t="n">
        <f aca="false">BACKUP!G417</f>
        <v>0</v>
      </c>
      <c r="H321" s="121" t="n">
        <f aca="false">BACKUP!H417</f>
        <v>0</v>
      </c>
      <c r="I321" s="121" t="n">
        <f aca="false">BACKUP!I417</f>
        <v>0</v>
      </c>
      <c r="J321" s="121" t="n">
        <f aca="false">BACKUP!J417</f>
        <v>0</v>
      </c>
      <c r="K321" s="121" t="n">
        <f aca="false">BACKUP!K417</f>
        <v>0</v>
      </c>
      <c r="L321" s="121" t="n">
        <f aca="false">BACKUP!L417</f>
        <v>0</v>
      </c>
      <c r="M321" s="121" t="n">
        <f aca="false">BACKUP!M417</f>
        <v>0</v>
      </c>
      <c r="N321" s="121" t="n">
        <f aca="false">BACKUP!N417</f>
        <v>0</v>
      </c>
      <c r="O321" s="121" t="n">
        <f aca="false">BACKUP!O417</f>
        <v>0</v>
      </c>
      <c r="P321" s="121" t="n">
        <f aca="false">SUM(D321:O321)</f>
        <v>0</v>
      </c>
      <c r="Q321" s="122" t="n">
        <f aca="false">SUM(D321:E321)</f>
        <v>0</v>
      </c>
      <c r="R321" s="121" t="n">
        <f aca="false">P321-Q321</f>
        <v>0</v>
      </c>
      <c r="S321" s="95"/>
      <c r="T321" s="122" t="n">
        <v>0</v>
      </c>
      <c r="U321" s="122" t="n">
        <v>0</v>
      </c>
      <c r="V321" s="95"/>
      <c r="W321" s="95"/>
      <c r="X321" s="95"/>
      <c r="Y321" s="9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  <c r="AO321" s="95"/>
      <c r="AP321" s="95"/>
      <c r="AQ321" s="95"/>
      <c r="AR321" s="95"/>
      <c r="AS321" s="95"/>
      <c r="AT321" s="95"/>
      <c r="AU321" s="95"/>
    </row>
    <row r="322" customFormat="false" ht="14.65" hidden="false" customHeight="false" outlineLevel="0" collapsed="false">
      <c r="A322" s="121" t="str">
        <f aca="false">BACKUP!A418</f>
        <v>   PG&amp;E ($430) and UAF ($244) Accruals</v>
      </c>
      <c r="B322" s="95"/>
      <c r="C322" s="186" t="s">
        <v>559</v>
      </c>
      <c r="D322" s="121" t="n">
        <f aca="false">BACKUP!D418</f>
        <v>0</v>
      </c>
      <c r="E322" s="121" t="n">
        <f aca="false">BACKUP!E418</f>
        <v>0</v>
      </c>
      <c r="F322" s="121" t="n">
        <f aca="false">BACKUP!F418</f>
        <v>0</v>
      </c>
      <c r="G322" s="121" t="n">
        <f aca="false">BACKUP!G418</f>
        <v>0</v>
      </c>
      <c r="H322" s="121" t="n">
        <f aca="false">BACKUP!H418</f>
        <v>0</v>
      </c>
      <c r="I322" s="121" t="n">
        <f aca="false">BACKUP!I418</f>
        <v>0</v>
      </c>
      <c r="J322" s="121" t="n">
        <f aca="false">BACKUP!J418</f>
        <v>0</v>
      </c>
      <c r="K322" s="121" t="n">
        <f aca="false">BACKUP!K418</f>
        <v>0</v>
      </c>
      <c r="L322" s="121" t="n">
        <f aca="false">BACKUP!L418</f>
        <v>0</v>
      </c>
      <c r="M322" s="121" t="n">
        <f aca="false">BACKUP!M418</f>
        <v>0</v>
      </c>
      <c r="N322" s="121" t="n">
        <f aca="false">BACKUP!N418</f>
        <v>0</v>
      </c>
      <c r="O322" s="121" t="n">
        <f aca="false">BACKUP!O418</f>
        <v>0</v>
      </c>
      <c r="P322" s="121" t="n">
        <f aca="false">SUM(D322:O322)</f>
        <v>0</v>
      </c>
      <c r="Q322" s="122" t="n">
        <f aca="false">SUM(D322:E322)</f>
        <v>0</v>
      </c>
      <c r="R322" s="121" t="n">
        <f aca="false">P322-Q322</f>
        <v>0</v>
      </c>
      <c r="S322" s="95"/>
      <c r="T322" s="122" t="n">
        <v>0</v>
      </c>
      <c r="U322" s="122" t="n">
        <v>0</v>
      </c>
      <c r="V322" s="95"/>
      <c r="W322" s="95"/>
      <c r="X322" s="95"/>
      <c r="Y322" s="95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95"/>
      <c r="AK322" s="95"/>
      <c r="AL322" s="95"/>
      <c r="AM322" s="95"/>
      <c r="AN322" s="95"/>
      <c r="AO322" s="95"/>
      <c r="AP322" s="95"/>
      <c r="AQ322" s="95"/>
      <c r="AR322" s="95"/>
      <c r="AS322" s="95"/>
      <c r="AT322" s="95"/>
      <c r="AU322" s="95"/>
    </row>
    <row r="323" customFormat="false" ht="14.65" hidden="false" customHeight="false" outlineLevel="0" collapsed="false">
      <c r="A323" s="121" t="str">
        <f aca="false">BACKUP!A419</f>
        <v>   Provision for Rate Refund</v>
      </c>
      <c r="B323" s="95"/>
      <c r="C323" s="186" t="s">
        <v>559</v>
      </c>
      <c r="D323" s="121" t="n">
        <f aca="false">BACKUP!D419</f>
        <v>0</v>
      </c>
      <c r="E323" s="121" t="n">
        <f aca="false">BACKUP!E419</f>
        <v>0</v>
      </c>
      <c r="F323" s="121" t="n">
        <f aca="false">BACKUP!F419</f>
        <v>0</v>
      </c>
      <c r="G323" s="121" t="n">
        <f aca="false">BACKUP!G419</f>
        <v>0</v>
      </c>
      <c r="H323" s="121" t="n">
        <f aca="false">BACKUP!H419</f>
        <v>0</v>
      </c>
      <c r="I323" s="121" t="n">
        <f aca="false">BACKUP!I419</f>
        <v>0</v>
      </c>
      <c r="J323" s="121" t="n">
        <f aca="false">BACKUP!J419</f>
        <v>0</v>
      </c>
      <c r="K323" s="121" t="n">
        <f aca="false">BACKUP!K419</f>
        <v>0</v>
      </c>
      <c r="L323" s="121" t="n">
        <f aca="false">BACKUP!L419</f>
        <v>0</v>
      </c>
      <c r="M323" s="121" t="n">
        <f aca="false">BACKUP!M419</f>
        <v>0</v>
      </c>
      <c r="N323" s="121" t="n">
        <f aca="false">BACKUP!N419</f>
        <v>0</v>
      </c>
      <c r="O323" s="121" t="n">
        <f aca="false">BACKUP!O419</f>
        <v>0</v>
      </c>
      <c r="P323" s="121" t="n">
        <f aca="false">SUM(D323:O323)</f>
        <v>0</v>
      </c>
      <c r="Q323" s="122" t="n">
        <f aca="false">SUM(D323:E323)</f>
        <v>0</v>
      </c>
      <c r="R323" s="121" t="n">
        <f aca="false">P323-Q323</f>
        <v>0</v>
      </c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95"/>
      <c r="AK323" s="95"/>
      <c r="AL323" s="95"/>
      <c r="AM323" s="95"/>
      <c r="AN323" s="95"/>
      <c r="AO323" s="95"/>
      <c r="AP323" s="95"/>
      <c r="AQ323" s="95"/>
      <c r="AR323" s="95"/>
      <c r="AS323" s="95"/>
      <c r="AT323" s="95"/>
      <c r="AU323" s="95"/>
    </row>
    <row r="324" customFormat="false" ht="14.65" hidden="false" customHeight="false" outlineLevel="0" collapsed="false">
      <c r="A324" s="121" t="str">
        <f aca="false">BACKUP!A420</f>
        <v>   Misc. (Acct. 2530-999-9999)</v>
      </c>
      <c r="B324" s="95"/>
      <c r="C324" s="186" t="s">
        <v>559</v>
      </c>
      <c r="D324" s="121" t="n">
        <f aca="false">BACKUP!D420</f>
        <v>0</v>
      </c>
      <c r="E324" s="121" t="n">
        <f aca="false">BACKUP!E420</f>
        <v>0</v>
      </c>
      <c r="F324" s="121" t="n">
        <f aca="false">BACKUP!F420</f>
        <v>0</v>
      </c>
      <c r="G324" s="121" t="n">
        <f aca="false">BACKUP!G420</f>
        <v>0</v>
      </c>
      <c r="H324" s="121" t="n">
        <f aca="false">BACKUP!H420</f>
        <v>0</v>
      </c>
      <c r="I324" s="121" t="n">
        <f aca="false">BACKUP!I420</f>
        <v>0</v>
      </c>
      <c r="J324" s="121" t="n">
        <f aca="false">BACKUP!J420</f>
        <v>0</v>
      </c>
      <c r="K324" s="121" t="n">
        <f aca="false">BACKUP!K420</f>
        <v>0</v>
      </c>
      <c r="L324" s="121" t="n">
        <f aca="false">BACKUP!L420</f>
        <v>0</v>
      </c>
      <c r="M324" s="121" t="n">
        <f aca="false">BACKUP!M420</f>
        <v>0</v>
      </c>
      <c r="N324" s="121" t="n">
        <f aca="false">BACKUP!N420</f>
        <v>0</v>
      </c>
      <c r="O324" s="121" t="n">
        <f aca="false">BACKUP!O420</f>
        <v>0</v>
      </c>
      <c r="P324" s="121" t="n">
        <f aca="false">SUM(D324:O324)</f>
        <v>0</v>
      </c>
      <c r="Q324" s="122" t="n">
        <f aca="false">SUM(D324:E324)</f>
        <v>0</v>
      </c>
      <c r="R324" s="121" t="n">
        <f aca="false">P324-Q324</f>
        <v>0</v>
      </c>
      <c r="S324" s="95"/>
      <c r="T324" s="122" t="n">
        <v>0</v>
      </c>
      <c r="U324" s="122" t="n">
        <v>0</v>
      </c>
      <c r="V324" s="95"/>
      <c r="W324" s="95"/>
      <c r="X324" s="95"/>
      <c r="Y324" s="95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  <c r="AO324" s="95"/>
      <c r="AP324" s="95"/>
      <c r="AQ324" s="95"/>
      <c r="AR324" s="95"/>
      <c r="AS324" s="95"/>
      <c r="AT324" s="95"/>
      <c r="AU324" s="95"/>
    </row>
    <row r="325" customFormat="false" ht="14.65" hidden="false" customHeight="false" outlineLevel="0" collapsed="false">
      <c r="A325" s="121" t="str">
        <f aca="false">BACKUP!A421</f>
        <v>   Gallup Issue</v>
      </c>
      <c r="B325" s="95"/>
      <c r="C325" s="186" t="s">
        <v>559</v>
      </c>
      <c r="D325" s="121" t="n">
        <f aca="false">BACKUP!D421</f>
        <v>-24</v>
      </c>
      <c r="E325" s="121" t="n">
        <f aca="false">BACKUP!E421</f>
        <v>-24</v>
      </c>
      <c r="F325" s="121" t="n">
        <f aca="false">BACKUP!F421</f>
        <v>-24</v>
      </c>
      <c r="G325" s="121" t="n">
        <f aca="false">BACKUP!G421</f>
        <v>-23</v>
      </c>
      <c r="H325" s="121" t="n">
        <f aca="false">BACKUP!H421</f>
        <v>-24</v>
      </c>
      <c r="I325" s="121" t="n">
        <f aca="false">BACKUP!I421</f>
        <v>-24</v>
      </c>
      <c r="J325" s="121" t="n">
        <f aca="false">BACKUP!J421</f>
        <v>-24</v>
      </c>
      <c r="K325" s="121" t="n">
        <f aca="false">BACKUP!K421</f>
        <v>-23</v>
      </c>
      <c r="L325" s="121" t="n">
        <f aca="false">BACKUP!L421</f>
        <v>-24</v>
      </c>
      <c r="M325" s="121" t="n">
        <f aca="false">BACKUP!M421</f>
        <v>-24</v>
      </c>
      <c r="N325" s="121" t="n">
        <f aca="false">BACKUP!N421</f>
        <v>-24</v>
      </c>
      <c r="O325" s="121" t="n">
        <f aca="false">BACKUP!O421</f>
        <v>-23</v>
      </c>
      <c r="P325" s="121" t="n">
        <f aca="false">SUM(D325:O325)</f>
        <v>-285</v>
      </c>
      <c r="Q325" s="122" t="n">
        <f aca="false">SUM(D325:E325)</f>
        <v>-48</v>
      </c>
      <c r="R325" s="121" t="n">
        <f aca="false">P325-Q325</f>
        <v>-237</v>
      </c>
      <c r="S325" s="95"/>
      <c r="T325" s="122"/>
      <c r="U325" s="122"/>
      <c r="V325" s="95"/>
      <c r="W325" s="95"/>
      <c r="X325" s="95"/>
      <c r="Y325" s="95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  <c r="AM325" s="95"/>
      <c r="AN325" s="95"/>
      <c r="AO325" s="95"/>
      <c r="AP325" s="95"/>
      <c r="AQ325" s="95"/>
      <c r="AR325" s="95"/>
      <c r="AS325" s="95"/>
      <c r="AT325" s="95"/>
      <c r="AU325" s="95"/>
    </row>
    <row r="326" customFormat="false" ht="14.65" hidden="false" customHeight="false" outlineLevel="0" collapsed="false">
      <c r="A326" s="121" t="str">
        <f aca="false">BACKUP!A422</f>
        <v>   Actual / Estimate Adjustment </v>
      </c>
      <c r="B326" s="95"/>
      <c r="C326" s="186" t="s">
        <v>559</v>
      </c>
      <c r="D326" s="132" t="n">
        <f aca="false">BACKUP!D422</f>
        <v>0</v>
      </c>
      <c r="E326" s="132" t="n">
        <f aca="false">BACKUP!E422</f>
        <v>0</v>
      </c>
      <c r="F326" s="132" t="n">
        <f aca="false">BACKUP!F422</f>
        <v>0</v>
      </c>
      <c r="G326" s="132" t="n">
        <f aca="false">BACKUP!G422</f>
        <v>0</v>
      </c>
      <c r="H326" s="132" t="n">
        <f aca="false">BACKUP!H422</f>
        <v>0</v>
      </c>
      <c r="I326" s="132" t="n">
        <f aca="false">BACKUP!I422</f>
        <v>0</v>
      </c>
      <c r="J326" s="132" t="n">
        <f aca="false">BACKUP!J422</f>
        <v>0</v>
      </c>
      <c r="K326" s="132" t="n">
        <f aca="false">BACKUP!K422</f>
        <v>0</v>
      </c>
      <c r="L326" s="132" t="n">
        <f aca="false">BACKUP!L422</f>
        <v>0</v>
      </c>
      <c r="M326" s="132" t="n">
        <f aca="false">BACKUP!M422</f>
        <v>0</v>
      </c>
      <c r="N326" s="132" t="n">
        <f aca="false">BACKUP!N422</f>
        <v>0</v>
      </c>
      <c r="O326" s="132" t="n">
        <f aca="false">BACKUP!O422</f>
        <v>0</v>
      </c>
      <c r="P326" s="121" t="n">
        <f aca="false">SUM(D326:O326)</f>
        <v>0</v>
      </c>
      <c r="Q326" s="122" t="n">
        <f aca="false">SUM(D326:E326)</f>
        <v>0</v>
      </c>
      <c r="R326" s="121" t="n">
        <f aca="false">P326-Q326</f>
        <v>0</v>
      </c>
      <c r="S326" s="95"/>
      <c r="T326" s="122"/>
      <c r="U326" s="122"/>
      <c r="V326" s="95"/>
      <c r="W326" s="95"/>
      <c r="X326" s="95"/>
      <c r="Y326" s="95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  <c r="AM326" s="95"/>
      <c r="AN326" s="95"/>
      <c r="AO326" s="95"/>
      <c r="AP326" s="95"/>
      <c r="AQ326" s="95"/>
      <c r="AR326" s="95"/>
      <c r="AS326" s="95"/>
      <c r="AT326" s="95"/>
      <c r="AU326" s="95"/>
    </row>
    <row r="327" customFormat="false" ht="3.95" hidden="false" customHeight="true" outlineLevel="0" collapsed="false">
      <c r="A327" s="95"/>
      <c r="B327" s="95"/>
      <c r="C327" s="186"/>
      <c r="D327" s="121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95"/>
      <c r="Q327" s="95"/>
      <c r="R327" s="95"/>
      <c r="S327" s="95"/>
      <c r="T327" s="95"/>
      <c r="U327" s="121"/>
      <c r="V327" s="95"/>
      <c r="W327" s="95"/>
      <c r="X327" s="95"/>
      <c r="Y327" s="95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95"/>
      <c r="AK327" s="95"/>
      <c r="AL327" s="95"/>
      <c r="AM327" s="95"/>
      <c r="AN327" s="95"/>
      <c r="AO327" s="95"/>
      <c r="AP327" s="95"/>
      <c r="AQ327" s="95"/>
      <c r="AR327" s="95"/>
      <c r="AS327" s="95"/>
      <c r="AT327" s="95"/>
      <c r="AU327" s="95"/>
    </row>
    <row r="328" customFormat="false" ht="14.65" hidden="false" customHeight="false" outlineLevel="0" collapsed="false">
      <c r="A328" s="185" t="str">
        <f aca="false">BACKUP!A424</f>
        <v>Other Deferred Credits - End. Balance</v>
      </c>
      <c r="B328" s="95"/>
      <c r="C328" s="186"/>
      <c r="D328" s="132" t="n">
        <f aca="false">BACKUP!D424</f>
        <v>2353</v>
      </c>
      <c r="E328" s="132" t="n">
        <f aca="false">BACKUP!E424</f>
        <v>2329</v>
      </c>
      <c r="F328" s="132" t="n">
        <f aca="false">BACKUP!F424</f>
        <v>2305</v>
      </c>
      <c r="G328" s="132" t="n">
        <f aca="false">BACKUP!G424</f>
        <v>2282</v>
      </c>
      <c r="H328" s="132" t="n">
        <f aca="false">BACKUP!H424</f>
        <v>2258</v>
      </c>
      <c r="I328" s="132" t="n">
        <f aca="false">BACKUP!I424</f>
        <v>2234</v>
      </c>
      <c r="J328" s="132" t="n">
        <f aca="false">BACKUP!J424</f>
        <v>2210</v>
      </c>
      <c r="K328" s="132" t="n">
        <f aca="false">BACKUP!K424</f>
        <v>2187</v>
      </c>
      <c r="L328" s="132" t="n">
        <f aca="false">BACKUP!L424</f>
        <v>2163</v>
      </c>
      <c r="M328" s="132" t="n">
        <f aca="false">BACKUP!M424</f>
        <v>2139</v>
      </c>
      <c r="N328" s="132" t="n">
        <f aca="false">BACKUP!N424</f>
        <v>2115</v>
      </c>
      <c r="O328" s="132" t="n">
        <f aca="false">BACKUP!O424</f>
        <v>2092</v>
      </c>
      <c r="P328" s="95"/>
      <c r="Q328" s="95"/>
      <c r="R328" s="95"/>
      <c r="S328" s="95"/>
      <c r="T328" s="95"/>
      <c r="U328" s="121"/>
      <c r="V328" s="95"/>
      <c r="W328" s="95"/>
      <c r="X328" s="95"/>
      <c r="Y328" s="95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95"/>
      <c r="AK328" s="95"/>
      <c r="AL328" s="95"/>
      <c r="AM328" s="95"/>
      <c r="AN328" s="95"/>
      <c r="AO328" s="95"/>
      <c r="AP328" s="95"/>
      <c r="AQ328" s="95"/>
      <c r="AR328" s="95"/>
      <c r="AS328" s="95"/>
      <c r="AT328" s="95"/>
      <c r="AU328" s="95"/>
    </row>
    <row r="329" customFormat="false" ht="14.65" hidden="false" customHeight="false" outlineLevel="0" collapsed="false">
      <c r="A329" s="95"/>
      <c r="B329" s="95"/>
      <c r="C329" s="186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95"/>
      <c r="AK329" s="95"/>
      <c r="AL329" s="95"/>
      <c r="AM329" s="95"/>
      <c r="AN329" s="95"/>
      <c r="AO329" s="95"/>
      <c r="AP329" s="95"/>
      <c r="AQ329" s="95"/>
      <c r="AR329" s="95"/>
      <c r="AS329" s="95"/>
      <c r="AT329" s="95"/>
      <c r="AU329" s="95"/>
    </row>
    <row r="330" customFormat="false" ht="14.65" hidden="false" customHeight="false" outlineLevel="0" collapsed="false">
      <c r="A330" s="185" t="str">
        <f aca="false">BACKUP!A226</f>
        <v>Regulatory Assets (Noncurrent) - End. Balance</v>
      </c>
      <c r="B330" s="95"/>
      <c r="C330" s="186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95"/>
      <c r="AK330" s="95"/>
      <c r="AL330" s="95"/>
      <c r="AM330" s="95"/>
      <c r="AN330" s="95"/>
      <c r="AO330" s="95"/>
      <c r="AP330" s="95"/>
      <c r="AQ330" s="95"/>
      <c r="AR330" s="95"/>
      <c r="AS330" s="95"/>
      <c r="AT330" s="95"/>
      <c r="AU330" s="95"/>
    </row>
    <row r="331" customFormat="false" ht="14.65" hidden="false" customHeight="false" outlineLevel="0" collapsed="false">
      <c r="A331" s="121" t="str">
        <f aca="false">BACKUP!A228</f>
        <v>      Change</v>
      </c>
      <c r="B331" s="95"/>
      <c r="C331" s="186" t="s">
        <v>569</v>
      </c>
      <c r="D331" s="121" t="n">
        <f aca="false">BACKUP!D228</f>
        <v>-430</v>
      </c>
      <c r="E331" s="121" t="n">
        <f aca="false">BACKUP!E228</f>
        <v>-404</v>
      </c>
      <c r="F331" s="121" t="n">
        <f aca="false">BACKUP!F228</f>
        <v>-415</v>
      </c>
      <c r="G331" s="121" t="n">
        <f aca="false">BACKUP!G228</f>
        <v>-368</v>
      </c>
      <c r="H331" s="121" t="n">
        <f aca="false">BACKUP!H228</f>
        <v>-314</v>
      </c>
      <c r="I331" s="121" t="n">
        <f aca="false">BACKUP!I228</f>
        <v>-287</v>
      </c>
      <c r="J331" s="121" t="n">
        <f aca="false">BACKUP!J228</f>
        <v>-279</v>
      </c>
      <c r="K331" s="121" t="n">
        <f aca="false">BACKUP!K228</f>
        <v>-283</v>
      </c>
      <c r="L331" s="121" t="n">
        <f aca="false">BACKUP!L228</f>
        <v>-289</v>
      </c>
      <c r="M331" s="121" t="n">
        <f aca="false">BACKUP!M228</f>
        <v>-302</v>
      </c>
      <c r="N331" s="121" t="n">
        <f aca="false">BACKUP!N228</f>
        <v>-280</v>
      </c>
      <c r="O331" s="121" t="n">
        <f aca="false">BACKUP!O228</f>
        <v>-282</v>
      </c>
      <c r="P331" s="121" t="n">
        <f aca="false">SUM(D331:O331)</f>
        <v>-3933</v>
      </c>
      <c r="Q331" s="122" t="n">
        <f aca="false">SUM(D331:E331)</f>
        <v>-834</v>
      </c>
      <c r="R331" s="121" t="n">
        <f aca="false">P331-Q331</f>
        <v>-3099</v>
      </c>
      <c r="S331" s="95"/>
      <c r="T331" s="95"/>
      <c r="U331" s="122"/>
      <c r="V331" s="95"/>
      <c r="W331" s="95"/>
      <c r="X331" s="95"/>
      <c r="Y331" s="95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95"/>
      <c r="AK331" s="95"/>
      <c r="AL331" s="95"/>
      <c r="AM331" s="95"/>
      <c r="AN331" s="95"/>
      <c r="AO331" s="95"/>
      <c r="AP331" s="95"/>
      <c r="AQ331" s="95"/>
      <c r="AR331" s="95"/>
      <c r="AS331" s="95"/>
      <c r="AT331" s="95"/>
      <c r="AU331" s="95"/>
    </row>
    <row r="332" customFormat="false" ht="14.65" hidden="false" customHeight="false" outlineLevel="0" collapsed="false">
      <c r="A332" s="92"/>
      <c r="B332" s="95"/>
      <c r="C332" s="186"/>
      <c r="D332" s="121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95"/>
      <c r="AK332" s="95"/>
      <c r="AL332" s="95"/>
      <c r="AM332" s="95"/>
      <c r="AN332" s="95"/>
      <c r="AO332" s="95"/>
      <c r="AP332" s="95"/>
      <c r="AQ332" s="95"/>
      <c r="AR332" s="95"/>
      <c r="AS332" s="95"/>
      <c r="AT332" s="95"/>
      <c r="AU332" s="95"/>
    </row>
    <row r="333" customFormat="false" ht="14.65" hidden="false" customHeight="false" outlineLevel="0" collapsed="false">
      <c r="A333" s="185" t="str">
        <f aca="false">BACKUP!A411</f>
        <v>Regulatory Liabilities (Noncurrent) - End. Balance</v>
      </c>
      <c r="B333" s="95"/>
      <c r="C333" s="186"/>
      <c r="D333" s="121"/>
      <c r="E333" s="121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95"/>
      <c r="AK333" s="95"/>
      <c r="AL333" s="95"/>
      <c r="AM333" s="95"/>
      <c r="AN333" s="95"/>
      <c r="AO333" s="95"/>
      <c r="AP333" s="95"/>
      <c r="AQ333" s="95"/>
      <c r="AR333" s="95"/>
      <c r="AS333" s="95"/>
      <c r="AT333" s="95"/>
      <c r="AU333" s="95"/>
    </row>
    <row r="334" customFormat="false" ht="14.65" hidden="false" customHeight="false" outlineLevel="0" collapsed="false">
      <c r="A334" s="121" t="str">
        <f aca="false">BACKUP!A413</f>
        <v>      Change</v>
      </c>
      <c r="B334" s="95"/>
      <c r="C334" s="186" t="s">
        <v>569</v>
      </c>
      <c r="D334" s="121" t="n">
        <f aca="false">BACKUP!D413</f>
        <v>0</v>
      </c>
      <c r="E334" s="121" t="n">
        <f aca="false">BACKUP!E413</f>
        <v>0</v>
      </c>
      <c r="F334" s="121" t="n">
        <f aca="false">BACKUP!F413</f>
        <v>0</v>
      </c>
      <c r="G334" s="121" t="n">
        <f aca="false">BACKUP!G413</f>
        <v>0</v>
      </c>
      <c r="H334" s="121" t="n">
        <f aca="false">BACKUP!H413</f>
        <v>0</v>
      </c>
      <c r="I334" s="121" t="n">
        <f aca="false">BACKUP!I413</f>
        <v>0</v>
      </c>
      <c r="J334" s="121" t="n">
        <f aca="false">BACKUP!J413</f>
        <v>0</v>
      </c>
      <c r="K334" s="121" t="n">
        <f aca="false">BACKUP!K413</f>
        <v>0</v>
      </c>
      <c r="L334" s="121" t="n">
        <f aca="false">BACKUP!L413</f>
        <v>0</v>
      </c>
      <c r="M334" s="121" t="n">
        <f aca="false">BACKUP!M413</f>
        <v>0</v>
      </c>
      <c r="N334" s="121" t="n">
        <f aca="false">BACKUP!N413</f>
        <v>0</v>
      </c>
      <c r="O334" s="121" t="n">
        <f aca="false">BACKUP!O413</f>
        <v>0</v>
      </c>
      <c r="P334" s="121" t="n">
        <f aca="false">SUM(D334:O334)</f>
        <v>0</v>
      </c>
      <c r="Q334" s="122" t="n">
        <f aca="false">SUM(D334:E334)</f>
        <v>0</v>
      </c>
      <c r="R334" s="121" t="n">
        <f aca="false">P334-Q334</f>
        <v>0</v>
      </c>
      <c r="S334" s="95"/>
      <c r="T334" s="95"/>
      <c r="U334" s="122"/>
      <c r="V334" s="95"/>
      <c r="W334" s="95"/>
      <c r="X334" s="95"/>
      <c r="Y334" s="95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95"/>
      <c r="AK334" s="95"/>
      <c r="AL334" s="95"/>
      <c r="AM334" s="95"/>
      <c r="AN334" s="95"/>
      <c r="AO334" s="95"/>
      <c r="AP334" s="95"/>
      <c r="AQ334" s="95"/>
      <c r="AR334" s="95"/>
      <c r="AS334" s="95"/>
      <c r="AT334" s="95"/>
      <c r="AU334" s="95"/>
    </row>
    <row r="335" customFormat="false" ht="14.65" hidden="false" customHeight="false" outlineLevel="0" collapsed="false">
      <c r="A335" s="95"/>
      <c r="B335" s="95"/>
      <c r="C335" s="186"/>
      <c r="D335" s="95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121"/>
      <c r="U335" s="121"/>
      <c r="V335" s="95"/>
      <c r="W335" s="95"/>
      <c r="X335" s="95"/>
      <c r="Y335" s="95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95"/>
      <c r="AK335" s="95"/>
      <c r="AL335" s="95"/>
      <c r="AM335" s="95"/>
      <c r="AN335" s="95"/>
      <c r="AO335" s="95"/>
      <c r="AP335" s="95"/>
      <c r="AQ335" s="95"/>
      <c r="AR335" s="95"/>
      <c r="AS335" s="95"/>
      <c r="AT335" s="95"/>
      <c r="AU335" s="95"/>
    </row>
    <row r="336" customFormat="false" ht="14.65" hidden="false" customHeight="false" outlineLevel="0" collapsed="false">
      <c r="A336" s="185" t="str">
        <f aca="false">BACKUP!A467</f>
        <v>Capitalization - Beg. Balance</v>
      </c>
      <c r="B336" s="95"/>
      <c r="C336" s="186"/>
      <c r="D336" s="121" t="n">
        <f aca="false">BACKUP!D467</f>
        <v>1040232</v>
      </c>
      <c r="E336" s="121" t="n">
        <f aca="false">BACKUP!E467</f>
        <v>1046121</v>
      </c>
      <c r="F336" s="121" t="n">
        <f aca="false">BACKUP!F467</f>
        <v>1050909</v>
      </c>
      <c r="G336" s="121" t="n">
        <f aca="false">BACKUP!G467</f>
        <v>1056553</v>
      </c>
      <c r="H336" s="121" t="n">
        <f aca="false">BACKUP!H467</f>
        <v>1061982</v>
      </c>
      <c r="I336" s="121" t="n">
        <f aca="false">BACKUP!I467</f>
        <v>1067802</v>
      </c>
      <c r="J336" s="121" t="n">
        <f aca="false">BACKUP!J467</f>
        <v>1073969</v>
      </c>
      <c r="K336" s="121" t="n">
        <f aca="false">BACKUP!K467</f>
        <v>1080627</v>
      </c>
      <c r="L336" s="121" t="n">
        <f aca="false">BACKUP!L467</f>
        <v>1087227</v>
      </c>
      <c r="M336" s="121" t="n">
        <f aca="false">BACKUP!M467</f>
        <v>1093441</v>
      </c>
      <c r="N336" s="121" t="n">
        <f aca="false">BACKUP!N467</f>
        <v>1100014</v>
      </c>
      <c r="O336" s="121" t="n">
        <f aca="false">BACKUP!O467</f>
        <v>1106572</v>
      </c>
      <c r="P336" s="95"/>
      <c r="Q336" s="95"/>
      <c r="R336" s="95"/>
      <c r="S336" s="95"/>
      <c r="T336" s="95"/>
      <c r="U336" s="121"/>
      <c r="V336" s="95"/>
      <c r="W336" s="95"/>
      <c r="X336" s="95"/>
      <c r="Y336" s="95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95"/>
      <c r="AK336" s="95"/>
      <c r="AL336" s="95"/>
      <c r="AM336" s="95"/>
      <c r="AN336" s="95"/>
      <c r="AO336" s="95"/>
      <c r="AP336" s="95"/>
      <c r="AQ336" s="95"/>
      <c r="AR336" s="95"/>
      <c r="AS336" s="95"/>
      <c r="AT336" s="95"/>
      <c r="AU336" s="95"/>
    </row>
    <row r="337" customFormat="false" ht="14.65" hidden="false" customHeight="false" outlineLevel="0" collapsed="false">
      <c r="A337" s="121" t="str">
        <f aca="false">BACKUP!A468</f>
        <v>   Net Income Before Capital Costs-w/o Asset Sales</v>
      </c>
      <c r="B337" s="95"/>
      <c r="C337" s="186"/>
      <c r="D337" s="121" t="n">
        <f aca="false">BACKUP!D468</f>
        <v>5889</v>
      </c>
      <c r="E337" s="121" t="n">
        <f aca="false">BACKUP!E468</f>
        <v>4788</v>
      </c>
      <c r="F337" s="121" t="n">
        <f aca="false">BACKUP!F468</f>
        <v>5644</v>
      </c>
      <c r="G337" s="121" t="n">
        <f aca="false">BACKUP!G468</f>
        <v>5429</v>
      </c>
      <c r="H337" s="121" t="n">
        <f aca="false">BACKUP!H468</f>
        <v>5820</v>
      </c>
      <c r="I337" s="121" t="n">
        <f aca="false">BACKUP!I468</f>
        <v>6167</v>
      </c>
      <c r="J337" s="121" t="n">
        <f aca="false">BACKUP!J468</f>
        <v>6658</v>
      </c>
      <c r="K337" s="121" t="n">
        <f aca="false">BACKUP!K468</f>
        <v>6600</v>
      </c>
      <c r="L337" s="121" t="n">
        <f aca="false">BACKUP!L468</f>
        <v>6214</v>
      </c>
      <c r="M337" s="121" t="n">
        <f aca="false">BACKUP!M468</f>
        <v>6573</v>
      </c>
      <c r="N337" s="121" t="n">
        <f aca="false">BACKUP!N468</f>
        <v>6558</v>
      </c>
      <c r="O337" s="121" t="n">
        <f aca="false">BACKUP!O468</f>
        <v>6679</v>
      </c>
      <c r="P337" s="121" t="n">
        <f aca="false">SUM(D337:O337)</f>
        <v>73019</v>
      </c>
      <c r="Q337" s="122" t="n">
        <f aca="false">SUM(D337:E337)</f>
        <v>10677</v>
      </c>
      <c r="R337" s="121" t="n">
        <f aca="false">P337-Q337</f>
        <v>62342</v>
      </c>
      <c r="S337" s="95"/>
      <c r="T337" s="95"/>
      <c r="U337" s="121"/>
      <c r="V337" s="95"/>
      <c r="W337" s="95"/>
      <c r="X337" s="95"/>
      <c r="Y337" s="95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95"/>
      <c r="AK337" s="95"/>
      <c r="AL337" s="95"/>
      <c r="AM337" s="95"/>
      <c r="AN337" s="95"/>
      <c r="AO337" s="95"/>
      <c r="AP337" s="95"/>
      <c r="AQ337" s="95"/>
      <c r="AR337" s="95"/>
      <c r="AS337" s="95"/>
      <c r="AT337" s="95"/>
      <c r="AU337" s="95"/>
    </row>
    <row r="338" customFormat="false" ht="14.65" hidden="false" customHeight="false" outlineLevel="0" collapsed="false">
      <c r="A338" s="121" t="str">
        <f aca="false">BACKUP!A469</f>
        <v>         - Net Gain / (Loss) on Asset Sales (External)</v>
      </c>
      <c r="B338" s="95"/>
      <c r="C338" s="186" t="s">
        <v>562</v>
      </c>
      <c r="D338" s="121" t="n">
        <f aca="false">BACKUP!D469</f>
        <v>0</v>
      </c>
      <c r="E338" s="121" t="n">
        <f aca="false">BACKUP!E469</f>
        <v>0</v>
      </c>
      <c r="F338" s="121" t="n">
        <f aca="false">BACKUP!F469</f>
        <v>0</v>
      </c>
      <c r="G338" s="121" t="n">
        <f aca="false">BACKUP!G469</f>
        <v>0</v>
      </c>
      <c r="H338" s="121" t="n">
        <f aca="false">BACKUP!H469</f>
        <v>0</v>
      </c>
      <c r="I338" s="121" t="n">
        <f aca="false">BACKUP!I469</f>
        <v>0</v>
      </c>
      <c r="J338" s="121" t="n">
        <f aca="false">BACKUP!J469</f>
        <v>0</v>
      </c>
      <c r="K338" s="121" t="n">
        <f aca="false">BACKUP!K469</f>
        <v>0</v>
      </c>
      <c r="L338" s="121" t="n">
        <f aca="false">BACKUP!L469</f>
        <v>0</v>
      </c>
      <c r="M338" s="121" t="n">
        <f aca="false">BACKUP!M469</f>
        <v>0</v>
      </c>
      <c r="N338" s="121" t="n">
        <f aca="false">BACKUP!N469</f>
        <v>0</v>
      </c>
      <c r="O338" s="121" t="n">
        <f aca="false">BACKUP!O469</f>
        <v>0</v>
      </c>
      <c r="P338" s="121" t="n">
        <f aca="false">SUM(D338:O338)</f>
        <v>0</v>
      </c>
      <c r="Q338" s="122" t="n">
        <f aca="false">SUM(D338:E338)</f>
        <v>0</v>
      </c>
      <c r="R338" s="121" t="n">
        <f aca="false">P338-Q338</f>
        <v>0</v>
      </c>
      <c r="S338" s="95"/>
      <c r="T338" s="95"/>
      <c r="U338" s="121"/>
      <c r="V338" s="95"/>
      <c r="W338" s="95"/>
      <c r="X338" s="95"/>
      <c r="Y338" s="95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95"/>
      <c r="AK338" s="95"/>
      <c r="AL338" s="95"/>
      <c r="AM338" s="95"/>
      <c r="AN338" s="95"/>
      <c r="AO338" s="95"/>
      <c r="AP338" s="95"/>
      <c r="AQ338" s="95"/>
      <c r="AR338" s="95"/>
      <c r="AS338" s="95"/>
      <c r="AT338" s="95"/>
      <c r="AU338" s="95"/>
    </row>
    <row r="339" customFormat="false" ht="14.65" hidden="false" customHeight="false" outlineLevel="0" collapsed="false">
      <c r="A339" s="121" t="str">
        <f aca="false">BACKUP!A470</f>
        <v>         - Net Gain / (Loss) on Asset Sales (Assoc. Co.)</v>
      </c>
      <c r="B339" s="95"/>
      <c r="C339" s="186" t="s">
        <v>562</v>
      </c>
      <c r="D339" s="121" t="n">
        <f aca="false">BACKUP!D470</f>
        <v>0</v>
      </c>
      <c r="E339" s="121" t="n">
        <f aca="false">BACKUP!E470</f>
        <v>0</v>
      </c>
      <c r="F339" s="121" t="n">
        <f aca="false">BACKUP!F470</f>
        <v>0</v>
      </c>
      <c r="G339" s="121" t="n">
        <f aca="false">BACKUP!G470</f>
        <v>0</v>
      </c>
      <c r="H339" s="121" t="n">
        <f aca="false">BACKUP!H470</f>
        <v>0</v>
      </c>
      <c r="I339" s="121" t="n">
        <f aca="false">BACKUP!I470</f>
        <v>0</v>
      </c>
      <c r="J339" s="121" t="n">
        <f aca="false">BACKUP!J470</f>
        <v>0</v>
      </c>
      <c r="K339" s="121" t="n">
        <f aca="false">BACKUP!K470</f>
        <v>0</v>
      </c>
      <c r="L339" s="121" t="n">
        <f aca="false">BACKUP!L470</f>
        <v>0</v>
      </c>
      <c r="M339" s="121" t="n">
        <f aca="false">BACKUP!M470</f>
        <v>0</v>
      </c>
      <c r="N339" s="121" t="n">
        <f aca="false">BACKUP!N470</f>
        <v>0</v>
      </c>
      <c r="O339" s="121" t="n">
        <f aca="false">BACKUP!O470</f>
        <v>0</v>
      </c>
      <c r="P339" s="121" t="n">
        <f aca="false">SUM(D339:O339)</f>
        <v>0</v>
      </c>
      <c r="Q339" s="122" t="n">
        <f aca="false">SUM(D339:E339)</f>
        <v>0</v>
      </c>
      <c r="R339" s="121" t="n">
        <f aca="false">P339-Q339</f>
        <v>0</v>
      </c>
      <c r="S339" s="95"/>
      <c r="T339" s="95"/>
      <c r="U339" s="121"/>
      <c r="V339" s="95"/>
      <c r="W339" s="95"/>
      <c r="X339" s="95"/>
      <c r="Y339" s="95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95"/>
      <c r="AK339" s="95"/>
      <c r="AL339" s="95"/>
      <c r="AM339" s="95"/>
      <c r="AN339" s="95"/>
      <c r="AO339" s="95"/>
      <c r="AP339" s="95"/>
      <c r="AQ339" s="95"/>
      <c r="AR339" s="95"/>
      <c r="AS339" s="95"/>
      <c r="AT339" s="95"/>
      <c r="AU339" s="95"/>
    </row>
    <row r="340" customFormat="false" ht="14.65" hidden="false" customHeight="false" outlineLevel="0" collapsed="false">
      <c r="A340" s="121" t="str">
        <f aca="false">BACKUP!A471</f>
        <v>   Dividends to Corporate</v>
      </c>
      <c r="B340" s="95"/>
      <c r="C340" s="186"/>
      <c r="D340" s="121" t="n">
        <f aca="false">BACKUP!D471</f>
        <v>0</v>
      </c>
      <c r="E340" s="121" t="n">
        <f aca="false">BACKUP!E471</f>
        <v>0</v>
      </c>
      <c r="F340" s="121" t="n">
        <f aca="false">BACKUP!F471</f>
        <v>0</v>
      </c>
      <c r="G340" s="121" t="n">
        <f aca="false">BACKUP!G471</f>
        <v>0</v>
      </c>
      <c r="H340" s="121" t="n">
        <f aca="false">BACKUP!H471</f>
        <v>0</v>
      </c>
      <c r="I340" s="121" t="n">
        <f aca="false">BACKUP!I471</f>
        <v>0</v>
      </c>
      <c r="J340" s="121" t="n">
        <f aca="false">BACKUP!J471</f>
        <v>0</v>
      </c>
      <c r="K340" s="121" t="n">
        <f aca="false">BACKUP!K471</f>
        <v>0</v>
      </c>
      <c r="L340" s="121" t="n">
        <f aca="false">BACKUP!L471</f>
        <v>0</v>
      </c>
      <c r="M340" s="121" t="n">
        <f aca="false">BACKUP!M471</f>
        <v>0</v>
      </c>
      <c r="N340" s="121" t="n">
        <f aca="false">BACKUP!N471</f>
        <v>0</v>
      </c>
      <c r="O340" s="121" t="n">
        <f aca="false">BACKUP!O471</f>
        <v>0</v>
      </c>
      <c r="P340" s="121" t="n">
        <f aca="false">SUM(D340:O340)</f>
        <v>0</v>
      </c>
      <c r="Q340" s="122" t="n">
        <f aca="false">SUM(D340:E340)</f>
        <v>0</v>
      </c>
      <c r="R340" s="121" t="n">
        <f aca="false">P340-Q340</f>
        <v>0</v>
      </c>
      <c r="S340" s="95"/>
      <c r="T340" s="95"/>
      <c r="U340" s="121"/>
      <c r="V340" s="95"/>
      <c r="W340" s="95"/>
      <c r="X340" s="95"/>
      <c r="Y340" s="95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95"/>
      <c r="AK340" s="95"/>
      <c r="AL340" s="95"/>
      <c r="AM340" s="95"/>
      <c r="AN340" s="95"/>
      <c r="AO340" s="95"/>
      <c r="AP340" s="95"/>
      <c r="AQ340" s="95"/>
      <c r="AR340" s="95"/>
      <c r="AS340" s="95"/>
      <c r="AT340" s="95"/>
      <c r="AU340" s="95"/>
    </row>
    <row r="341" customFormat="false" ht="14.65" hidden="false" customHeight="false" outlineLevel="0" collapsed="false">
      <c r="A341" s="121" t="str">
        <f aca="false">BACKUP!A472</f>
        <v>   FASB 133 - Comprehensive Income / (Loss)</v>
      </c>
      <c r="B341" s="95"/>
      <c r="C341" s="186"/>
      <c r="D341" s="121" t="n">
        <f aca="false">BACKUP!D472</f>
        <v>0</v>
      </c>
      <c r="E341" s="121" t="n">
        <f aca="false">BACKUP!E472</f>
        <v>0</v>
      </c>
      <c r="F341" s="121" t="n">
        <f aca="false">BACKUP!F472</f>
        <v>0</v>
      </c>
      <c r="G341" s="121" t="n">
        <f aca="false">BACKUP!G472</f>
        <v>0</v>
      </c>
      <c r="H341" s="121" t="n">
        <f aca="false">BACKUP!H472</f>
        <v>0</v>
      </c>
      <c r="I341" s="121" t="n">
        <f aca="false">BACKUP!I472</f>
        <v>0</v>
      </c>
      <c r="J341" s="121" t="n">
        <f aca="false">BACKUP!J472</f>
        <v>0</v>
      </c>
      <c r="K341" s="121" t="n">
        <f aca="false">BACKUP!K472</f>
        <v>0</v>
      </c>
      <c r="L341" s="121" t="n">
        <f aca="false">BACKUP!L472</f>
        <v>0</v>
      </c>
      <c r="M341" s="121" t="n">
        <f aca="false">BACKUP!M472</f>
        <v>0</v>
      </c>
      <c r="N341" s="121" t="n">
        <f aca="false">BACKUP!N472</f>
        <v>0</v>
      </c>
      <c r="O341" s="121" t="n">
        <f aca="false">BACKUP!O472</f>
        <v>0</v>
      </c>
      <c r="P341" s="121" t="n">
        <f aca="false">SUM(D341:O341)</f>
        <v>0</v>
      </c>
      <c r="Q341" s="122" t="n">
        <f aca="false">SUM(D341:E341)</f>
        <v>0</v>
      </c>
      <c r="R341" s="121" t="n">
        <f aca="false">P341-Q341</f>
        <v>0</v>
      </c>
      <c r="S341" s="95"/>
      <c r="T341" s="95"/>
      <c r="U341" s="121"/>
      <c r="V341" s="95"/>
      <c r="W341" s="95"/>
      <c r="X341" s="95"/>
      <c r="Y341" s="95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95"/>
      <c r="AK341" s="95"/>
      <c r="AL341" s="95"/>
      <c r="AM341" s="95"/>
      <c r="AN341" s="95"/>
      <c r="AO341" s="95"/>
      <c r="AP341" s="95"/>
      <c r="AQ341" s="95"/>
      <c r="AR341" s="95"/>
      <c r="AS341" s="95"/>
      <c r="AT341" s="95"/>
      <c r="AU341" s="95"/>
    </row>
    <row r="342" customFormat="false" ht="14.65" hidden="false" customHeight="false" outlineLevel="0" collapsed="false">
      <c r="A342" s="121" t="str">
        <f aca="false">BACKUP!A473</f>
        <v>                   - Tax Adjustment (1/01-4/01)</v>
      </c>
      <c r="B342" s="95"/>
      <c r="C342" s="186" t="s">
        <v>559</v>
      </c>
      <c r="D342" s="121" t="n">
        <f aca="false">BACKUP!D473</f>
        <v>-0</v>
      </c>
      <c r="E342" s="121" t="n">
        <f aca="false">BACKUP!E473</f>
        <v>-0</v>
      </c>
      <c r="F342" s="121" t="n">
        <f aca="false">BACKUP!F473</f>
        <v>-0</v>
      </c>
      <c r="G342" s="121" t="n">
        <f aca="false">BACKUP!G473</f>
        <v>-0</v>
      </c>
      <c r="H342" s="121" t="n">
        <f aca="false">BACKUP!H473</f>
        <v>-0</v>
      </c>
      <c r="I342" s="121" t="n">
        <f aca="false">BACKUP!I473</f>
        <v>-0</v>
      </c>
      <c r="J342" s="121" t="n">
        <f aca="false">BACKUP!J473</f>
        <v>-0</v>
      </c>
      <c r="K342" s="121" t="n">
        <f aca="false">BACKUP!K473</f>
        <v>-0</v>
      </c>
      <c r="L342" s="121" t="n">
        <f aca="false">BACKUP!L473</f>
        <v>-0</v>
      </c>
      <c r="M342" s="121" t="n">
        <f aca="false">BACKUP!M473</f>
        <v>-0</v>
      </c>
      <c r="N342" s="121" t="n">
        <f aca="false">BACKUP!N473</f>
        <v>-0</v>
      </c>
      <c r="O342" s="121" t="n">
        <f aca="false">BACKUP!O473</f>
        <v>-0</v>
      </c>
      <c r="P342" s="121" t="n">
        <f aca="false">SUM(D342:O342)</f>
        <v>0</v>
      </c>
      <c r="Q342" s="122" t="n">
        <f aca="false">SUM(D342:E342)</f>
        <v>0</v>
      </c>
      <c r="R342" s="121" t="n">
        <f aca="false">P342-Q342</f>
        <v>0</v>
      </c>
      <c r="S342" s="95"/>
      <c r="T342" s="95"/>
      <c r="U342" s="121"/>
      <c r="V342" s="95"/>
      <c r="W342" s="95"/>
      <c r="X342" s="95"/>
      <c r="Y342" s="95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95"/>
      <c r="AK342" s="95"/>
      <c r="AL342" s="95"/>
      <c r="AM342" s="95"/>
      <c r="AN342" s="95"/>
      <c r="AO342" s="95"/>
      <c r="AP342" s="95"/>
      <c r="AQ342" s="95"/>
      <c r="AR342" s="95"/>
      <c r="AS342" s="95"/>
      <c r="AT342" s="95"/>
      <c r="AU342" s="95"/>
    </row>
    <row r="343" customFormat="false" ht="14.65" hidden="false" customHeight="false" outlineLevel="0" collapsed="false">
      <c r="A343" s="121" t="str">
        <f aca="false">BACKUP!A474</f>
        <v>   Actual / Estimate Adjustment </v>
      </c>
      <c r="B343" s="95"/>
      <c r="C343" s="186"/>
      <c r="D343" s="132" t="n">
        <f aca="false">BACKUP!D474</f>
        <v>0</v>
      </c>
      <c r="E343" s="132" t="n">
        <f aca="false">BACKUP!E474</f>
        <v>0</v>
      </c>
      <c r="F343" s="132" t="n">
        <f aca="false">BACKUP!F474</f>
        <v>0</v>
      </c>
      <c r="G343" s="132" t="n">
        <f aca="false">BACKUP!G474</f>
        <v>0</v>
      </c>
      <c r="H343" s="132" t="n">
        <f aca="false">BACKUP!H474</f>
        <v>0</v>
      </c>
      <c r="I343" s="132" t="n">
        <f aca="false">BACKUP!I474</f>
        <v>0</v>
      </c>
      <c r="J343" s="132" t="n">
        <f aca="false">BACKUP!J474</f>
        <v>0</v>
      </c>
      <c r="K343" s="132" t="n">
        <f aca="false">BACKUP!K474</f>
        <v>0</v>
      </c>
      <c r="L343" s="132" t="n">
        <f aca="false">BACKUP!L474</f>
        <v>0</v>
      </c>
      <c r="M343" s="132" t="n">
        <f aca="false">BACKUP!M474</f>
        <v>0</v>
      </c>
      <c r="N343" s="132" t="n">
        <f aca="false">BACKUP!N474</f>
        <v>0</v>
      </c>
      <c r="O343" s="132" t="n">
        <f aca="false">BACKUP!O474</f>
        <v>0</v>
      </c>
      <c r="P343" s="121" t="n">
        <f aca="false">SUM(D343:O343)</f>
        <v>0</v>
      </c>
      <c r="Q343" s="122" t="n">
        <f aca="false">SUM(D343:E343)</f>
        <v>0</v>
      </c>
      <c r="R343" s="121" t="n">
        <f aca="false">P343-Q343</f>
        <v>0</v>
      </c>
      <c r="S343" s="95"/>
      <c r="T343" s="95"/>
      <c r="U343" s="121"/>
      <c r="V343" s="95"/>
      <c r="W343" s="95"/>
      <c r="X343" s="95"/>
      <c r="Y343" s="95"/>
      <c r="Z343" s="95"/>
      <c r="AA343" s="95"/>
      <c r="AB343" s="95"/>
      <c r="AC343" s="95"/>
      <c r="AD343" s="95"/>
      <c r="AE343" s="95"/>
      <c r="AF343" s="95"/>
      <c r="AG343" s="95"/>
      <c r="AH343" s="95"/>
      <c r="AI343" s="95"/>
      <c r="AJ343" s="95"/>
      <c r="AK343" s="95"/>
      <c r="AL343" s="95"/>
      <c r="AM343" s="95"/>
      <c r="AN343" s="95"/>
      <c r="AO343" s="95"/>
      <c r="AP343" s="95"/>
      <c r="AQ343" s="95"/>
      <c r="AR343" s="95"/>
      <c r="AS343" s="95"/>
      <c r="AT343" s="95"/>
      <c r="AU343" s="95"/>
    </row>
    <row r="344" customFormat="false" ht="3.95" hidden="false" customHeight="true" outlineLevel="0" collapsed="false">
      <c r="A344" s="95"/>
      <c r="B344" s="95"/>
      <c r="C344" s="95"/>
      <c r="D344" s="95"/>
      <c r="E344" s="95"/>
      <c r="F344" s="95"/>
      <c r="G344" s="95"/>
      <c r="H344" s="95"/>
      <c r="I344" s="95"/>
      <c r="J344" s="95"/>
      <c r="K344" s="95"/>
      <c r="L344" s="95"/>
      <c r="M344" s="95"/>
      <c r="N344" s="95"/>
      <c r="O344" s="95"/>
      <c r="P344" s="95"/>
      <c r="Q344" s="95"/>
      <c r="R344" s="95"/>
      <c r="S344" s="95"/>
      <c r="T344" s="95"/>
      <c r="U344" s="121"/>
      <c r="V344" s="95"/>
      <c r="W344" s="95"/>
      <c r="X344" s="95"/>
      <c r="Y344" s="95"/>
      <c r="Z344" s="95"/>
      <c r="AA344" s="95"/>
      <c r="AB344" s="95"/>
      <c r="AC344" s="95"/>
      <c r="AD344" s="95"/>
      <c r="AE344" s="95"/>
      <c r="AF344" s="95"/>
      <c r="AG344" s="95"/>
      <c r="AH344" s="95"/>
      <c r="AI344" s="95"/>
      <c r="AJ344" s="95"/>
      <c r="AK344" s="95"/>
      <c r="AL344" s="95"/>
      <c r="AM344" s="95"/>
      <c r="AN344" s="95"/>
      <c r="AO344" s="95"/>
      <c r="AP344" s="95"/>
      <c r="AQ344" s="95"/>
      <c r="AR344" s="95"/>
      <c r="AS344" s="95"/>
      <c r="AT344" s="95"/>
      <c r="AU344" s="95"/>
    </row>
    <row r="345" customFormat="false" ht="14.65" hidden="false" customHeight="false" outlineLevel="0" collapsed="false">
      <c r="A345" s="143" t="str">
        <f aca="false">BACKUP!A476</f>
        <v>Capitalization - End. Balance</v>
      </c>
      <c r="B345" s="95"/>
      <c r="C345" s="95"/>
      <c r="D345" s="132" t="n">
        <f aca="false">BACKUP!D476</f>
        <v>1046121</v>
      </c>
      <c r="E345" s="132" t="n">
        <f aca="false">BACKUP!E476</f>
        <v>1050909</v>
      </c>
      <c r="F345" s="132" t="n">
        <f aca="false">BACKUP!F476</f>
        <v>1056553</v>
      </c>
      <c r="G345" s="132" t="n">
        <f aca="false">BACKUP!G476</f>
        <v>1061982</v>
      </c>
      <c r="H345" s="132" t="n">
        <f aca="false">BACKUP!H476</f>
        <v>1067802</v>
      </c>
      <c r="I345" s="132" t="n">
        <f aca="false">BACKUP!I476</f>
        <v>1073969</v>
      </c>
      <c r="J345" s="132" t="n">
        <f aca="false">BACKUP!J476</f>
        <v>1080627</v>
      </c>
      <c r="K345" s="132" t="n">
        <f aca="false">BACKUP!K476</f>
        <v>1087227</v>
      </c>
      <c r="L345" s="132" t="n">
        <f aca="false">BACKUP!L476</f>
        <v>1093441</v>
      </c>
      <c r="M345" s="132" t="n">
        <f aca="false">BACKUP!M476</f>
        <v>1100014</v>
      </c>
      <c r="N345" s="132" t="n">
        <f aca="false">BACKUP!N476</f>
        <v>1106572</v>
      </c>
      <c r="O345" s="132" t="n">
        <f aca="false">BACKUP!O476</f>
        <v>1113251</v>
      </c>
      <c r="P345" s="95"/>
      <c r="Q345" s="95"/>
      <c r="R345" s="95"/>
      <c r="S345" s="95"/>
      <c r="T345" s="95"/>
      <c r="U345" s="121"/>
      <c r="V345" s="95"/>
      <c r="W345" s="95"/>
      <c r="X345" s="95"/>
      <c r="Y345" s="95"/>
      <c r="Z345" s="95"/>
      <c r="AA345" s="95"/>
      <c r="AB345" s="95"/>
      <c r="AC345" s="95"/>
      <c r="AD345" s="95"/>
      <c r="AE345" s="95"/>
      <c r="AF345" s="95"/>
      <c r="AG345" s="95"/>
      <c r="AH345" s="95"/>
      <c r="AI345" s="95"/>
      <c r="AJ345" s="95"/>
      <c r="AK345" s="95"/>
      <c r="AL345" s="95"/>
      <c r="AM345" s="95"/>
      <c r="AN345" s="95"/>
      <c r="AO345" s="95"/>
      <c r="AP345" s="95"/>
      <c r="AQ345" s="95"/>
      <c r="AR345" s="95"/>
      <c r="AS345" s="95"/>
      <c r="AT345" s="95"/>
      <c r="AU345" s="95"/>
    </row>
    <row r="346" customFormat="false" ht="8.1" hidden="false" customHeight="true" outlineLevel="0" collapsed="false">
      <c r="A346" s="95"/>
      <c r="B346" s="95"/>
      <c r="C346" s="95"/>
      <c r="D346" s="95"/>
      <c r="E346" s="95"/>
      <c r="F346" s="95"/>
      <c r="G346" s="95"/>
      <c r="H346" s="95"/>
      <c r="I346" s="95"/>
      <c r="J346" s="95"/>
      <c r="K346" s="95"/>
      <c r="L346" s="95"/>
      <c r="M346" s="95"/>
      <c r="N346" s="95"/>
      <c r="O346" s="95"/>
      <c r="P346" s="95"/>
      <c r="Q346" s="95"/>
      <c r="R346" s="95"/>
      <c r="S346" s="95"/>
      <c r="T346" s="121"/>
      <c r="U346" s="121"/>
      <c r="V346" s="95"/>
      <c r="W346" s="95"/>
      <c r="X346" s="95"/>
      <c r="Y346" s="95"/>
      <c r="Z346" s="95"/>
      <c r="AA346" s="95"/>
      <c r="AB346" s="95"/>
      <c r="AC346" s="95"/>
      <c r="AD346" s="95"/>
      <c r="AE346" s="95"/>
      <c r="AF346" s="95"/>
      <c r="AG346" s="95"/>
      <c r="AH346" s="95"/>
      <c r="AI346" s="95"/>
      <c r="AJ346" s="95"/>
      <c r="AK346" s="95"/>
      <c r="AL346" s="95"/>
      <c r="AM346" s="95"/>
      <c r="AN346" s="95"/>
      <c r="AO346" s="95"/>
      <c r="AP346" s="95"/>
      <c r="AQ346" s="95"/>
      <c r="AR346" s="95"/>
      <c r="AS346" s="95"/>
      <c r="AT346" s="95"/>
      <c r="AU346" s="95"/>
    </row>
    <row r="347" customFormat="false" ht="14.65" hidden="false" customHeight="false" outlineLevel="0" collapsed="false">
      <c r="A347" s="162" t="s">
        <v>570</v>
      </c>
      <c r="B347" s="162" t="s">
        <v>570</v>
      </c>
      <c r="C347" s="162" t="s">
        <v>570</v>
      </c>
      <c r="D347" s="162" t="s">
        <v>570</v>
      </c>
      <c r="E347" s="162" t="s">
        <v>570</v>
      </c>
      <c r="F347" s="162" t="s">
        <v>570</v>
      </c>
      <c r="G347" s="162" t="s">
        <v>570</v>
      </c>
      <c r="H347" s="162" t="s">
        <v>570</v>
      </c>
      <c r="I347" s="162" t="s">
        <v>570</v>
      </c>
      <c r="J347" s="162" t="s">
        <v>570</v>
      </c>
      <c r="K347" s="162" t="s">
        <v>570</v>
      </c>
      <c r="L347" s="162" t="s">
        <v>570</v>
      </c>
      <c r="M347" s="162" t="s">
        <v>570</v>
      </c>
      <c r="N347" s="162" t="s">
        <v>570</v>
      </c>
      <c r="O347" s="162" t="s">
        <v>570</v>
      </c>
      <c r="P347" s="162" t="s">
        <v>570</v>
      </c>
      <c r="Q347" s="95"/>
      <c r="R347" s="95"/>
      <c r="S347" s="95"/>
      <c r="T347" s="121"/>
      <c r="U347" s="95"/>
      <c r="V347" s="95"/>
      <c r="W347" s="95"/>
      <c r="X347" s="95"/>
      <c r="Y347" s="95"/>
      <c r="Z347" s="95"/>
      <c r="AA347" s="95"/>
      <c r="AB347" s="95"/>
      <c r="AC347" s="95"/>
      <c r="AD347" s="95"/>
      <c r="AE347" s="95"/>
      <c r="AF347" s="95"/>
      <c r="AG347" s="95"/>
      <c r="AH347" s="95"/>
      <c r="AI347" s="95"/>
      <c r="AJ347" s="95"/>
      <c r="AK347" s="95"/>
      <c r="AL347" s="95"/>
      <c r="AM347" s="95"/>
      <c r="AN347" s="95"/>
      <c r="AO347" s="95"/>
      <c r="AP347" s="95"/>
      <c r="AQ347" s="95"/>
      <c r="AR347" s="95"/>
      <c r="AS347" s="95"/>
      <c r="AT347" s="95"/>
      <c r="AU347" s="95"/>
    </row>
    <row r="348" customFormat="false" ht="14.65" hidden="false" customHeight="false" outlineLevel="0" collapsed="false">
      <c r="A348" s="96" t="str">
        <f aca="false">A1</f>
        <v>'file:///mnt/12tb/@roms/datasets/enron/EDRM Enron Email Data Set v2 XML/filtered-attachments/xls/CFTW02PL.xls'#$BACKUP</v>
      </c>
      <c r="B348" s="92"/>
      <c r="C348" s="92" t="str">
        <f aca="false">I1</f>
        <v>TRANSWESTERN PIPELINE GROUP (Including Co. 92)</v>
      </c>
      <c r="D348" s="92"/>
      <c r="E348" s="92"/>
      <c r="F348" s="92"/>
      <c r="G348" s="92"/>
      <c r="H348" s="92"/>
      <c r="I348" s="92"/>
      <c r="J348" s="92"/>
      <c r="K348" s="95"/>
      <c r="L348" s="95"/>
      <c r="M348" s="187" t="n">
        <f aca="true">NOW()</f>
        <v>45926.9714875031</v>
      </c>
      <c r="N348" s="95"/>
      <c r="O348" s="95"/>
      <c r="P348" s="95"/>
      <c r="Q348" s="95"/>
      <c r="R348" s="95"/>
      <c r="S348" s="95"/>
      <c r="T348" s="95"/>
      <c r="U348" s="95"/>
      <c r="V348" s="95"/>
      <c r="W348" s="95"/>
      <c r="X348" s="95"/>
      <c r="Y348" s="95"/>
      <c r="Z348" s="95"/>
      <c r="AA348" s="95"/>
      <c r="AB348" s="95"/>
      <c r="AC348" s="95"/>
      <c r="AD348" s="95"/>
      <c r="AE348" s="95"/>
      <c r="AF348" s="95"/>
      <c r="AG348" s="95"/>
      <c r="AH348" s="95"/>
      <c r="AI348" s="95"/>
      <c r="AJ348" s="95"/>
      <c r="AK348" s="95"/>
      <c r="AL348" s="95"/>
      <c r="AM348" s="95"/>
      <c r="AN348" s="95"/>
      <c r="AO348" s="95"/>
      <c r="AP348" s="95"/>
      <c r="AQ348" s="95"/>
      <c r="AR348" s="95"/>
      <c r="AS348" s="95"/>
      <c r="AT348" s="95"/>
      <c r="AU348" s="95"/>
    </row>
    <row r="349" customFormat="false" ht="14.65" hidden="false" customHeight="false" outlineLevel="0" collapsed="false">
      <c r="A349" s="99" t="s">
        <v>571</v>
      </c>
      <c r="B349" s="92"/>
      <c r="C349" s="92" t="str">
        <f aca="false">I2</f>
        <v>CASH FLOW STATEMENT</v>
      </c>
      <c r="D349" s="92"/>
      <c r="E349" s="92"/>
      <c r="F349" s="92"/>
      <c r="G349" s="92"/>
      <c r="H349" s="92"/>
      <c r="I349" s="92"/>
      <c r="J349" s="92"/>
      <c r="K349" s="95"/>
      <c r="L349" s="95"/>
      <c r="M349" s="188" t="n">
        <f aca="true">NOW()</f>
        <v>45926.9714875032</v>
      </c>
      <c r="N349" s="95"/>
      <c r="O349" s="95"/>
      <c r="P349" s="95"/>
      <c r="Q349" s="95"/>
      <c r="R349" s="95"/>
      <c r="S349" s="95"/>
      <c r="T349" s="95"/>
      <c r="U349" s="95"/>
      <c r="V349" s="95"/>
      <c r="W349" s="95"/>
      <c r="X349" s="95"/>
      <c r="Y349" s="95"/>
      <c r="Z349" s="95"/>
      <c r="AA349" s="95"/>
      <c r="AB349" s="95"/>
      <c r="AC349" s="95"/>
      <c r="AD349" s="95"/>
      <c r="AE349" s="95"/>
      <c r="AF349" s="95"/>
      <c r="AG349" s="95"/>
      <c r="AH349" s="95"/>
      <c r="AI349" s="95"/>
      <c r="AJ349" s="95"/>
      <c r="AK349" s="95"/>
      <c r="AL349" s="95"/>
      <c r="AM349" s="95"/>
      <c r="AN349" s="95"/>
      <c r="AO349" s="95"/>
      <c r="AP349" s="95"/>
      <c r="AQ349" s="95"/>
      <c r="AR349" s="95"/>
      <c r="AS349" s="95"/>
      <c r="AT349" s="95"/>
      <c r="AU349" s="95"/>
    </row>
    <row r="350" customFormat="false" ht="14.65" hidden="false" customHeight="false" outlineLevel="0" collapsed="false">
      <c r="A350" s="92"/>
      <c r="B350" s="92"/>
      <c r="C350" s="92" t="str">
        <f aca="false">I3</f>
        <v>2002 OPERATING PLAN</v>
      </c>
      <c r="D350" s="92"/>
      <c r="E350" s="92"/>
      <c r="F350" s="92"/>
      <c r="G350" s="92"/>
      <c r="H350" s="92"/>
      <c r="I350" s="92"/>
      <c r="J350" s="92"/>
      <c r="K350" s="92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95"/>
      <c r="W350" s="95"/>
      <c r="X350" s="95"/>
      <c r="Y350" s="95"/>
      <c r="Z350" s="95"/>
      <c r="AA350" s="95"/>
      <c r="AB350" s="95"/>
      <c r="AC350" s="95"/>
      <c r="AD350" s="95"/>
      <c r="AE350" s="95"/>
      <c r="AF350" s="95"/>
      <c r="AG350" s="95"/>
      <c r="AH350" s="95"/>
      <c r="AI350" s="95"/>
      <c r="AJ350" s="95"/>
      <c r="AK350" s="95"/>
      <c r="AL350" s="95"/>
      <c r="AM350" s="95"/>
      <c r="AN350" s="95"/>
      <c r="AO350" s="95"/>
      <c r="AP350" s="95"/>
      <c r="AQ350" s="95"/>
      <c r="AR350" s="95"/>
      <c r="AS350" s="95"/>
      <c r="AT350" s="95"/>
      <c r="AU350" s="95"/>
    </row>
    <row r="351" customFormat="false" ht="14.65" hidden="false" customHeight="false" outlineLevel="0" collapsed="false">
      <c r="A351" s="92"/>
      <c r="B351" s="92"/>
      <c r="C351" s="92" t="str">
        <f aca="false">I4</f>
        <v>(Thousands of Dollars)</v>
      </c>
      <c r="D351" s="92"/>
      <c r="E351" s="92"/>
      <c r="F351" s="92"/>
      <c r="G351" s="92"/>
      <c r="H351" s="92"/>
      <c r="I351" s="92"/>
      <c r="J351" s="92"/>
      <c r="K351" s="92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95"/>
      <c r="W351" s="95"/>
      <c r="X351" s="95"/>
      <c r="Y351" s="95"/>
      <c r="Z351" s="95"/>
      <c r="AA351" s="95"/>
      <c r="AB351" s="95"/>
      <c r="AC351" s="95"/>
      <c r="AD351" s="95"/>
      <c r="AE351" s="95"/>
      <c r="AF351" s="95"/>
      <c r="AG351" s="95"/>
      <c r="AH351" s="95"/>
      <c r="AI351" s="95"/>
      <c r="AJ351" s="95"/>
      <c r="AK351" s="95"/>
      <c r="AL351" s="95"/>
      <c r="AM351" s="95"/>
      <c r="AN351" s="95"/>
      <c r="AO351" s="95"/>
      <c r="AP351" s="95"/>
      <c r="AQ351" s="95"/>
      <c r="AR351" s="95"/>
      <c r="AS351" s="95"/>
      <c r="AT351" s="95"/>
      <c r="AU351" s="95"/>
    </row>
    <row r="352" customFormat="false" ht="14.65" hidden="false" customHeight="false" outlineLevel="0" collapsed="false">
      <c r="A352" s="92"/>
      <c r="B352" s="92"/>
      <c r="C352" s="92"/>
      <c r="D352" s="92"/>
      <c r="E352" s="92"/>
      <c r="F352" s="92"/>
      <c r="G352" s="92"/>
      <c r="H352" s="92"/>
      <c r="I352" s="92"/>
      <c r="J352" s="92"/>
      <c r="K352" s="92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95"/>
      <c r="W352" s="95"/>
      <c r="X352" s="95"/>
      <c r="Y352" s="95"/>
      <c r="Z352" s="95"/>
      <c r="AA352" s="95"/>
      <c r="AB352" s="95"/>
      <c r="AC352" s="95"/>
      <c r="AD352" s="95"/>
      <c r="AE352" s="95"/>
      <c r="AF352" s="95"/>
      <c r="AG352" s="95"/>
      <c r="AH352" s="95"/>
      <c r="AI352" s="95"/>
      <c r="AJ352" s="95"/>
      <c r="AK352" s="95"/>
      <c r="AL352" s="95"/>
      <c r="AM352" s="95"/>
      <c r="AN352" s="95"/>
      <c r="AO352" s="95"/>
      <c r="AP352" s="95"/>
      <c r="AQ352" s="95"/>
      <c r="AR352" s="95"/>
      <c r="AS352" s="95"/>
      <c r="AT352" s="95"/>
      <c r="AU352" s="95"/>
    </row>
    <row r="353" customFormat="false" ht="14.65" hidden="false" customHeight="false" outlineLevel="0" collapsed="false">
      <c r="A353" s="92"/>
      <c r="B353" s="92"/>
      <c r="C353" s="92"/>
      <c r="D353" s="92"/>
      <c r="E353" s="92"/>
      <c r="F353" s="92"/>
      <c r="G353" s="92"/>
      <c r="H353" s="92"/>
      <c r="I353" s="189" t="s">
        <v>572</v>
      </c>
      <c r="J353" s="189"/>
      <c r="K353" s="189"/>
      <c r="L353" s="95"/>
      <c r="M353" s="112" t="s">
        <v>573</v>
      </c>
      <c r="N353" s="95"/>
      <c r="O353" s="95"/>
      <c r="P353" s="95"/>
      <c r="Q353" s="95"/>
      <c r="R353" s="95"/>
      <c r="S353" s="95"/>
      <c r="T353" s="95"/>
      <c r="U353" s="95"/>
      <c r="V353" s="95"/>
      <c r="W353" s="95"/>
      <c r="X353" s="95"/>
      <c r="Y353" s="95"/>
      <c r="Z353" s="95"/>
      <c r="AA353" s="95"/>
      <c r="AB353" s="95"/>
      <c r="AC353" s="95"/>
      <c r="AD353" s="95"/>
      <c r="AE353" s="95"/>
      <c r="AF353" s="95"/>
      <c r="AG353" s="95"/>
      <c r="AH353" s="95"/>
      <c r="AI353" s="95"/>
      <c r="AJ353" s="95"/>
      <c r="AK353" s="95"/>
      <c r="AL353" s="95"/>
      <c r="AM353" s="95"/>
      <c r="AN353" s="95"/>
      <c r="AO353" s="95"/>
      <c r="AP353" s="95"/>
      <c r="AQ353" s="95"/>
      <c r="AR353" s="95"/>
      <c r="AS353" s="95"/>
      <c r="AT353" s="95"/>
      <c r="AU353" s="95"/>
    </row>
    <row r="354" customFormat="false" ht="12.95" hidden="false" customHeight="true" outlineLevel="0" collapsed="false">
      <c r="A354" s="92"/>
      <c r="B354" s="92"/>
      <c r="C354" s="92"/>
      <c r="D354" s="92"/>
      <c r="E354" s="92"/>
      <c r="F354" s="92"/>
      <c r="G354" s="92"/>
      <c r="H354" s="92"/>
      <c r="I354" s="117" t="s">
        <v>574</v>
      </c>
      <c r="J354" s="92"/>
      <c r="K354" s="117" t="s">
        <v>575</v>
      </c>
      <c r="L354" s="95"/>
      <c r="M354" s="117" t="s">
        <v>576</v>
      </c>
      <c r="N354" s="95"/>
      <c r="O354" s="95"/>
      <c r="P354" s="95"/>
      <c r="Q354" s="95"/>
      <c r="R354" s="95"/>
      <c r="S354" s="95"/>
      <c r="T354" s="95"/>
      <c r="U354" s="95"/>
      <c r="V354" s="95"/>
      <c r="W354" s="95"/>
      <c r="X354" s="95"/>
      <c r="Y354" s="95"/>
      <c r="Z354" s="95"/>
      <c r="AA354" s="95"/>
      <c r="AB354" s="95"/>
      <c r="AC354" s="95"/>
      <c r="AD354" s="95"/>
      <c r="AE354" s="95"/>
      <c r="AF354" s="95"/>
      <c r="AG354" s="95"/>
      <c r="AH354" s="95"/>
      <c r="AI354" s="95"/>
      <c r="AJ354" s="95"/>
      <c r="AK354" s="95"/>
      <c r="AL354" s="95"/>
      <c r="AM354" s="95"/>
      <c r="AN354" s="95"/>
      <c r="AO354" s="95"/>
      <c r="AP354" s="95"/>
      <c r="AQ354" s="95"/>
      <c r="AR354" s="95"/>
      <c r="AS354" s="95"/>
      <c r="AT354" s="95"/>
      <c r="AU354" s="95"/>
    </row>
    <row r="355" customFormat="false" ht="3.95" hidden="false" customHeight="true" outlineLevel="0" collapsed="false">
      <c r="A355" s="95"/>
      <c r="B355" s="95"/>
      <c r="C355" s="95"/>
      <c r="D355" s="95"/>
      <c r="E355" s="95"/>
      <c r="F355" s="95"/>
      <c r="G355" s="95"/>
      <c r="H355" s="95"/>
      <c r="I355" s="95"/>
      <c r="J355" s="95"/>
      <c r="K355" s="95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95"/>
      <c r="W355" s="95"/>
      <c r="X355" s="95"/>
      <c r="Y355" s="95"/>
      <c r="Z355" s="95"/>
      <c r="AA355" s="95"/>
      <c r="AB355" s="95"/>
      <c r="AC355" s="95"/>
      <c r="AD355" s="95"/>
      <c r="AE355" s="95"/>
      <c r="AF355" s="95"/>
      <c r="AG355" s="95"/>
      <c r="AH355" s="95"/>
      <c r="AI355" s="95"/>
      <c r="AJ355" s="95"/>
      <c r="AK355" s="95"/>
      <c r="AL355" s="95"/>
      <c r="AM355" s="95"/>
      <c r="AN355" s="95"/>
      <c r="AO355" s="95"/>
      <c r="AP355" s="95"/>
      <c r="AQ355" s="95"/>
      <c r="AR355" s="95"/>
      <c r="AS355" s="95"/>
      <c r="AT355" s="95"/>
      <c r="AU355" s="95"/>
    </row>
    <row r="356" customFormat="false" ht="14.65" hidden="false" customHeight="false" outlineLevel="0" collapsed="false">
      <c r="A356" s="183" t="s">
        <v>577</v>
      </c>
      <c r="B356" s="95"/>
      <c r="C356" s="95"/>
      <c r="D356" s="95"/>
      <c r="E356" s="95"/>
      <c r="F356" s="95"/>
      <c r="G356" s="95"/>
      <c r="H356" s="95"/>
      <c r="I356" s="190" t="n">
        <f aca="false">T46</f>
        <v>0</v>
      </c>
      <c r="J356" s="95"/>
      <c r="K356" s="190" t="e">
        <f aca="false">#REF!</f>
        <v>#REF!</v>
      </c>
      <c r="L356" s="95"/>
      <c r="M356" s="190" t="n">
        <f aca="false">T56</f>
        <v>0</v>
      </c>
      <c r="N356" s="95"/>
      <c r="O356" s="95"/>
      <c r="P356" s="95"/>
      <c r="Q356" s="95"/>
      <c r="R356" s="95"/>
      <c r="S356" s="95"/>
      <c r="T356" s="121"/>
      <c r="U356" s="95"/>
      <c r="V356" s="95"/>
      <c r="W356" s="95"/>
      <c r="X356" s="95"/>
      <c r="Y356" s="95"/>
      <c r="Z356" s="95"/>
      <c r="AA356" s="95"/>
      <c r="AB356" s="95"/>
      <c r="AC356" s="95"/>
      <c r="AD356" s="95"/>
      <c r="AE356" s="95"/>
      <c r="AF356" s="95"/>
      <c r="AG356" s="95"/>
      <c r="AH356" s="95"/>
      <c r="AI356" s="95"/>
      <c r="AJ356" s="95"/>
      <c r="AK356" s="95"/>
      <c r="AL356" s="95"/>
      <c r="AM356" s="95"/>
      <c r="AN356" s="95"/>
      <c r="AO356" s="95"/>
      <c r="AP356" s="95"/>
      <c r="AQ356" s="95"/>
      <c r="AR356" s="95"/>
      <c r="AS356" s="95"/>
      <c r="AT356" s="95"/>
      <c r="AU356" s="95"/>
    </row>
    <row r="357" customFormat="false" ht="3.95" hidden="false" customHeight="true" outlineLevel="0" collapsed="false">
      <c r="A357" s="95"/>
      <c r="B357" s="95"/>
      <c r="C357" s="95"/>
      <c r="D357" s="95"/>
      <c r="E357" s="95"/>
      <c r="F357" s="95"/>
      <c r="G357" s="95"/>
      <c r="H357" s="95"/>
      <c r="I357" s="95"/>
      <c r="J357" s="95"/>
      <c r="K357" s="95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95"/>
      <c r="W357" s="95"/>
      <c r="X357" s="95"/>
      <c r="Y357" s="95"/>
      <c r="Z357" s="95"/>
      <c r="AA357" s="95"/>
      <c r="AB357" s="95"/>
      <c r="AC357" s="95"/>
      <c r="AD357" s="95"/>
      <c r="AE357" s="95"/>
      <c r="AF357" s="95"/>
      <c r="AG357" s="95"/>
      <c r="AH357" s="95"/>
      <c r="AI357" s="95"/>
      <c r="AJ357" s="95"/>
      <c r="AK357" s="95"/>
      <c r="AL357" s="95"/>
      <c r="AM357" s="95"/>
      <c r="AN357" s="95"/>
      <c r="AO357" s="95"/>
      <c r="AP357" s="95"/>
      <c r="AQ357" s="95"/>
      <c r="AR357" s="95"/>
      <c r="AS357" s="95"/>
      <c r="AT357" s="95"/>
      <c r="AU357" s="95"/>
    </row>
    <row r="358" customFormat="false" ht="14.65" hidden="false" customHeight="false" outlineLevel="0" collapsed="false">
      <c r="A358" s="191" t="s">
        <v>578</v>
      </c>
      <c r="B358" s="95"/>
      <c r="C358" s="95"/>
      <c r="D358" s="95"/>
      <c r="E358" s="95"/>
      <c r="F358" s="95"/>
      <c r="G358" s="95"/>
      <c r="H358" s="95"/>
      <c r="I358" s="95"/>
      <c r="J358" s="95"/>
      <c r="K358" s="95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95"/>
      <c r="W358" s="95"/>
      <c r="X358" s="95"/>
      <c r="Y358" s="95"/>
      <c r="Z358" s="95"/>
      <c r="AA358" s="95"/>
      <c r="AB358" s="95"/>
      <c r="AC358" s="95"/>
      <c r="AD358" s="95"/>
      <c r="AE358" s="95"/>
      <c r="AF358" s="95"/>
      <c r="AG358" s="95"/>
      <c r="AH358" s="95"/>
      <c r="AI358" s="95"/>
      <c r="AJ358" s="95"/>
      <c r="AK358" s="95"/>
      <c r="AL358" s="95"/>
      <c r="AM358" s="95"/>
      <c r="AN358" s="95"/>
      <c r="AO358" s="95"/>
      <c r="AP358" s="95"/>
      <c r="AQ358" s="95"/>
      <c r="AR358" s="95"/>
      <c r="AS358" s="95"/>
      <c r="AT358" s="95"/>
      <c r="AU358" s="95"/>
    </row>
    <row r="359" customFormat="false" ht="14.65" hidden="false" customHeight="false" outlineLevel="0" collapsed="false">
      <c r="A359" s="95" t="str">
        <f aca="false">A9</f>
        <v>   Net Income </v>
      </c>
      <c r="B359" s="95"/>
      <c r="C359" s="95"/>
      <c r="D359" s="95"/>
      <c r="E359" s="95"/>
      <c r="F359" s="95"/>
      <c r="G359" s="121" t="n">
        <f aca="false">AK9</f>
        <v>73019</v>
      </c>
      <c r="H359" s="95"/>
      <c r="I359" s="192"/>
      <c r="J359" s="95"/>
      <c r="K359" s="95"/>
      <c r="L359" s="95"/>
      <c r="M359" s="95"/>
      <c r="N359" s="95"/>
      <c r="O359" s="95"/>
      <c r="P359" s="95"/>
      <c r="Q359" s="95"/>
      <c r="R359" s="95"/>
      <c r="S359" s="95"/>
      <c r="T359" s="121"/>
      <c r="U359" s="95"/>
      <c r="V359" s="95"/>
      <c r="W359" s="95"/>
      <c r="X359" s="95"/>
      <c r="Y359" s="95"/>
      <c r="Z359" s="95"/>
      <c r="AA359" s="95"/>
      <c r="AB359" s="95"/>
      <c r="AC359" s="95"/>
      <c r="AD359" s="95"/>
      <c r="AE359" s="95"/>
      <c r="AF359" s="95"/>
      <c r="AG359" s="95"/>
      <c r="AH359" s="95"/>
      <c r="AI359" s="95"/>
      <c r="AJ359" s="95"/>
      <c r="AK359" s="95"/>
      <c r="AL359" s="95"/>
      <c r="AM359" s="95"/>
      <c r="AN359" s="95"/>
      <c r="AO359" s="95"/>
      <c r="AP359" s="95"/>
      <c r="AQ359" s="95"/>
      <c r="AR359" s="95"/>
      <c r="AS359" s="95"/>
      <c r="AT359" s="95"/>
      <c r="AU359" s="95"/>
    </row>
    <row r="360" customFormat="false" ht="14.65" hidden="false" customHeight="false" outlineLevel="0" collapsed="false">
      <c r="A360" s="95" t="str">
        <f aca="false">A11</f>
        <v>      Depreciation and Amortization</v>
      </c>
      <c r="B360" s="95"/>
      <c r="C360" s="95"/>
      <c r="D360" s="95"/>
      <c r="E360" s="95"/>
      <c r="F360" s="95"/>
      <c r="G360" s="121" t="n">
        <f aca="false">AK11</f>
        <v>21757</v>
      </c>
      <c r="H360" s="95"/>
      <c r="I360" s="192"/>
      <c r="J360" s="95"/>
      <c r="K360" s="95"/>
      <c r="L360" s="95"/>
      <c r="M360" s="95"/>
      <c r="N360" s="95"/>
      <c r="O360" s="95"/>
      <c r="P360" s="95"/>
      <c r="Q360" s="95"/>
      <c r="R360" s="95"/>
      <c r="S360" s="95"/>
      <c r="T360" s="121"/>
      <c r="U360" s="95"/>
      <c r="V360" s="95"/>
      <c r="W360" s="95"/>
      <c r="X360" s="95"/>
      <c r="Y360" s="95"/>
      <c r="Z360" s="95"/>
      <c r="AA360" s="95"/>
      <c r="AB360" s="95"/>
      <c r="AC360" s="95"/>
      <c r="AD360" s="95"/>
      <c r="AE360" s="95"/>
      <c r="AF360" s="95"/>
      <c r="AG360" s="95"/>
      <c r="AH360" s="95"/>
      <c r="AI360" s="95"/>
      <c r="AJ360" s="95"/>
      <c r="AK360" s="95"/>
      <c r="AL360" s="95"/>
      <c r="AM360" s="95"/>
      <c r="AN360" s="95"/>
      <c r="AO360" s="95"/>
      <c r="AP360" s="95"/>
      <c r="AQ360" s="95"/>
      <c r="AR360" s="95"/>
      <c r="AS360" s="95"/>
      <c r="AT360" s="95"/>
      <c r="AU360" s="95"/>
    </row>
    <row r="361" customFormat="false" ht="14.65" hidden="false" customHeight="false" outlineLevel="0" collapsed="false">
      <c r="A361" s="95" t="str">
        <f aca="false">A12</f>
        <v>      Regulatory Amortization - TCR</v>
      </c>
      <c r="B361" s="192"/>
      <c r="C361" s="192"/>
      <c r="D361" s="95"/>
      <c r="E361" s="192"/>
      <c r="F361" s="95"/>
      <c r="G361" s="121" t="n">
        <f aca="false">AK12</f>
        <v>0</v>
      </c>
      <c r="H361" s="95"/>
      <c r="I361" s="95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95"/>
      <c r="W361" s="95"/>
      <c r="X361" s="95"/>
      <c r="Y361" s="95"/>
      <c r="Z361" s="95"/>
      <c r="AA361" s="95"/>
      <c r="AB361" s="95"/>
      <c r="AC361" s="95"/>
      <c r="AD361" s="95"/>
      <c r="AE361" s="95"/>
      <c r="AF361" s="95"/>
      <c r="AG361" s="95"/>
      <c r="AH361" s="95"/>
      <c r="AI361" s="95"/>
      <c r="AJ361" s="95"/>
      <c r="AK361" s="95"/>
      <c r="AL361" s="95"/>
      <c r="AM361" s="95"/>
      <c r="AN361" s="95"/>
      <c r="AO361" s="95"/>
      <c r="AP361" s="95"/>
      <c r="AQ361" s="95"/>
      <c r="AR361" s="95"/>
      <c r="AS361" s="95"/>
      <c r="AT361" s="95"/>
      <c r="AU361" s="95"/>
    </row>
    <row r="362" customFormat="false" ht="14.65" hidden="false" customHeight="false" outlineLevel="0" collapsed="false">
      <c r="A362" s="95" t="e">
        <f aca="false">#REF!</f>
        <v>#REF!</v>
      </c>
      <c r="B362" s="95"/>
      <c r="C362" s="95"/>
      <c r="D362" s="95"/>
      <c r="E362" s="95"/>
      <c r="F362" s="95"/>
      <c r="G362" s="121" t="e">
        <f aca="false">#REF!</f>
        <v>#REF!</v>
      </c>
      <c r="H362" s="95"/>
      <c r="I362" s="192"/>
      <c r="J362" s="95"/>
      <c r="K362" s="95"/>
      <c r="L362" s="95"/>
      <c r="M362" s="95"/>
      <c r="N362" s="95"/>
      <c r="O362" s="95"/>
      <c r="P362" s="95"/>
      <c r="Q362" s="95"/>
      <c r="R362" s="95"/>
      <c r="S362" s="95"/>
      <c r="T362" s="121"/>
      <c r="U362" s="95"/>
      <c r="V362" s="95"/>
      <c r="W362" s="95"/>
      <c r="X362" s="95"/>
      <c r="Y362" s="95"/>
      <c r="Z362" s="95"/>
      <c r="AA362" s="95"/>
      <c r="AB362" s="95"/>
      <c r="AC362" s="95"/>
      <c r="AD362" s="95"/>
      <c r="AE362" s="95"/>
      <c r="AF362" s="95"/>
      <c r="AG362" s="95"/>
      <c r="AH362" s="95"/>
      <c r="AI362" s="95"/>
      <c r="AJ362" s="95"/>
      <c r="AK362" s="95"/>
      <c r="AL362" s="95"/>
      <c r="AM362" s="95"/>
      <c r="AN362" s="95"/>
      <c r="AO362" s="95"/>
      <c r="AP362" s="95"/>
      <c r="AQ362" s="95"/>
      <c r="AR362" s="95"/>
      <c r="AS362" s="95"/>
      <c r="AT362" s="95"/>
      <c r="AU362" s="95"/>
    </row>
    <row r="363" customFormat="false" ht="14.65" hidden="false" customHeight="false" outlineLevel="0" collapsed="false">
      <c r="A363" s="95" t="str">
        <f aca="false">A13</f>
        <v>      Deferred Income Taxes - Both Current and Noncurrent</v>
      </c>
      <c r="B363" s="95"/>
      <c r="C363" s="95"/>
      <c r="D363" s="95"/>
      <c r="E363" s="95"/>
      <c r="F363" s="95"/>
      <c r="G363" s="121" t="n">
        <f aca="false">AK13</f>
        <v>4790</v>
      </c>
      <c r="H363" s="95"/>
      <c r="I363" s="95"/>
      <c r="J363" s="95"/>
      <c r="K363" s="95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95"/>
      <c r="W363" s="95"/>
      <c r="X363" s="95"/>
      <c r="Y363" s="95"/>
      <c r="Z363" s="95"/>
      <c r="AA363" s="95"/>
      <c r="AB363" s="95"/>
      <c r="AC363" s="95"/>
      <c r="AD363" s="95"/>
      <c r="AE363" s="95"/>
      <c r="AF363" s="95"/>
      <c r="AG363" s="95"/>
      <c r="AH363" s="95"/>
      <c r="AI363" s="95"/>
      <c r="AJ363" s="95"/>
      <c r="AK363" s="95"/>
      <c r="AL363" s="95"/>
      <c r="AM363" s="95"/>
      <c r="AN363" s="95"/>
      <c r="AO363" s="95"/>
      <c r="AP363" s="95"/>
      <c r="AQ363" s="95"/>
      <c r="AR363" s="95"/>
      <c r="AS363" s="95"/>
      <c r="AT363" s="95"/>
      <c r="AU363" s="95"/>
    </row>
    <row r="364" customFormat="false" ht="14.65" hidden="false" customHeight="false" outlineLevel="0" collapsed="false">
      <c r="A364" s="95" t="e">
        <f aca="false">#REF!</f>
        <v>#REF!</v>
      </c>
      <c r="B364" s="95"/>
      <c r="C364" s="95"/>
      <c r="D364" s="95"/>
      <c r="E364" s="95"/>
      <c r="F364" s="95"/>
      <c r="G364" s="121" t="e">
        <f aca="false">#REF!</f>
        <v>#REF!</v>
      </c>
      <c r="H364" s="95"/>
      <c r="I364" s="121" t="e">
        <f aca="false">SUM(G359:G364)</f>
        <v>#REF!</v>
      </c>
      <c r="J364" s="95"/>
      <c r="K364" s="95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95"/>
      <c r="W364" s="95"/>
      <c r="X364" s="95"/>
      <c r="Y364" s="95"/>
      <c r="Z364" s="95"/>
      <c r="AA364" s="95"/>
      <c r="AB364" s="95"/>
      <c r="AC364" s="95"/>
      <c r="AD364" s="95"/>
      <c r="AE364" s="95"/>
      <c r="AF364" s="95"/>
      <c r="AG364" s="95"/>
      <c r="AH364" s="95"/>
      <c r="AI364" s="95"/>
      <c r="AJ364" s="95"/>
      <c r="AK364" s="95"/>
      <c r="AL364" s="95"/>
      <c r="AM364" s="95"/>
      <c r="AN364" s="95"/>
      <c r="AO364" s="95"/>
      <c r="AP364" s="95"/>
      <c r="AQ364" s="95"/>
      <c r="AR364" s="95"/>
      <c r="AS364" s="95"/>
      <c r="AT364" s="95"/>
      <c r="AU364" s="95"/>
    </row>
    <row r="365" customFormat="false" ht="3.95" hidden="false" customHeight="true" outlineLevel="0" collapsed="false">
      <c r="A365" s="95"/>
      <c r="B365" s="95"/>
      <c r="C365" s="95"/>
      <c r="D365" s="95"/>
      <c r="E365" s="95"/>
      <c r="F365" s="95"/>
      <c r="G365" s="95"/>
      <c r="H365" s="95"/>
      <c r="I365" s="95"/>
      <c r="J365" s="95"/>
      <c r="K365" s="95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95"/>
      <c r="W365" s="95"/>
      <c r="X365" s="95"/>
      <c r="Y365" s="95"/>
      <c r="Z365" s="95"/>
      <c r="AA365" s="95"/>
      <c r="AB365" s="95"/>
      <c r="AC365" s="95"/>
      <c r="AD365" s="95"/>
      <c r="AE365" s="95"/>
      <c r="AF365" s="95"/>
      <c r="AG365" s="95"/>
      <c r="AH365" s="95"/>
      <c r="AI365" s="95"/>
      <c r="AJ365" s="95"/>
      <c r="AK365" s="95"/>
      <c r="AL365" s="95"/>
      <c r="AM365" s="95"/>
      <c r="AN365" s="95"/>
      <c r="AO365" s="95"/>
      <c r="AP365" s="95"/>
      <c r="AQ365" s="95"/>
      <c r="AR365" s="95"/>
      <c r="AS365" s="95"/>
      <c r="AT365" s="95"/>
      <c r="AU365" s="95"/>
    </row>
    <row r="366" customFormat="false" ht="14.65" hidden="false" customHeight="false" outlineLevel="0" collapsed="false">
      <c r="A366" s="191" t="s">
        <v>579</v>
      </c>
      <c r="B366" s="95"/>
      <c r="C366" s="95"/>
      <c r="D366" s="95"/>
      <c r="E366" s="95"/>
      <c r="F366" s="95"/>
      <c r="G366" s="121"/>
      <c r="H366" s="95"/>
      <c r="I366" s="95"/>
      <c r="J366" s="95"/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95"/>
      <c r="X366" s="95"/>
      <c r="Y366" s="95"/>
      <c r="Z366" s="95"/>
      <c r="AA366" s="95"/>
      <c r="AB366" s="95"/>
      <c r="AC366" s="95"/>
      <c r="AD366" s="95"/>
      <c r="AE366" s="95"/>
      <c r="AF366" s="95"/>
      <c r="AG366" s="95"/>
      <c r="AH366" s="95"/>
      <c r="AI366" s="95"/>
      <c r="AJ366" s="95"/>
      <c r="AK366" s="95"/>
      <c r="AL366" s="95"/>
      <c r="AM366" s="95"/>
      <c r="AN366" s="95"/>
      <c r="AO366" s="95"/>
      <c r="AP366" s="95"/>
      <c r="AQ366" s="95"/>
      <c r="AR366" s="95"/>
      <c r="AS366" s="95"/>
      <c r="AT366" s="95"/>
      <c r="AU366" s="95"/>
    </row>
    <row r="367" customFormat="false" ht="14.65" hidden="false" customHeight="false" outlineLevel="0" collapsed="false">
      <c r="A367" s="95" t="str">
        <f aca="false">A16</f>
        <v>      Accounts and Notes Receivable</v>
      </c>
      <c r="B367" s="192"/>
      <c r="C367" s="192"/>
      <c r="D367" s="95"/>
      <c r="E367" s="95"/>
      <c r="F367" s="95"/>
      <c r="G367" s="121" t="n">
        <f aca="false">AK16</f>
        <v>-2285</v>
      </c>
      <c r="H367" s="95"/>
      <c r="I367" s="95"/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95"/>
      <c r="X367" s="95"/>
      <c r="Y367" s="95"/>
      <c r="Z367" s="95"/>
      <c r="AA367" s="95"/>
      <c r="AB367" s="95"/>
      <c r="AC367" s="95"/>
      <c r="AD367" s="95"/>
      <c r="AE367" s="95"/>
      <c r="AF367" s="95"/>
      <c r="AG367" s="95"/>
      <c r="AH367" s="95"/>
      <c r="AI367" s="95"/>
      <c r="AJ367" s="95"/>
      <c r="AK367" s="95"/>
      <c r="AL367" s="95"/>
      <c r="AM367" s="95"/>
      <c r="AN367" s="95"/>
      <c r="AO367" s="95"/>
      <c r="AP367" s="95"/>
      <c r="AQ367" s="95"/>
      <c r="AR367" s="95"/>
      <c r="AS367" s="95"/>
      <c r="AT367" s="95"/>
      <c r="AU367" s="95"/>
    </row>
    <row r="368" customFormat="false" ht="14.65" hidden="false" customHeight="false" outlineLevel="0" collapsed="false">
      <c r="A368" s="95" t="str">
        <f aca="false">A17</f>
        <v>      Inventories (Materials &amp; Supplies)</v>
      </c>
      <c r="B368" s="192"/>
      <c r="C368" s="192"/>
      <c r="D368" s="95"/>
      <c r="E368" s="95"/>
      <c r="F368" s="95"/>
      <c r="G368" s="121" t="n">
        <f aca="false">AK17</f>
        <v>0</v>
      </c>
      <c r="H368" s="95"/>
      <c r="I368" s="95"/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95"/>
      <c r="X368" s="95"/>
      <c r="Y368" s="95"/>
      <c r="Z368" s="95"/>
      <c r="AA368" s="95"/>
      <c r="AB368" s="95"/>
      <c r="AC368" s="95"/>
      <c r="AD368" s="95"/>
      <c r="AE368" s="95"/>
      <c r="AF368" s="95"/>
      <c r="AG368" s="95"/>
      <c r="AH368" s="95"/>
      <c r="AI368" s="95"/>
      <c r="AJ368" s="95"/>
      <c r="AK368" s="95"/>
      <c r="AL368" s="95"/>
      <c r="AM368" s="95"/>
      <c r="AN368" s="95"/>
      <c r="AO368" s="95"/>
      <c r="AP368" s="95"/>
      <c r="AQ368" s="95"/>
      <c r="AR368" s="95"/>
      <c r="AS368" s="95"/>
      <c r="AT368" s="95"/>
      <c r="AU368" s="95"/>
    </row>
    <row r="369" customFormat="false" ht="14.65" hidden="false" customHeight="false" outlineLevel="0" collapsed="false">
      <c r="A369" s="95" t="str">
        <f aca="false">A18</f>
        <v>      Accounts Payable - Assoc. Companies / Trade</v>
      </c>
      <c r="B369" s="192"/>
      <c r="C369" s="192"/>
      <c r="D369" s="95"/>
      <c r="E369" s="95"/>
      <c r="F369" s="95"/>
      <c r="G369" s="121" t="n">
        <f aca="false">AK18</f>
        <v>0</v>
      </c>
      <c r="H369" s="95"/>
      <c r="I369" s="95"/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95"/>
      <c r="X369" s="95"/>
      <c r="Y369" s="95"/>
      <c r="Z369" s="95"/>
      <c r="AA369" s="95"/>
      <c r="AB369" s="95"/>
      <c r="AC369" s="95"/>
      <c r="AD369" s="95"/>
      <c r="AE369" s="95"/>
      <c r="AF369" s="95"/>
      <c r="AG369" s="95"/>
      <c r="AH369" s="95"/>
      <c r="AI369" s="95"/>
      <c r="AJ369" s="95"/>
      <c r="AK369" s="95"/>
      <c r="AL369" s="95"/>
      <c r="AM369" s="95"/>
      <c r="AN369" s="95"/>
      <c r="AO369" s="95"/>
      <c r="AP369" s="95"/>
      <c r="AQ369" s="95"/>
      <c r="AR369" s="95"/>
      <c r="AS369" s="95"/>
      <c r="AT369" s="95"/>
      <c r="AU369" s="95"/>
    </row>
    <row r="370" customFormat="false" ht="14.65" hidden="false" customHeight="false" outlineLevel="0" collapsed="false">
      <c r="A370" s="95" t="e">
        <f aca="false">#REF!</f>
        <v>#REF!</v>
      </c>
      <c r="B370" s="192"/>
      <c r="C370" s="192"/>
      <c r="D370" s="95"/>
      <c r="E370" s="95"/>
      <c r="F370" s="95"/>
      <c r="G370" s="121" t="e">
        <f aca="false">#REF!</f>
        <v>#REF!</v>
      </c>
      <c r="H370" s="95"/>
      <c r="I370" s="95"/>
      <c r="J370" s="95"/>
      <c r="K370" s="95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95"/>
      <c r="W370" s="95"/>
      <c r="X370" s="95"/>
      <c r="Y370" s="95"/>
      <c r="Z370" s="95"/>
      <c r="AA370" s="95"/>
      <c r="AB370" s="95"/>
      <c r="AC370" s="95"/>
      <c r="AD370" s="95"/>
      <c r="AE370" s="95"/>
      <c r="AF370" s="95"/>
      <c r="AG370" s="95"/>
      <c r="AH370" s="95"/>
      <c r="AI370" s="95"/>
      <c r="AJ370" s="95"/>
      <c r="AK370" s="95"/>
      <c r="AL370" s="95"/>
      <c r="AM370" s="95"/>
      <c r="AN370" s="95"/>
      <c r="AO370" s="95"/>
      <c r="AP370" s="95"/>
      <c r="AQ370" s="95"/>
      <c r="AR370" s="95"/>
      <c r="AS370" s="95"/>
      <c r="AT370" s="95"/>
      <c r="AU370" s="95"/>
    </row>
    <row r="371" customFormat="false" ht="14.65" hidden="false" customHeight="false" outlineLevel="0" collapsed="false">
      <c r="A371" s="95" t="str">
        <f aca="false">A20</f>
        <v>      Exchange Gas - Receivable</v>
      </c>
      <c r="B371" s="192"/>
      <c r="C371" s="192"/>
      <c r="D371" s="95"/>
      <c r="E371" s="95"/>
      <c r="F371" s="95"/>
      <c r="G371" s="121" t="n">
        <f aca="false">AK20</f>
        <v>0</v>
      </c>
      <c r="H371" s="95"/>
      <c r="I371" s="95"/>
      <c r="J371" s="95"/>
      <c r="K371" s="95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95"/>
      <c r="W371" s="95"/>
      <c r="X371" s="95"/>
      <c r="Y371" s="95"/>
      <c r="Z371" s="95"/>
      <c r="AA371" s="95"/>
      <c r="AB371" s="95"/>
      <c r="AC371" s="95"/>
      <c r="AD371" s="95"/>
      <c r="AE371" s="95"/>
      <c r="AF371" s="95"/>
      <c r="AG371" s="95"/>
      <c r="AH371" s="95"/>
      <c r="AI371" s="95"/>
      <c r="AJ371" s="95"/>
      <c r="AK371" s="95"/>
      <c r="AL371" s="95"/>
      <c r="AM371" s="95"/>
      <c r="AN371" s="95"/>
      <c r="AO371" s="95"/>
      <c r="AP371" s="95"/>
      <c r="AQ371" s="95"/>
      <c r="AR371" s="95"/>
      <c r="AS371" s="95"/>
      <c r="AT371" s="95"/>
      <c r="AU371" s="95"/>
    </row>
    <row r="372" customFormat="false" ht="14.65" hidden="false" customHeight="false" outlineLevel="0" collapsed="false">
      <c r="A372" s="95" t="str">
        <f aca="false">A22</f>
        <v>      Prepayments</v>
      </c>
      <c r="B372" s="192"/>
      <c r="C372" s="192"/>
      <c r="D372" s="95"/>
      <c r="E372" s="95"/>
      <c r="F372" s="95"/>
      <c r="G372" s="121" t="n">
        <f aca="false">AK22</f>
        <v>-19</v>
      </c>
      <c r="H372" s="95"/>
      <c r="I372" s="95"/>
      <c r="J372" s="95"/>
      <c r="K372" s="95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95"/>
      <c r="W372" s="95"/>
      <c r="X372" s="95"/>
      <c r="Y372" s="95"/>
      <c r="Z372" s="95"/>
      <c r="AA372" s="95"/>
      <c r="AB372" s="95"/>
      <c r="AC372" s="95"/>
      <c r="AD372" s="95"/>
      <c r="AE372" s="95"/>
      <c r="AF372" s="95"/>
      <c r="AG372" s="95"/>
      <c r="AH372" s="95"/>
      <c r="AI372" s="95"/>
      <c r="AJ372" s="95"/>
      <c r="AK372" s="95"/>
      <c r="AL372" s="95"/>
      <c r="AM372" s="95"/>
      <c r="AN372" s="95"/>
      <c r="AO372" s="95"/>
      <c r="AP372" s="95"/>
      <c r="AQ372" s="95"/>
      <c r="AR372" s="95"/>
      <c r="AS372" s="95"/>
      <c r="AT372" s="95"/>
      <c r="AU372" s="95"/>
    </row>
    <row r="373" customFormat="false" ht="14.65" hidden="false" customHeight="false" outlineLevel="0" collapsed="false">
      <c r="A373" s="95" t="e">
        <f aca="false">#REF!</f>
        <v>#REF!</v>
      </c>
      <c r="B373" s="192"/>
      <c r="C373" s="192"/>
      <c r="D373" s="95"/>
      <c r="E373" s="95"/>
      <c r="F373" s="95"/>
      <c r="G373" s="121" t="e">
        <f aca="false">#REF!</f>
        <v>#REF!</v>
      </c>
      <c r="H373" s="95"/>
      <c r="I373" s="95"/>
      <c r="J373" s="95"/>
      <c r="K373" s="95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95"/>
      <c r="W373" s="95"/>
      <c r="X373" s="95"/>
      <c r="Y373" s="95"/>
      <c r="Z373" s="95"/>
      <c r="AA373" s="95"/>
      <c r="AB373" s="95"/>
      <c r="AC373" s="95"/>
      <c r="AD373" s="95"/>
      <c r="AE373" s="95"/>
      <c r="AF373" s="95"/>
      <c r="AG373" s="95"/>
      <c r="AH373" s="95"/>
      <c r="AI373" s="95"/>
      <c r="AJ373" s="95"/>
      <c r="AK373" s="95"/>
      <c r="AL373" s="95"/>
      <c r="AM373" s="95"/>
      <c r="AN373" s="95"/>
      <c r="AO373" s="95"/>
      <c r="AP373" s="95"/>
      <c r="AQ373" s="95"/>
      <c r="AR373" s="95"/>
      <c r="AS373" s="95"/>
      <c r="AT373" s="95"/>
      <c r="AU373" s="95"/>
    </row>
    <row r="374" customFormat="false" ht="14.65" hidden="false" customHeight="false" outlineLevel="0" collapsed="false">
      <c r="A374" s="95" t="str">
        <f aca="false">A23</f>
        <v>      Accrued Interest - Third Party</v>
      </c>
      <c r="B374" s="192"/>
      <c r="C374" s="192"/>
      <c r="D374" s="95"/>
      <c r="E374" s="95"/>
      <c r="F374" s="95"/>
      <c r="G374" s="121" t="n">
        <f aca="false">AK23</f>
        <v>-60</v>
      </c>
      <c r="H374" s="95"/>
      <c r="I374" s="95"/>
      <c r="J374" s="95"/>
      <c r="K374" s="95"/>
      <c r="L374" s="95"/>
      <c r="M374" s="95"/>
      <c r="N374" s="95"/>
      <c r="O374" s="95"/>
      <c r="P374" s="95"/>
      <c r="Q374" s="95"/>
      <c r="R374" s="95"/>
      <c r="S374" s="95"/>
      <c r="T374" s="95"/>
      <c r="U374" s="95"/>
      <c r="V374" s="95"/>
      <c r="W374" s="95"/>
      <c r="X374" s="95"/>
      <c r="Y374" s="95"/>
      <c r="Z374" s="95"/>
      <c r="AA374" s="95"/>
      <c r="AB374" s="95"/>
      <c r="AC374" s="95"/>
      <c r="AD374" s="95"/>
      <c r="AE374" s="95"/>
      <c r="AF374" s="95"/>
      <c r="AG374" s="95"/>
      <c r="AH374" s="95"/>
      <c r="AI374" s="95"/>
      <c r="AJ374" s="95"/>
      <c r="AK374" s="95"/>
      <c r="AL374" s="95"/>
      <c r="AM374" s="95"/>
      <c r="AN374" s="95"/>
      <c r="AO374" s="95"/>
      <c r="AP374" s="95"/>
      <c r="AQ374" s="95"/>
      <c r="AR374" s="95"/>
      <c r="AS374" s="95"/>
      <c r="AT374" s="95"/>
      <c r="AU374" s="95"/>
    </row>
    <row r="375" customFormat="false" ht="14.65" hidden="false" customHeight="false" outlineLevel="0" collapsed="false">
      <c r="A375" s="95" t="str">
        <f aca="false">A24</f>
        <v>      Accrued Taxes, Other Than Income</v>
      </c>
      <c r="B375" s="192"/>
      <c r="C375" s="192"/>
      <c r="D375" s="95"/>
      <c r="E375" s="95"/>
      <c r="F375" s="95"/>
      <c r="G375" s="121" t="n">
        <f aca="false">AK24</f>
        <v>16</v>
      </c>
      <c r="H375" s="95"/>
      <c r="I375" s="95"/>
      <c r="J375" s="95"/>
      <c r="K375" s="95"/>
      <c r="L375" s="95"/>
      <c r="M375" s="95"/>
      <c r="N375" s="95"/>
      <c r="O375" s="95"/>
      <c r="P375" s="95"/>
      <c r="Q375" s="95"/>
      <c r="R375" s="95"/>
      <c r="S375" s="95"/>
      <c r="T375" s="95"/>
      <c r="U375" s="95"/>
      <c r="V375" s="95"/>
      <c r="W375" s="95"/>
      <c r="X375" s="95"/>
      <c r="Y375" s="95"/>
      <c r="Z375" s="95"/>
      <c r="AA375" s="95"/>
      <c r="AB375" s="95"/>
      <c r="AC375" s="95"/>
      <c r="AD375" s="95"/>
      <c r="AE375" s="95"/>
      <c r="AF375" s="95"/>
      <c r="AG375" s="95"/>
      <c r="AH375" s="95"/>
      <c r="AI375" s="95"/>
      <c r="AJ375" s="95"/>
      <c r="AK375" s="95"/>
      <c r="AL375" s="95"/>
      <c r="AM375" s="95"/>
      <c r="AN375" s="95"/>
      <c r="AO375" s="95"/>
      <c r="AP375" s="95"/>
      <c r="AQ375" s="95"/>
      <c r="AR375" s="95"/>
      <c r="AS375" s="95"/>
      <c r="AT375" s="95"/>
      <c r="AU375" s="95"/>
    </row>
    <row r="376" customFormat="false" ht="14.65" hidden="false" customHeight="false" outlineLevel="0" collapsed="false">
      <c r="A376" s="95" t="str">
        <f aca="false">A26</f>
        <v>      Other Current Liabilities (W/O Reserve Activity)</v>
      </c>
      <c r="B376" s="192"/>
      <c r="C376" s="192"/>
      <c r="D376" s="95"/>
      <c r="E376" s="95"/>
      <c r="F376" s="95"/>
      <c r="G376" s="121" t="n">
        <f aca="false">AK26</f>
        <v>0</v>
      </c>
      <c r="H376" s="95"/>
      <c r="I376" s="121"/>
      <c r="J376" s="95"/>
      <c r="K376" s="95"/>
      <c r="L376" s="95"/>
      <c r="M376" s="95"/>
      <c r="N376" s="95"/>
      <c r="O376" s="95"/>
      <c r="P376" s="95"/>
      <c r="Q376" s="95"/>
      <c r="R376" s="95"/>
      <c r="S376" s="95"/>
      <c r="T376" s="95"/>
      <c r="U376" s="95"/>
      <c r="V376" s="95"/>
      <c r="W376" s="95"/>
      <c r="X376" s="95"/>
      <c r="Y376" s="95"/>
      <c r="Z376" s="95"/>
      <c r="AA376" s="95"/>
      <c r="AB376" s="95"/>
      <c r="AC376" s="95"/>
      <c r="AD376" s="95"/>
      <c r="AE376" s="95"/>
      <c r="AF376" s="95"/>
      <c r="AG376" s="95"/>
      <c r="AH376" s="95"/>
      <c r="AI376" s="95"/>
      <c r="AJ376" s="95"/>
      <c r="AK376" s="95"/>
      <c r="AL376" s="95"/>
      <c r="AM376" s="95"/>
      <c r="AN376" s="95"/>
      <c r="AO376" s="95"/>
      <c r="AP376" s="95"/>
      <c r="AQ376" s="95"/>
      <c r="AR376" s="95"/>
      <c r="AS376" s="95"/>
      <c r="AT376" s="95"/>
      <c r="AU376" s="95"/>
    </row>
    <row r="377" customFormat="false" ht="6" hidden="false" customHeight="true" outlineLevel="0" collapsed="false">
      <c r="A377" s="95"/>
      <c r="B377" s="95"/>
      <c r="C377" s="95"/>
      <c r="D377" s="95"/>
      <c r="E377" s="95"/>
      <c r="F377" s="95"/>
      <c r="G377" s="95"/>
      <c r="H377" s="95"/>
      <c r="I377" s="95"/>
      <c r="J377" s="95"/>
      <c r="K377" s="95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95"/>
      <c r="W377" s="95"/>
      <c r="X377" s="95"/>
      <c r="Y377" s="95"/>
      <c r="Z377" s="95"/>
      <c r="AA377" s="95"/>
      <c r="AB377" s="95"/>
      <c r="AC377" s="95"/>
      <c r="AD377" s="95"/>
      <c r="AE377" s="95"/>
      <c r="AF377" s="95"/>
      <c r="AG377" s="95"/>
      <c r="AH377" s="95"/>
      <c r="AI377" s="95"/>
      <c r="AJ377" s="95"/>
      <c r="AK377" s="95"/>
      <c r="AL377" s="95"/>
      <c r="AM377" s="95"/>
      <c r="AN377" s="95"/>
      <c r="AO377" s="95"/>
      <c r="AP377" s="95"/>
      <c r="AQ377" s="95"/>
      <c r="AR377" s="95"/>
      <c r="AS377" s="95"/>
      <c r="AT377" s="95"/>
      <c r="AU377" s="95"/>
    </row>
    <row r="378" customFormat="false" ht="14.65" hidden="false" customHeight="false" outlineLevel="0" collapsed="false">
      <c r="A378" s="95" t="e">
        <f aca="false">#REF!</f>
        <v>#REF!</v>
      </c>
      <c r="B378" s="95"/>
      <c r="C378" s="95"/>
      <c r="D378" s="95"/>
      <c r="E378" s="95"/>
      <c r="F378" s="95"/>
      <c r="G378" s="121" t="e">
        <f aca="false">#REF!</f>
        <v>#REF!</v>
      </c>
      <c r="H378" s="95"/>
      <c r="I378" s="95"/>
      <c r="J378" s="95"/>
      <c r="K378" s="95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95"/>
      <c r="W378" s="95"/>
      <c r="X378" s="95"/>
      <c r="Y378" s="95"/>
      <c r="Z378" s="95"/>
      <c r="AA378" s="95"/>
      <c r="AB378" s="95"/>
      <c r="AC378" s="95"/>
      <c r="AD378" s="95"/>
      <c r="AE378" s="95"/>
      <c r="AF378" s="95"/>
      <c r="AG378" s="95"/>
      <c r="AH378" s="95"/>
      <c r="AI378" s="95"/>
      <c r="AJ378" s="95"/>
      <c r="AK378" s="95"/>
      <c r="AL378" s="95"/>
      <c r="AM378" s="95"/>
      <c r="AN378" s="95"/>
      <c r="AO378" s="95"/>
      <c r="AP378" s="95"/>
      <c r="AQ378" s="95"/>
      <c r="AR378" s="95"/>
      <c r="AS378" s="95"/>
      <c r="AT378" s="95"/>
      <c r="AU378" s="95"/>
    </row>
    <row r="379" customFormat="false" ht="14.65" hidden="false" customHeight="false" outlineLevel="0" collapsed="false">
      <c r="A379" s="95" t="e">
        <f aca="false">#REF!</f>
        <v>#REF!</v>
      </c>
      <c r="B379" s="95"/>
      <c r="C379" s="95"/>
      <c r="D379" s="95"/>
      <c r="E379" s="95"/>
      <c r="F379" s="95"/>
      <c r="G379" s="121" t="e">
        <f aca="false">#REF!</f>
        <v>#REF!</v>
      </c>
      <c r="H379" s="95"/>
      <c r="I379" s="95"/>
      <c r="J379" s="95"/>
      <c r="K379" s="95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95"/>
      <c r="W379" s="95"/>
      <c r="X379" s="95"/>
      <c r="Y379" s="95"/>
      <c r="Z379" s="95"/>
      <c r="AA379" s="95"/>
      <c r="AB379" s="95"/>
      <c r="AC379" s="95"/>
      <c r="AD379" s="95"/>
      <c r="AE379" s="95"/>
      <c r="AF379" s="95"/>
      <c r="AG379" s="95"/>
      <c r="AH379" s="95"/>
      <c r="AI379" s="95"/>
      <c r="AJ379" s="95"/>
      <c r="AK379" s="95"/>
      <c r="AL379" s="95"/>
      <c r="AM379" s="95"/>
      <c r="AN379" s="95"/>
      <c r="AO379" s="95"/>
      <c r="AP379" s="95"/>
      <c r="AQ379" s="95"/>
      <c r="AR379" s="95"/>
      <c r="AS379" s="95"/>
      <c r="AT379" s="95"/>
      <c r="AU379" s="95"/>
    </row>
    <row r="380" customFormat="false" ht="14.65" hidden="false" customHeight="false" outlineLevel="0" collapsed="false">
      <c r="A380" s="95" t="e">
        <f aca="false">#REF!</f>
        <v>#REF!</v>
      </c>
      <c r="B380" s="95"/>
      <c r="C380" s="95"/>
      <c r="D380" s="95"/>
      <c r="E380" s="95"/>
      <c r="F380" s="95"/>
      <c r="G380" s="121" t="e">
        <f aca="false">#REF!</f>
        <v>#REF!</v>
      </c>
      <c r="H380" s="95"/>
      <c r="I380" s="95"/>
      <c r="J380" s="95"/>
      <c r="K380" s="95"/>
      <c r="L380" s="95"/>
      <c r="M380" s="95"/>
      <c r="N380" s="95"/>
      <c r="O380" s="95"/>
      <c r="P380" s="95"/>
      <c r="Q380" s="95"/>
      <c r="R380" s="95"/>
      <c r="S380" s="95"/>
      <c r="T380" s="95"/>
      <c r="U380" s="95"/>
      <c r="V380" s="95"/>
      <c r="W380" s="95"/>
      <c r="X380" s="95"/>
      <c r="Y380" s="95"/>
      <c r="Z380" s="95"/>
      <c r="AA380" s="95"/>
      <c r="AB380" s="95"/>
      <c r="AC380" s="95"/>
      <c r="AD380" s="95"/>
      <c r="AE380" s="95"/>
      <c r="AF380" s="95"/>
      <c r="AG380" s="95"/>
      <c r="AH380" s="95"/>
      <c r="AI380" s="95"/>
      <c r="AJ380" s="95"/>
      <c r="AK380" s="95"/>
      <c r="AL380" s="95"/>
      <c r="AM380" s="95"/>
      <c r="AN380" s="95"/>
      <c r="AO380" s="95"/>
      <c r="AP380" s="95"/>
      <c r="AQ380" s="95"/>
      <c r="AR380" s="95"/>
      <c r="AS380" s="95"/>
      <c r="AT380" s="95"/>
      <c r="AU380" s="95"/>
    </row>
    <row r="381" customFormat="false" ht="14.65" hidden="false" customHeight="false" outlineLevel="0" collapsed="false">
      <c r="A381" s="95" t="str">
        <f aca="false">A29</f>
        <v>   Equity Earnings</v>
      </c>
      <c r="B381" s="95"/>
      <c r="C381" s="95"/>
      <c r="D381" s="95"/>
      <c r="E381" s="95"/>
      <c r="F381" s="95"/>
      <c r="G381" s="121" t="n">
        <f aca="false">AK29</f>
        <v>0</v>
      </c>
      <c r="H381" s="95"/>
      <c r="I381" s="192"/>
      <c r="J381" s="95"/>
      <c r="K381" s="95"/>
      <c r="L381" s="95"/>
      <c r="M381" s="95"/>
      <c r="N381" s="95"/>
      <c r="O381" s="95"/>
      <c r="P381" s="95"/>
      <c r="Q381" s="95"/>
      <c r="R381" s="95"/>
      <c r="S381" s="95"/>
      <c r="T381" s="95"/>
      <c r="U381" s="95"/>
      <c r="V381" s="95"/>
      <c r="W381" s="95"/>
      <c r="X381" s="95"/>
      <c r="Y381" s="95"/>
      <c r="Z381" s="95"/>
      <c r="AA381" s="95"/>
      <c r="AB381" s="95"/>
      <c r="AC381" s="95"/>
      <c r="AD381" s="95"/>
      <c r="AE381" s="95"/>
      <c r="AF381" s="95"/>
      <c r="AG381" s="95"/>
      <c r="AH381" s="95"/>
      <c r="AI381" s="95"/>
      <c r="AJ381" s="95"/>
      <c r="AK381" s="95"/>
      <c r="AL381" s="95"/>
      <c r="AM381" s="95"/>
      <c r="AN381" s="95"/>
      <c r="AO381" s="95"/>
      <c r="AP381" s="95"/>
      <c r="AQ381" s="95"/>
      <c r="AR381" s="95"/>
      <c r="AS381" s="95"/>
      <c r="AT381" s="95"/>
      <c r="AU381" s="95"/>
    </row>
    <row r="382" customFormat="false" ht="14.65" hidden="false" customHeight="false" outlineLevel="0" collapsed="false">
      <c r="A382" s="95" t="str">
        <f aca="false">A30</f>
        <v>   Equity / Partnership Distributions</v>
      </c>
      <c r="B382" s="95"/>
      <c r="C382" s="95"/>
      <c r="D382" s="95"/>
      <c r="E382" s="95"/>
      <c r="F382" s="95"/>
      <c r="G382" s="121" t="n">
        <f aca="false">AK30</f>
        <v>0</v>
      </c>
      <c r="H382" s="95"/>
      <c r="I382" s="192"/>
      <c r="J382" s="95"/>
      <c r="K382" s="95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95"/>
      <c r="W382" s="95"/>
      <c r="X382" s="95"/>
      <c r="Y382" s="95"/>
      <c r="Z382" s="95"/>
      <c r="AA382" s="95"/>
      <c r="AB382" s="95"/>
      <c r="AC382" s="95"/>
      <c r="AD382" s="95"/>
      <c r="AE382" s="95"/>
      <c r="AF382" s="95"/>
      <c r="AG382" s="95"/>
      <c r="AH382" s="95"/>
      <c r="AI382" s="95"/>
      <c r="AJ382" s="95"/>
      <c r="AK382" s="95"/>
      <c r="AL382" s="95"/>
      <c r="AM382" s="95"/>
      <c r="AN382" s="95"/>
      <c r="AO382" s="95"/>
      <c r="AP382" s="95"/>
      <c r="AQ382" s="95"/>
      <c r="AR382" s="95"/>
      <c r="AS382" s="95"/>
      <c r="AT382" s="95"/>
      <c r="AU382" s="95"/>
    </row>
    <row r="383" customFormat="false" ht="14.65" hidden="false" customHeight="false" outlineLevel="0" collapsed="false">
      <c r="A383" s="95" t="str">
        <f aca="false">A31</f>
        <v>   Net (Gain) / Loss on Sale of Assets</v>
      </c>
      <c r="B383" s="95"/>
      <c r="C383" s="95"/>
      <c r="D383" s="95"/>
      <c r="E383" s="95"/>
      <c r="F383" s="95"/>
      <c r="G383" s="121" t="n">
        <f aca="false">AK31</f>
        <v>0</v>
      </c>
      <c r="H383" s="95"/>
      <c r="I383" s="95"/>
      <c r="J383" s="95"/>
      <c r="K383" s="95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95"/>
      <c r="W383" s="95"/>
      <c r="X383" s="95"/>
      <c r="Y383" s="95"/>
      <c r="Z383" s="95"/>
      <c r="AA383" s="95"/>
      <c r="AB383" s="95"/>
      <c r="AC383" s="95"/>
      <c r="AD383" s="95"/>
      <c r="AE383" s="95"/>
      <c r="AF383" s="95"/>
      <c r="AG383" s="95"/>
      <c r="AH383" s="95"/>
      <c r="AI383" s="95"/>
      <c r="AJ383" s="95"/>
      <c r="AK383" s="95"/>
      <c r="AL383" s="95"/>
      <c r="AM383" s="95"/>
      <c r="AN383" s="95"/>
      <c r="AO383" s="95"/>
      <c r="AP383" s="95"/>
      <c r="AQ383" s="95"/>
      <c r="AR383" s="95"/>
      <c r="AS383" s="95"/>
      <c r="AT383" s="95"/>
      <c r="AU383" s="95"/>
    </row>
    <row r="384" customFormat="false" ht="14.65" hidden="false" customHeight="false" outlineLevel="0" collapsed="false">
      <c r="A384" s="95" t="str">
        <f aca="false">A32</f>
        <v>   Other Regulatory Assets / Liabilities</v>
      </c>
      <c r="B384" s="95"/>
      <c r="C384" s="95"/>
      <c r="D384" s="95"/>
      <c r="E384" s="95"/>
      <c r="F384" s="95"/>
      <c r="G384" s="121" t="n">
        <f aca="false">AK32</f>
        <v>3933</v>
      </c>
      <c r="H384" s="95"/>
      <c r="I384" s="95"/>
      <c r="J384" s="95"/>
      <c r="K384" s="95"/>
      <c r="L384" s="95"/>
      <c r="M384" s="95"/>
      <c r="N384" s="95"/>
      <c r="O384" s="95"/>
      <c r="P384" s="95"/>
      <c r="Q384" s="95"/>
      <c r="R384" s="95"/>
      <c r="S384" s="95"/>
      <c r="T384" s="95"/>
      <c r="U384" s="95"/>
      <c r="V384" s="95"/>
      <c r="W384" s="95"/>
      <c r="X384" s="95"/>
      <c r="Y384" s="95"/>
      <c r="Z384" s="95"/>
      <c r="AA384" s="95"/>
      <c r="AB384" s="95"/>
      <c r="AC384" s="95"/>
      <c r="AD384" s="95"/>
      <c r="AE384" s="95"/>
      <c r="AF384" s="95"/>
      <c r="AG384" s="95"/>
      <c r="AH384" s="95"/>
      <c r="AI384" s="95"/>
      <c r="AJ384" s="95"/>
      <c r="AK384" s="95"/>
      <c r="AL384" s="95"/>
      <c r="AM384" s="95"/>
      <c r="AN384" s="95"/>
      <c r="AO384" s="95"/>
      <c r="AP384" s="95"/>
      <c r="AQ384" s="95"/>
      <c r="AR384" s="95"/>
      <c r="AS384" s="95"/>
      <c r="AT384" s="95"/>
      <c r="AU384" s="95"/>
    </row>
    <row r="385" customFormat="false" ht="14.65" hidden="false" customHeight="false" outlineLevel="0" collapsed="false">
      <c r="A385" s="191" t="s">
        <v>580</v>
      </c>
      <c r="B385" s="95"/>
      <c r="C385" s="95"/>
      <c r="D385" s="95"/>
      <c r="E385" s="122" t="n">
        <v>0</v>
      </c>
      <c r="F385" s="95"/>
      <c r="G385" s="121"/>
      <c r="H385" s="95"/>
      <c r="I385" s="95"/>
      <c r="J385" s="95"/>
      <c r="K385" s="95"/>
      <c r="L385" s="95"/>
      <c r="M385" s="95"/>
      <c r="N385" s="95"/>
      <c r="O385" s="95"/>
      <c r="P385" s="95"/>
      <c r="Q385" s="95"/>
      <c r="R385" s="95"/>
      <c r="S385" s="95"/>
      <c r="T385" s="95"/>
      <c r="U385" s="95"/>
      <c r="V385" s="95"/>
      <c r="W385" s="95"/>
      <c r="X385" s="95"/>
      <c r="Y385" s="95"/>
      <c r="Z385" s="95"/>
      <c r="AA385" s="95"/>
      <c r="AB385" s="95"/>
      <c r="AC385" s="95"/>
      <c r="AD385" s="95"/>
      <c r="AE385" s="95"/>
      <c r="AF385" s="95"/>
      <c r="AG385" s="95"/>
      <c r="AH385" s="95"/>
      <c r="AI385" s="95"/>
      <c r="AJ385" s="95"/>
      <c r="AK385" s="95"/>
      <c r="AL385" s="95"/>
      <c r="AM385" s="95"/>
      <c r="AN385" s="95"/>
      <c r="AO385" s="95"/>
      <c r="AP385" s="95"/>
      <c r="AQ385" s="95"/>
      <c r="AR385" s="95"/>
      <c r="AS385" s="95"/>
      <c r="AT385" s="95"/>
      <c r="AU385" s="95"/>
    </row>
    <row r="386" customFormat="false" ht="14.65" hidden="false" customHeight="false" outlineLevel="0" collapsed="false">
      <c r="A386" s="191" t="s">
        <v>581</v>
      </c>
      <c r="B386" s="95"/>
      <c r="C386" s="95"/>
      <c r="D386" s="95"/>
      <c r="E386" s="121" t="n">
        <f aca="false">-P299-P301-P303+T299+T301+T303</f>
        <v>3</v>
      </c>
      <c r="F386" s="95"/>
      <c r="G386" s="121"/>
      <c r="H386" s="95"/>
      <c r="I386" s="95"/>
      <c r="J386" s="95"/>
      <c r="K386" s="95"/>
      <c r="L386" s="95"/>
      <c r="M386" s="95"/>
      <c r="N386" s="95"/>
      <c r="O386" s="95"/>
      <c r="P386" s="95"/>
      <c r="Q386" s="95"/>
      <c r="R386" s="95"/>
      <c r="S386" s="95"/>
      <c r="T386" s="95"/>
      <c r="U386" s="95"/>
      <c r="V386" s="95"/>
      <c r="W386" s="95"/>
      <c r="X386" s="95"/>
      <c r="Y386" s="95"/>
      <c r="Z386" s="95"/>
      <c r="AA386" s="95"/>
      <c r="AB386" s="95"/>
      <c r="AC386" s="95"/>
      <c r="AD386" s="95"/>
      <c r="AE386" s="95"/>
      <c r="AF386" s="95"/>
      <c r="AG386" s="95"/>
      <c r="AH386" s="95"/>
      <c r="AI386" s="95"/>
      <c r="AJ386" s="95"/>
      <c r="AK386" s="95"/>
      <c r="AL386" s="95"/>
      <c r="AM386" s="95"/>
      <c r="AN386" s="95"/>
      <c r="AO386" s="95"/>
      <c r="AP386" s="95"/>
      <c r="AQ386" s="95"/>
      <c r="AR386" s="95"/>
      <c r="AS386" s="95"/>
      <c r="AT386" s="95"/>
      <c r="AU386" s="95"/>
    </row>
    <row r="387" customFormat="false" ht="14.65" hidden="false" customHeight="false" outlineLevel="0" collapsed="false">
      <c r="A387" s="191" t="s">
        <v>580</v>
      </c>
      <c r="B387" s="95"/>
      <c r="C387" s="95"/>
      <c r="D387" s="95"/>
      <c r="E387" s="122" t="n">
        <v>0</v>
      </c>
      <c r="F387" s="95"/>
      <c r="G387" s="121"/>
      <c r="H387" s="95"/>
      <c r="I387" s="95"/>
      <c r="J387" s="95"/>
      <c r="K387" s="95"/>
      <c r="L387" s="95"/>
      <c r="M387" s="95"/>
      <c r="N387" s="95"/>
      <c r="O387" s="95"/>
      <c r="P387" s="95"/>
      <c r="Q387" s="95"/>
      <c r="R387" s="95"/>
      <c r="S387" s="95"/>
      <c r="T387" s="95"/>
      <c r="U387" s="95"/>
      <c r="V387" s="95"/>
      <c r="W387" s="95"/>
      <c r="X387" s="95"/>
      <c r="Y387" s="95"/>
      <c r="Z387" s="95"/>
      <c r="AA387" s="95"/>
      <c r="AB387" s="95"/>
      <c r="AC387" s="95"/>
      <c r="AD387" s="95"/>
      <c r="AE387" s="95"/>
      <c r="AF387" s="95"/>
      <c r="AG387" s="95"/>
      <c r="AH387" s="95"/>
      <c r="AI387" s="95"/>
      <c r="AJ387" s="95"/>
      <c r="AK387" s="95"/>
      <c r="AL387" s="95"/>
      <c r="AM387" s="95"/>
      <c r="AN387" s="95"/>
      <c r="AO387" s="95"/>
      <c r="AP387" s="95"/>
      <c r="AQ387" s="95"/>
      <c r="AR387" s="95"/>
      <c r="AS387" s="95"/>
      <c r="AT387" s="95"/>
      <c r="AU387" s="95"/>
    </row>
    <row r="388" customFormat="false" ht="14.65" hidden="false" customHeight="false" outlineLevel="0" collapsed="false">
      <c r="A388" s="191" t="s">
        <v>582</v>
      </c>
      <c r="B388" s="95"/>
      <c r="C388" s="95"/>
      <c r="D388" s="95"/>
      <c r="E388" s="121" t="e">
        <f aca="false">-#REF!+#REF!</f>
        <v>#REF!</v>
      </c>
      <c r="F388" s="95"/>
      <c r="G388" s="95"/>
      <c r="H388" s="95"/>
      <c r="I388" s="95"/>
      <c r="J388" s="95"/>
      <c r="K388" s="95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95"/>
      <c r="W388" s="95"/>
      <c r="X388" s="95"/>
      <c r="Y388" s="95"/>
      <c r="Z388" s="95"/>
      <c r="AA388" s="95"/>
      <c r="AB388" s="95"/>
      <c r="AC388" s="95"/>
      <c r="AD388" s="95"/>
      <c r="AE388" s="95"/>
      <c r="AF388" s="95"/>
      <c r="AG388" s="95"/>
      <c r="AH388" s="95"/>
      <c r="AI388" s="95"/>
      <c r="AJ388" s="95"/>
      <c r="AK388" s="95"/>
      <c r="AL388" s="95"/>
      <c r="AM388" s="95"/>
      <c r="AN388" s="95"/>
      <c r="AO388" s="95"/>
      <c r="AP388" s="95"/>
      <c r="AQ388" s="95"/>
      <c r="AR388" s="95"/>
      <c r="AS388" s="95"/>
      <c r="AT388" s="95"/>
      <c r="AU388" s="95"/>
    </row>
    <row r="389" customFormat="false" ht="14.65" hidden="false" customHeight="false" outlineLevel="0" collapsed="false">
      <c r="A389" s="191" t="s">
        <v>583</v>
      </c>
      <c r="B389" s="95"/>
      <c r="C389" s="95"/>
      <c r="D389" s="95"/>
      <c r="E389" s="121" t="n">
        <f aca="false">-P306+T306</f>
        <v>0</v>
      </c>
      <c r="F389" s="95"/>
      <c r="G389" s="121"/>
      <c r="H389" s="95"/>
      <c r="I389" s="95"/>
      <c r="J389" s="95"/>
      <c r="K389" s="95"/>
      <c r="L389" s="95"/>
      <c r="M389" s="95"/>
      <c r="N389" s="95"/>
      <c r="O389" s="95"/>
      <c r="P389" s="95"/>
      <c r="Q389" s="95"/>
      <c r="R389" s="95"/>
      <c r="S389" s="95"/>
      <c r="T389" s="95"/>
      <c r="U389" s="95"/>
      <c r="V389" s="95"/>
      <c r="W389" s="95"/>
      <c r="X389" s="95"/>
      <c r="Y389" s="95"/>
      <c r="Z389" s="95"/>
      <c r="AA389" s="95"/>
      <c r="AB389" s="95"/>
      <c r="AC389" s="95"/>
      <c r="AD389" s="95"/>
      <c r="AE389" s="95"/>
      <c r="AF389" s="95"/>
      <c r="AG389" s="95"/>
      <c r="AH389" s="95"/>
      <c r="AI389" s="95"/>
      <c r="AJ389" s="95"/>
      <c r="AK389" s="95"/>
      <c r="AL389" s="95"/>
      <c r="AM389" s="95"/>
      <c r="AN389" s="95"/>
      <c r="AO389" s="95"/>
      <c r="AP389" s="95"/>
      <c r="AQ389" s="95"/>
      <c r="AR389" s="95"/>
      <c r="AS389" s="95"/>
      <c r="AT389" s="95"/>
      <c r="AU389" s="95"/>
    </row>
    <row r="390" customFormat="false" ht="14.65" hidden="false" customHeight="false" outlineLevel="0" collapsed="false">
      <c r="A390" s="191" t="s">
        <v>584</v>
      </c>
      <c r="B390" s="95"/>
      <c r="C390" s="95"/>
      <c r="D390" s="95"/>
      <c r="E390" s="121" t="n">
        <f aca="false">P324-T324</f>
        <v>0</v>
      </c>
      <c r="F390" s="95"/>
      <c r="G390" s="95"/>
      <c r="H390" s="95"/>
      <c r="I390" s="95"/>
      <c r="J390" s="95"/>
      <c r="K390" s="95"/>
      <c r="L390" s="95"/>
      <c r="M390" s="95"/>
      <c r="N390" s="95"/>
      <c r="O390" s="95"/>
      <c r="P390" s="95"/>
      <c r="Q390" s="95"/>
      <c r="R390" s="95"/>
      <c r="S390" s="95"/>
      <c r="T390" s="95"/>
      <c r="U390" s="95"/>
      <c r="V390" s="95"/>
      <c r="W390" s="95"/>
      <c r="X390" s="95"/>
      <c r="Y390" s="95"/>
      <c r="Z390" s="95"/>
      <c r="AA390" s="95"/>
      <c r="AB390" s="95"/>
      <c r="AC390" s="95"/>
      <c r="AD390" s="95"/>
      <c r="AE390" s="95"/>
      <c r="AF390" s="95"/>
      <c r="AG390" s="95"/>
      <c r="AH390" s="95"/>
      <c r="AI390" s="95"/>
      <c r="AJ390" s="95"/>
      <c r="AK390" s="95"/>
      <c r="AL390" s="95"/>
      <c r="AM390" s="95"/>
      <c r="AN390" s="95"/>
      <c r="AO390" s="95"/>
      <c r="AP390" s="95"/>
      <c r="AQ390" s="95"/>
      <c r="AR390" s="95"/>
      <c r="AS390" s="95"/>
      <c r="AT390" s="95"/>
      <c r="AU390" s="95"/>
    </row>
    <row r="391" customFormat="false" ht="14.65" hidden="false" customHeight="false" outlineLevel="0" collapsed="false">
      <c r="A391" s="191" t="s">
        <v>585</v>
      </c>
      <c r="B391" s="95"/>
      <c r="C391" s="95"/>
      <c r="D391" s="95"/>
      <c r="E391" s="121" t="e">
        <f aca="false">G391-SUM(E385:E390)</f>
        <v>#REF!</v>
      </c>
      <c r="F391" s="95"/>
      <c r="G391" s="132" t="n">
        <f aca="false">AK33</f>
        <v>-3300</v>
      </c>
      <c r="H391" s="95"/>
      <c r="I391" s="95"/>
      <c r="J391" s="95"/>
      <c r="K391" s="95"/>
      <c r="L391" s="95"/>
      <c r="M391" s="95"/>
      <c r="N391" s="95"/>
      <c r="O391" s="95"/>
      <c r="P391" s="95"/>
      <c r="Q391" s="95"/>
      <c r="R391" s="95"/>
      <c r="S391" s="95"/>
      <c r="T391" s="95"/>
      <c r="U391" s="95"/>
      <c r="V391" s="95"/>
      <c r="W391" s="95"/>
      <c r="X391" s="95"/>
      <c r="Y391" s="95"/>
      <c r="Z391" s="95"/>
      <c r="AA391" s="95"/>
      <c r="AB391" s="95"/>
      <c r="AC391" s="95"/>
      <c r="AD391" s="95"/>
      <c r="AE391" s="95"/>
      <c r="AF391" s="95"/>
      <c r="AG391" s="95"/>
      <c r="AH391" s="95"/>
      <c r="AI391" s="95"/>
      <c r="AJ391" s="95"/>
      <c r="AK391" s="95"/>
      <c r="AL391" s="95"/>
      <c r="AM391" s="95"/>
      <c r="AN391" s="95"/>
      <c r="AO391" s="95"/>
      <c r="AP391" s="95"/>
      <c r="AQ391" s="95"/>
      <c r="AR391" s="95"/>
      <c r="AS391" s="95"/>
      <c r="AT391" s="95"/>
      <c r="AU391" s="95"/>
    </row>
    <row r="392" customFormat="false" ht="14.65" hidden="false" customHeight="false" outlineLevel="0" collapsed="false">
      <c r="A392" s="191" t="s">
        <v>586</v>
      </c>
      <c r="B392" s="95"/>
      <c r="C392" s="95"/>
      <c r="D392" s="95"/>
      <c r="E392" s="95"/>
      <c r="F392" s="95"/>
      <c r="G392" s="95"/>
      <c r="H392" s="95"/>
      <c r="I392" s="121" t="e">
        <f aca="false">SUM(G364:G392)</f>
        <v>#REF!</v>
      </c>
      <c r="J392" s="95"/>
      <c r="K392" s="95"/>
      <c r="L392" s="95"/>
      <c r="M392" s="95"/>
      <c r="N392" s="95"/>
      <c r="O392" s="95"/>
      <c r="P392" s="95"/>
      <c r="Q392" s="95"/>
      <c r="R392" s="95"/>
      <c r="S392" s="95"/>
      <c r="T392" s="95"/>
      <c r="U392" s="95"/>
      <c r="V392" s="95"/>
      <c r="W392" s="95"/>
      <c r="X392" s="95"/>
      <c r="Y392" s="95"/>
      <c r="Z392" s="95"/>
      <c r="AA392" s="95"/>
      <c r="AB392" s="95"/>
      <c r="AC392" s="95"/>
      <c r="AD392" s="95"/>
      <c r="AE392" s="95"/>
      <c r="AF392" s="95"/>
      <c r="AG392" s="95"/>
      <c r="AH392" s="95"/>
      <c r="AI392" s="95"/>
      <c r="AJ392" s="95"/>
      <c r="AK392" s="95"/>
      <c r="AL392" s="95"/>
      <c r="AM392" s="95"/>
      <c r="AN392" s="95"/>
      <c r="AO392" s="95"/>
      <c r="AP392" s="95"/>
      <c r="AQ392" s="95"/>
      <c r="AR392" s="95"/>
      <c r="AS392" s="95"/>
      <c r="AT392" s="95"/>
      <c r="AU392" s="95"/>
    </row>
    <row r="393" customFormat="false" ht="3.95" hidden="false" customHeight="true" outlineLevel="0" collapsed="false">
      <c r="A393" s="95"/>
      <c r="B393" s="95"/>
      <c r="C393" s="95"/>
      <c r="D393" s="95"/>
      <c r="E393" s="95"/>
      <c r="F393" s="95"/>
      <c r="G393" s="95"/>
      <c r="H393" s="95"/>
      <c r="I393" s="95"/>
      <c r="J393" s="95"/>
      <c r="K393" s="95"/>
      <c r="L393" s="95"/>
      <c r="M393" s="95"/>
      <c r="N393" s="95"/>
      <c r="O393" s="95"/>
      <c r="P393" s="95"/>
      <c r="Q393" s="95"/>
      <c r="R393" s="95"/>
      <c r="S393" s="95"/>
      <c r="T393" s="95"/>
      <c r="U393" s="95"/>
      <c r="V393" s="95"/>
      <c r="W393" s="95"/>
      <c r="X393" s="95"/>
      <c r="Y393" s="95"/>
      <c r="Z393" s="95"/>
      <c r="AA393" s="95"/>
      <c r="AB393" s="95"/>
      <c r="AC393" s="95"/>
      <c r="AD393" s="95"/>
      <c r="AE393" s="95"/>
      <c r="AF393" s="95"/>
      <c r="AG393" s="95"/>
      <c r="AH393" s="95"/>
      <c r="AI393" s="95"/>
      <c r="AJ393" s="95"/>
      <c r="AK393" s="95"/>
      <c r="AL393" s="95"/>
      <c r="AM393" s="95"/>
      <c r="AN393" s="95"/>
      <c r="AO393" s="95"/>
      <c r="AP393" s="95"/>
      <c r="AQ393" s="95"/>
      <c r="AR393" s="95"/>
      <c r="AS393" s="95"/>
      <c r="AT393" s="95"/>
      <c r="AU393" s="95"/>
    </row>
    <row r="394" customFormat="false" ht="14.65" hidden="false" customHeight="false" outlineLevel="0" collapsed="false">
      <c r="A394" s="95" t="str">
        <f aca="false">A37</f>
        <v>CASH FLOW FROM INVESTING ACTIVITIES</v>
      </c>
      <c r="B394" s="95"/>
      <c r="C394" s="95"/>
      <c r="D394" s="95"/>
      <c r="E394" s="95"/>
      <c r="F394" s="95"/>
      <c r="G394" s="121"/>
      <c r="H394" s="95"/>
      <c r="I394" s="95"/>
      <c r="J394" s="95"/>
      <c r="K394" s="95"/>
      <c r="L394" s="95"/>
      <c r="M394" s="95"/>
      <c r="N394" s="95"/>
      <c r="O394" s="95"/>
      <c r="P394" s="95"/>
      <c r="Q394" s="95"/>
      <c r="R394" s="95"/>
      <c r="S394" s="95"/>
      <c r="T394" s="95"/>
      <c r="U394" s="95"/>
      <c r="V394" s="95"/>
      <c r="W394" s="95"/>
      <c r="X394" s="95"/>
      <c r="Y394" s="95"/>
      <c r="Z394" s="95"/>
      <c r="AA394" s="95"/>
      <c r="AB394" s="95"/>
      <c r="AC394" s="95"/>
      <c r="AD394" s="95"/>
      <c r="AE394" s="95"/>
      <c r="AF394" s="95"/>
      <c r="AG394" s="95"/>
      <c r="AH394" s="95"/>
      <c r="AI394" s="95"/>
      <c r="AJ394" s="95"/>
      <c r="AK394" s="95"/>
      <c r="AL394" s="95"/>
      <c r="AM394" s="95"/>
      <c r="AN394" s="95"/>
      <c r="AO394" s="95"/>
      <c r="AP394" s="95"/>
      <c r="AQ394" s="95"/>
      <c r="AR394" s="95"/>
      <c r="AS394" s="95"/>
      <c r="AT394" s="95"/>
      <c r="AU394" s="95"/>
    </row>
    <row r="395" customFormat="false" ht="14.65" hidden="false" customHeight="false" outlineLevel="0" collapsed="false">
      <c r="A395" s="95" t="str">
        <f aca="false">A38</f>
        <v>   Proceeds from Sale of Investments</v>
      </c>
      <c r="B395" s="95"/>
      <c r="C395" s="95"/>
      <c r="D395" s="95"/>
      <c r="E395" s="95"/>
      <c r="F395" s="95"/>
      <c r="G395" s="121" t="n">
        <f aca="false">AK38</f>
        <v>0</v>
      </c>
      <c r="H395" s="95"/>
      <c r="I395" s="95"/>
      <c r="J395" s="95"/>
      <c r="K395" s="95"/>
      <c r="L395" s="95"/>
      <c r="M395" s="95"/>
      <c r="N395" s="95"/>
      <c r="O395" s="95"/>
      <c r="P395" s="95"/>
      <c r="Q395" s="95"/>
      <c r="R395" s="95"/>
      <c r="S395" s="95"/>
      <c r="T395" s="95"/>
      <c r="U395" s="95"/>
      <c r="V395" s="95"/>
      <c r="W395" s="95"/>
      <c r="X395" s="95"/>
      <c r="Y395" s="95"/>
      <c r="Z395" s="95"/>
      <c r="AA395" s="95"/>
      <c r="AB395" s="95"/>
      <c r="AC395" s="95"/>
      <c r="AD395" s="95"/>
      <c r="AE395" s="95"/>
      <c r="AF395" s="95"/>
      <c r="AG395" s="95"/>
      <c r="AH395" s="95"/>
      <c r="AI395" s="95"/>
      <c r="AJ395" s="95"/>
      <c r="AK395" s="95"/>
      <c r="AL395" s="95"/>
      <c r="AM395" s="95"/>
      <c r="AN395" s="95"/>
      <c r="AO395" s="95"/>
      <c r="AP395" s="95"/>
      <c r="AQ395" s="95"/>
      <c r="AR395" s="95"/>
      <c r="AS395" s="95"/>
      <c r="AT395" s="95"/>
      <c r="AU395" s="95"/>
    </row>
    <row r="396" customFormat="false" ht="14.65" hidden="false" customHeight="false" outlineLevel="0" collapsed="false">
      <c r="A396" s="95" t="str">
        <f aca="false">A39</f>
        <v>   Additions to Property </v>
      </c>
      <c r="B396" s="95"/>
      <c r="C396" s="95"/>
      <c r="D396" s="95"/>
      <c r="E396" s="95"/>
      <c r="F396" s="95"/>
      <c r="G396" s="121" t="n">
        <f aca="false">AK39</f>
        <v>-61400</v>
      </c>
      <c r="H396" s="95"/>
      <c r="I396" s="95"/>
      <c r="J396" s="95"/>
      <c r="K396" s="95"/>
      <c r="L396" s="95"/>
      <c r="M396" s="95"/>
      <c r="N396" s="95"/>
      <c r="O396" s="95"/>
      <c r="P396" s="95"/>
      <c r="Q396" s="95"/>
      <c r="R396" s="95"/>
      <c r="S396" s="95"/>
      <c r="T396" s="95"/>
      <c r="U396" s="95"/>
      <c r="V396" s="95"/>
      <c r="W396" s="95"/>
      <c r="X396" s="95"/>
      <c r="Y396" s="95"/>
      <c r="Z396" s="95"/>
      <c r="AA396" s="95"/>
      <c r="AB396" s="95"/>
      <c r="AC396" s="95"/>
      <c r="AD396" s="95"/>
      <c r="AE396" s="95"/>
      <c r="AF396" s="95"/>
      <c r="AG396" s="95"/>
      <c r="AH396" s="95"/>
      <c r="AI396" s="95"/>
      <c r="AJ396" s="95"/>
      <c r="AK396" s="95"/>
      <c r="AL396" s="95"/>
      <c r="AM396" s="95"/>
      <c r="AN396" s="95"/>
      <c r="AO396" s="95"/>
      <c r="AP396" s="95"/>
      <c r="AQ396" s="95"/>
      <c r="AR396" s="95"/>
      <c r="AS396" s="95"/>
      <c r="AT396" s="95"/>
      <c r="AU396" s="95"/>
    </row>
    <row r="397" customFormat="false" ht="14.65" hidden="false" customHeight="false" outlineLevel="0" collapsed="false">
      <c r="A397" s="95" t="str">
        <f aca="false">A40</f>
        <v>   Other Capital Expenditures</v>
      </c>
      <c r="B397" s="192"/>
      <c r="C397" s="192"/>
      <c r="D397" s="95"/>
      <c r="E397" s="95"/>
      <c r="F397" s="95"/>
      <c r="G397" s="121" t="n">
        <f aca="false">AK40</f>
        <v>0</v>
      </c>
      <c r="H397" s="95"/>
      <c r="I397" s="95"/>
      <c r="J397" s="95"/>
      <c r="K397" s="95"/>
      <c r="L397" s="95"/>
      <c r="M397" s="95"/>
      <c r="N397" s="95"/>
      <c r="O397" s="95"/>
      <c r="P397" s="95"/>
      <c r="Q397" s="95"/>
      <c r="R397" s="95"/>
      <c r="S397" s="95"/>
      <c r="T397" s="95"/>
      <c r="U397" s="95"/>
      <c r="V397" s="95"/>
      <c r="W397" s="95"/>
      <c r="X397" s="95"/>
      <c r="Y397" s="95"/>
      <c r="Z397" s="95"/>
      <c r="AA397" s="95"/>
      <c r="AB397" s="95"/>
      <c r="AC397" s="95"/>
      <c r="AD397" s="95"/>
      <c r="AE397" s="95"/>
      <c r="AF397" s="95"/>
      <c r="AG397" s="95"/>
      <c r="AH397" s="95"/>
      <c r="AI397" s="95"/>
      <c r="AJ397" s="95"/>
      <c r="AK397" s="95"/>
      <c r="AL397" s="95"/>
      <c r="AM397" s="95"/>
      <c r="AN397" s="95"/>
      <c r="AO397" s="95"/>
      <c r="AP397" s="95"/>
      <c r="AQ397" s="95"/>
      <c r="AR397" s="95"/>
      <c r="AS397" s="95"/>
      <c r="AT397" s="95"/>
      <c r="AU397" s="95"/>
    </row>
    <row r="398" customFormat="false" ht="14.65" hidden="false" customHeight="false" outlineLevel="0" collapsed="false">
      <c r="A398" s="95" t="str">
        <f aca="false">A41</f>
        <v>   Other Investments</v>
      </c>
      <c r="B398" s="192"/>
      <c r="C398" s="192"/>
      <c r="D398" s="95"/>
      <c r="E398" s="95"/>
      <c r="F398" s="95"/>
      <c r="G398" s="132" t="n">
        <f aca="false">AK41</f>
        <v>0</v>
      </c>
      <c r="H398" s="95"/>
      <c r="I398" s="95"/>
      <c r="J398" s="95"/>
      <c r="K398" s="95"/>
      <c r="L398" s="95"/>
      <c r="M398" s="95"/>
      <c r="N398" s="95"/>
      <c r="O398" s="95"/>
      <c r="P398" s="95"/>
      <c r="Q398" s="95"/>
      <c r="R398" s="95"/>
      <c r="S398" s="95"/>
      <c r="T398" s="95"/>
      <c r="U398" s="95"/>
      <c r="V398" s="95"/>
      <c r="W398" s="95"/>
      <c r="X398" s="95"/>
      <c r="Y398" s="95"/>
      <c r="Z398" s="95"/>
      <c r="AA398" s="95"/>
      <c r="AB398" s="95"/>
      <c r="AC398" s="95"/>
      <c r="AD398" s="95"/>
      <c r="AE398" s="95"/>
      <c r="AF398" s="95"/>
      <c r="AG398" s="95"/>
      <c r="AH398" s="95"/>
      <c r="AI398" s="95"/>
      <c r="AJ398" s="95"/>
      <c r="AK398" s="95"/>
      <c r="AL398" s="95"/>
      <c r="AM398" s="95"/>
      <c r="AN398" s="95"/>
      <c r="AO398" s="95"/>
      <c r="AP398" s="95"/>
      <c r="AQ398" s="95"/>
      <c r="AR398" s="95"/>
      <c r="AS398" s="95"/>
      <c r="AT398" s="95"/>
      <c r="AU398" s="95"/>
    </row>
    <row r="399" customFormat="false" ht="14.65" hidden="false" customHeight="false" outlineLevel="0" collapsed="false">
      <c r="A399" s="95" t="str">
        <f aca="false">A44</f>
        <v>      Cash Provided by (Used in) Investing Activities</v>
      </c>
      <c r="B399" s="192"/>
      <c r="C399" s="192"/>
      <c r="D399" s="95"/>
      <c r="E399" s="192"/>
      <c r="F399" s="95"/>
      <c r="G399" s="95"/>
      <c r="H399" s="95"/>
      <c r="I399" s="132" t="n">
        <f aca="false">SUM(G394:G399)</f>
        <v>-61400</v>
      </c>
      <c r="J399" s="95"/>
      <c r="K399" s="95"/>
      <c r="L399" s="95"/>
      <c r="M399" s="95"/>
      <c r="N399" s="95"/>
      <c r="O399" s="95"/>
      <c r="P399" s="95"/>
      <c r="Q399" s="95"/>
      <c r="R399" s="95"/>
      <c r="S399" s="95"/>
      <c r="T399" s="95"/>
      <c r="U399" s="95"/>
      <c r="V399" s="95"/>
      <c r="W399" s="95"/>
      <c r="X399" s="95"/>
      <c r="Y399" s="95"/>
      <c r="Z399" s="95"/>
      <c r="AA399" s="95"/>
      <c r="AB399" s="95"/>
      <c r="AC399" s="95"/>
      <c r="AD399" s="95"/>
      <c r="AE399" s="95"/>
      <c r="AF399" s="95"/>
      <c r="AG399" s="95"/>
      <c r="AH399" s="95"/>
      <c r="AI399" s="95"/>
      <c r="AJ399" s="95"/>
      <c r="AK399" s="95"/>
      <c r="AL399" s="95"/>
      <c r="AM399" s="95"/>
      <c r="AN399" s="95"/>
      <c r="AO399" s="95"/>
      <c r="AP399" s="95"/>
      <c r="AQ399" s="95"/>
      <c r="AR399" s="95"/>
      <c r="AS399" s="95"/>
      <c r="AT399" s="95"/>
      <c r="AU399" s="95"/>
    </row>
    <row r="400" customFormat="false" ht="3.95" hidden="false" customHeight="true" outlineLevel="0" collapsed="false">
      <c r="A400" s="95"/>
      <c r="B400" s="95"/>
      <c r="C400" s="95"/>
      <c r="D400" s="95"/>
      <c r="E400" s="95"/>
      <c r="F400" s="95"/>
      <c r="G400" s="95"/>
      <c r="H400" s="95"/>
      <c r="I400" s="95"/>
      <c r="J400" s="95"/>
      <c r="K400" s="95"/>
      <c r="L400" s="95"/>
      <c r="M400" s="95"/>
      <c r="N400" s="95"/>
      <c r="O400" s="95"/>
      <c r="P400" s="95"/>
      <c r="Q400" s="95"/>
      <c r="R400" s="95"/>
      <c r="S400" s="95"/>
      <c r="T400" s="95"/>
      <c r="U400" s="95"/>
      <c r="V400" s="95"/>
      <c r="W400" s="95"/>
      <c r="X400" s="95"/>
      <c r="Y400" s="95"/>
      <c r="Z400" s="95"/>
      <c r="AA400" s="95"/>
      <c r="AB400" s="95"/>
      <c r="AC400" s="95"/>
      <c r="AD400" s="95"/>
      <c r="AE400" s="95"/>
      <c r="AF400" s="95"/>
      <c r="AG400" s="95"/>
      <c r="AH400" s="95"/>
      <c r="AI400" s="95"/>
      <c r="AJ400" s="95"/>
      <c r="AK400" s="95"/>
      <c r="AL400" s="95"/>
      <c r="AM400" s="95"/>
      <c r="AN400" s="95"/>
      <c r="AO400" s="95"/>
      <c r="AP400" s="95"/>
      <c r="AQ400" s="95"/>
      <c r="AR400" s="95"/>
      <c r="AS400" s="95"/>
      <c r="AT400" s="95"/>
      <c r="AU400" s="95"/>
    </row>
    <row r="401" customFormat="false" ht="14.65" hidden="false" customHeight="false" outlineLevel="0" collapsed="false">
      <c r="A401" s="92" t="str">
        <f aca="false">A46</f>
        <v>            Net Cash Flow Before Corporate Adjustments</v>
      </c>
      <c r="B401" s="95"/>
      <c r="C401" s="95"/>
      <c r="D401" s="121" t="n">
        <f aca="false">P46</f>
        <v>37150</v>
      </c>
      <c r="E401" s="95"/>
      <c r="F401" s="95"/>
      <c r="G401" s="95"/>
      <c r="H401" s="95"/>
      <c r="I401" s="190" t="e">
        <f aca="false">SUM(I356:I400)</f>
        <v>#REF!</v>
      </c>
      <c r="J401" s="95"/>
      <c r="K401" s="121" t="e">
        <f aca="false">I401-I356</f>
        <v>#REF!</v>
      </c>
      <c r="L401" s="95"/>
      <c r="M401" s="95"/>
      <c r="N401" s="95"/>
      <c r="O401" s="95"/>
      <c r="P401" s="95"/>
      <c r="Q401" s="95"/>
      <c r="R401" s="95"/>
      <c r="S401" s="95"/>
      <c r="T401" s="95"/>
      <c r="U401" s="95"/>
      <c r="V401" s="95"/>
      <c r="W401" s="95"/>
      <c r="X401" s="95"/>
      <c r="Y401" s="95"/>
      <c r="Z401" s="95"/>
      <c r="AA401" s="95"/>
      <c r="AB401" s="95"/>
      <c r="AC401" s="95"/>
      <c r="AD401" s="95"/>
      <c r="AE401" s="95"/>
      <c r="AF401" s="95"/>
      <c r="AG401" s="95"/>
      <c r="AH401" s="95"/>
      <c r="AI401" s="95"/>
      <c r="AJ401" s="95"/>
      <c r="AK401" s="95"/>
      <c r="AL401" s="95"/>
      <c r="AM401" s="95"/>
      <c r="AN401" s="95"/>
      <c r="AO401" s="95"/>
      <c r="AP401" s="95"/>
      <c r="AQ401" s="95"/>
      <c r="AR401" s="95"/>
      <c r="AS401" s="95"/>
      <c r="AT401" s="95"/>
      <c r="AU401" s="95"/>
    </row>
    <row r="402" customFormat="false" ht="3.95" hidden="false" customHeight="true" outlineLevel="0" collapsed="false">
      <c r="A402" s="95"/>
      <c r="B402" s="95"/>
      <c r="C402" s="95"/>
      <c r="D402" s="95"/>
      <c r="E402" s="95"/>
      <c r="F402" s="95"/>
      <c r="G402" s="95"/>
      <c r="H402" s="95"/>
      <c r="I402" s="95"/>
      <c r="J402" s="95"/>
      <c r="K402" s="95"/>
      <c r="L402" s="95"/>
      <c r="M402" s="95"/>
      <c r="N402" s="95"/>
      <c r="O402" s="95"/>
      <c r="P402" s="95"/>
      <c r="Q402" s="95"/>
      <c r="R402" s="95"/>
      <c r="S402" s="95"/>
      <c r="T402" s="95"/>
      <c r="U402" s="95"/>
      <c r="V402" s="95"/>
      <c r="W402" s="95"/>
      <c r="X402" s="95"/>
      <c r="Y402" s="95"/>
      <c r="Z402" s="95"/>
      <c r="AA402" s="95"/>
      <c r="AB402" s="95"/>
      <c r="AC402" s="95"/>
      <c r="AD402" s="95"/>
      <c r="AE402" s="95"/>
      <c r="AF402" s="95"/>
      <c r="AG402" s="95"/>
      <c r="AH402" s="95"/>
      <c r="AI402" s="95"/>
      <c r="AJ402" s="95"/>
      <c r="AK402" s="95"/>
      <c r="AL402" s="95"/>
      <c r="AM402" s="95"/>
      <c r="AN402" s="95"/>
      <c r="AO402" s="95"/>
      <c r="AP402" s="95"/>
      <c r="AQ402" s="95"/>
      <c r="AR402" s="95"/>
      <c r="AS402" s="95"/>
      <c r="AT402" s="95"/>
      <c r="AU402" s="95"/>
    </row>
    <row r="403" customFormat="false" ht="14.65" hidden="false" customHeight="false" outlineLevel="0" collapsed="false">
      <c r="A403" s="95" t="e">
        <f aca="false">#REF!</f>
        <v>#REF!</v>
      </c>
      <c r="B403" s="95"/>
      <c r="C403" s="95"/>
      <c r="D403" s="95"/>
      <c r="E403" s="95"/>
      <c r="F403" s="95"/>
      <c r="G403" s="95"/>
      <c r="H403" s="95"/>
      <c r="I403" s="95"/>
      <c r="J403" s="95"/>
      <c r="K403" s="95"/>
      <c r="L403" s="95"/>
      <c r="M403" s="95"/>
      <c r="N403" s="95"/>
      <c r="O403" s="95"/>
      <c r="P403" s="95"/>
      <c r="Q403" s="95"/>
      <c r="R403" s="95"/>
      <c r="S403" s="95"/>
      <c r="T403" s="95"/>
      <c r="U403" s="95"/>
      <c r="V403" s="95"/>
      <c r="W403" s="95"/>
      <c r="X403" s="95"/>
      <c r="Y403" s="95"/>
      <c r="Z403" s="95"/>
      <c r="AA403" s="95"/>
      <c r="AB403" s="95"/>
      <c r="AC403" s="95"/>
      <c r="AD403" s="95"/>
      <c r="AE403" s="95"/>
      <c r="AF403" s="95"/>
      <c r="AG403" s="95"/>
      <c r="AH403" s="95"/>
      <c r="AI403" s="95"/>
      <c r="AJ403" s="95"/>
      <c r="AK403" s="95"/>
      <c r="AL403" s="95"/>
      <c r="AM403" s="95"/>
      <c r="AN403" s="95"/>
      <c r="AO403" s="95"/>
      <c r="AP403" s="95"/>
      <c r="AQ403" s="95"/>
      <c r="AR403" s="95"/>
      <c r="AS403" s="95"/>
      <c r="AT403" s="95"/>
      <c r="AU403" s="95"/>
    </row>
    <row r="404" customFormat="false" ht="14.65" hidden="false" customHeight="false" outlineLevel="0" collapsed="false">
      <c r="A404" s="95" t="e">
        <f aca="false">#REF!</f>
        <v>#REF!</v>
      </c>
      <c r="B404" s="192"/>
      <c r="C404" s="192"/>
      <c r="D404" s="95"/>
      <c r="E404" s="95"/>
      <c r="F404" s="95"/>
      <c r="G404" s="121" t="e">
        <f aca="false">#REF!</f>
        <v>#REF!</v>
      </c>
      <c r="H404" s="95"/>
      <c r="I404" s="95"/>
      <c r="J404" s="95"/>
      <c r="K404" s="95"/>
      <c r="L404" s="95"/>
      <c r="M404" s="95"/>
      <c r="N404" s="95"/>
      <c r="O404" s="95"/>
      <c r="P404" s="95"/>
      <c r="Q404" s="95"/>
      <c r="R404" s="95"/>
      <c r="S404" s="95"/>
      <c r="T404" s="95"/>
      <c r="U404" s="95"/>
      <c r="V404" s="95"/>
      <c r="W404" s="95"/>
      <c r="X404" s="95"/>
      <c r="Y404" s="95"/>
      <c r="Z404" s="95"/>
      <c r="AA404" s="95"/>
      <c r="AB404" s="95"/>
      <c r="AC404" s="95"/>
      <c r="AD404" s="95"/>
      <c r="AE404" s="95"/>
      <c r="AF404" s="95"/>
      <c r="AG404" s="95"/>
      <c r="AH404" s="95"/>
      <c r="AI404" s="95"/>
      <c r="AJ404" s="95"/>
      <c r="AK404" s="95"/>
      <c r="AL404" s="95"/>
      <c r="AM404" s="95"/>
      <c r="AN404" s="95"/>
      <c r="AO404" s="95"/>
      <c r="AP404" s="95"/>
      <c r="AQ404" s="95"/>
      <c r="AR404" s="95"/>
      <c r="AS404" s="95"/>
      <c r="AT404" s="95"/>
      <c r="AU404" s="95"/>
    </row>
    <row r="405" customFormat="false" ht="14.65" hidden="false" customHeight="false" outlineLevel="0" collapsed="false">
      <c r="A405" s="95" t="e">
        <f aca="false">#REF!</f>
        <v>#REF!</v>
      </c>
      <c r="B405" s="95"/>
      <c r="C405" s="95"/>
      <c r="D405" s="95"/>
      <c r="E405" s="95"/>
      <c r="F405" s="95"/>
      <c r="G405" s="121" t="e">
        <f aca="false">#REF!</f>
        <v>#REF!</v>
      </c>
      <c r="H405" s="95"/>
      <c r="I405" s="95"/>
      <c r="J405" s="95"/>
      <c r="K405" s="95"/>
      <c r="L405" s="95"/>
      <c r="M405" s="95"/>
      <c r="N405" s="95"/>
      <c r="O405" s="95"/>
      <c r="P405" s="95"/>
      <c r="Q405" s="95"/>
      <c r="R405" s="95"/>
      <c r="S405" s="95"/>
      <c r="T405" s="95"/>
      <c r="U405" s="95"/>
      <c r="V405" s="95"/>
      <c r="W405" s="95"/>
      <c r="X405" s="95"/>
      <c r="Y405" s="95"/>
      <c r="Z405" s="95"/>
      <c r="AA405" s="95"/>
      <c r="AB405" s="95"/>
      <c r="AC405" s="95"/>
      <c r="AD405" s="95"/>
      <c r="AE405" s="95"/>
      <c r="AF405" s="95"/>
      <c r="AG405" s="95"/>
      <c r="AH405" s="95"/>
      <c r="AI405" s="95"/>
      <c r="AJ405" s="95"/>
      <c r="AK405" s="95"/>
      <c r="AL405" s="95"/>
      <c r="AM405" s="95"/>
      <c r="AN405" s="95"/>
      <c r="AO405" s="95"/>
      <c r="AP405" s="95"/>
      <c r="AQ405" s="95"/>
      <c r="AR405" s="95"/>
      <c r="AS405" s="95"/>
      <c r="AT405" s="95"/>
      <c r="AU405" s="95"/>
    </row>
    <row r="406" customFormat="false" ht="14.65" hidden="false" customHeight="false" outlineLevel="0" collapsed="false">
      <c r="A406" s="95" t="str">
        <f aca="false">A19</f>
        <v>                    - Other</v>
      </c>
      <c r="B406" s="192"/>
      <c r="C406" s="192"/>
      <c r="D406" s="95"/>
      <c r="E406" s="95"/>
      <c r="F406" s="95"/>
      <c r="G406" s="132" t="n">
        <f aca="false">AK19</f>
        <v>768</v>
      </c>
      <c r="H406" s="95"/>
      <c r="I406" s="95"/>
      <c r="J406" s="95"/>
      <c r="K406" s="95"/>
      <c r="L406" s="95"/>
      <c r="M406" s="95"/>
      <c r="N406" s="95"/>
      <c r="O406" s="95"/>
      <c r="P406" s="95"/>
      <c r="Q406" s="95"/>
      <c r="R406" s="95"/>
      <c r="S406" s="95"/>
      <c r="T406" s="95"/>
      <c r="U406" s="95"/>
      <c r="V406" s="95"/>
      <c r="W406" s="95"/>
      <c r="X406" s="95"/>
      <c r="Y406" s="95"/>
      <c r="Z406" s="95"/>
      <c r="AA406" s="95"/>
      <c r="AB406" s="95"/>
      <c r="AC406" s="95"/>
      <c r="AD406" s="95"/>
      <c r="AE406" s="95"/>
      <c r="AF406" s="95"/>
      <c r="AG406" s="95"/>
      <c r="AH406" s="95"/>
      <c r="AI406" s="95"/>
      <c r="AJ406" s="95"/>
      <c r="AK406" s="95"/>
      <c r="AL406" s="95"/>
      <c r="AM406" s="95"/>
      <c r="AN406" s="95"/>
      <c r="AO406" s="95"/>
      <c r="AP406" s="95"/>
      <c r="AQ406" s="95"/>
      <c r="AR406" s="95"/>
      <c r="AS406" s="95"/>
      <c r="AT406" s="95"/>
      <c r="AU406" s="95"/>
    </row>
    <row r="407" customFormat="false" ht="14.65" hidden="false" customHeight="false" outlineLevel="0" collapsed="false">
      <c r="A407" s="95" t="e">
        <f aca="false">#REF!</f>
        <v>#REF!</v>
      </c>
      <c r="B407" s="95"/>
      <c r="C407" s="95"/>
      <c r="D407" s="95"/>
      <c r="E407" s="95"/>
      <c r="F407" s="95"/>
      <c r="G407" s="95"/>
      <c r="H407" s="95"/>
      <c r="I407" s="95"/>
      <c r="J407" s="95"/>
      <c r="K407" s="132" t="e">
        <f aca="false">SUM(G404:G406)</f>
        <v>#REF!</v>
      </c>
      <c r="L407" s="95"/>
      <c r="M407" s="95"/>
      <c r="N407" s="95"/>
      <c r="O407" s="95"/>
      <c r="P407" s="95"/>
      <c r="Q407" s="95"/>
      <c r="R407" s="95"/>
      <c r="S407" s="95"/>
      <c r="T407" s="95"/>
      <c r="U407" s="95"/>
      <c r="V407" s="95"/>
      <c r="W407" s="95"/>
      <c r="X407" s="95"/>
      <c r="Y407" s="95"/>
      <c r="Z407" s="95"/>
      <c r="AA407" s="95"/>
      <c r="AB407" s="95"/>
      <c r="AC407" s="95"/>
      <c r="AD407" s="95"/>
      <c r="AE407" s="95"/>
      <c r="AF407" s="95"/>
      <c r="AG407" s="95"/>
      <c r="AH407" s="95"/>
      <c r="AI407" s="95"/>
      <c r="AJ407" s="95"/>
      <c r="AK407" s="95"/>
      <c r="AL407" s="95"/>
      <c r="AM407" s="95"/>
      <c r="AN407" s="95"/>
      <c r="AO407" s="95"/>
      <c r="AP407" s="95"/>
      <c r="AQ407" s="95"/>
      <c r="AR407" s="95"/>
      <c r="AS407" s="95"/>
      <c r="AT407" s="95"/>
      <c r="AU407" s="95"/>
    </row>
    <row r="408" customFormat="false" ht="3.95" hidden="false" customHeight="true" outlineLevel="0" collapsed="false">
      <c r="A408" s="95"/>
      <c r="B408" s="95"/>
      <c r="C408" s="95"/>
      <c r="D408" s="95"/>
      <c r="E408" s="95"/>
      <c r="F408" s="95"/>
      <c r="G408" s="95"/>
      <c r="H408" s="95"/>
      <c r="I408" s="95"/>
      <c r="J408" s="95"/>
      <c r="K408" s="95"/>
      <c r="L408" s="95"/>
      <c r="M408" s="95"/>
      <c r="N408" s="95"/>
      <c r="O408" s="95"/>
      <c r="P408" s="95"/>
      <c r="Q408" s="95"/>
      <c r="R408" s="95"/>
      <c r="S408" s="95"/>
      <c r="T408" s="95"/>
      <c r="U408" s="95"/>
      <c r="V408" s="95"/>
      <c r="W408" s="95"/>
      <c r="X408" s="95"/>
      <c r="Y408" s="95"/>
      <c r="Z408" s="95"/>
      <c r="AA408" s="95"/>
      <c r="AB408" s="95"/>
      <c r="AC408" s="95"/>
      <c r="AD408" s="95"/>
      <c r="AE408" s="95"/>
      <c r="AF408" s="95"/>
      <c r="AG408" s="95"/>
      <c r="AH408" s="95"/>
      <c r="AI408" s="95"/>
      <c r="AJ408" s="95"/>
      <c r="AK408" s="95"/>
      <c r="AL408" s="95"/>
      <c r="AM408" s="95"/>
      <c r="AN408" s="95"/>
      <c r="AO408" s="95"/>
      <c r="AP408" s="95"/>
      <c r="AQ408" s="95"/>
      <c r="AR408" s="95"/>
      <c r="AS408" s="95"/>
      <c r="AT408" s="95"/>
      <c r="AU408" s="95"/>
    </row>
    <row r="409" customFormat="false" ht="14.65" hidden="false" customHeight="false" outlineLevel="0" collapsed="false">
      <c r="A409" s="92" t="e">
        <f aca="false">#REF!</f>
        <v>#REF!</v>
      </c>
      <c r="B409" s="95"/>
      <c r="C409" s="95"/>
      <c r="D409" s="121" t="e">
        <f aca="false">#REF!</f>
        <v>#REF!</v>
      </c>
      <c r="E409" s="95"/>
      <c r="F409" s="95"/>
      <c r="G409" s="95"/>
      <c r="H409" s="95"/>
      <c r="I409" s="95"/>
      <c r="J409" s="95"/>
      <c r="K409" s="190" t="e">
        <f aca="false">SUM(K356:K407)</f>
        <v>#REF!</v>
      </c>
      <c r="L409" s="95"/>
      <c r="M409" s="121" t="e">
        <f aca="false">K409-K356</f>
        <v>#REF!</v>
      </c>
      <c r="N409" s="95"/>
      <c r="O409" s="95"/>
      <c r="P409" s="95"/>
      <c r="Q409" s="95"/>
      <c r="R409" s="95"/>
      <c r="S409" s="95"/>
      <c r="T409" s="95"/>
      <c r="U409" s="95"/>
      <c r="V409" s="95"/>
      <c r="W409" s="95"/>
      <c r="X409" s="95"/>
      <c r="Y409" s="95"/>
      <c r="Z409" s="95"/>
      <c r="AA409" s="95"/>
      <c r="AB409" s="95"/>
      <c r="AC409" s="95"/>
      <c r="AD409" s="95"/>
      <c r="AE409" s="95"/>
      <c r="AF409" s="95"/>
      <c r="AG409" s="95"/>
      <c r="AH409" s="95"/>
      <c r="AI409" s="95"/>
      <c r="AJ409" s="95"/>
      <c r="AK409" s="95"/>
      <c r="AL409" s="95"/>
      <c r="AM409" s="95"/>
      <c r="AN409" s="95"/>
      <c r="AO409" s="95"/>
      <c r="AP409" s="95"/>
      <c r="AQ409" s="95"/>
      <c r="AR409" s="95"/>
      <c r="AS409" s="95"/>
      <c r="AT409" s="95"/>
      <c r="AU409" s="95"/>
    </row>
    <row r="410" customFormat="false" ht="3.95" hidden="false" customHeight="true" outlineLevel="0" collapsed="false">
      <c r="A410" s="95"/>
      <c r="B410" s="95"/>
      <c r="C410" s="95"/>
      <c r="D410" s="95"/>
      <c r="E410" s="95"/>
      <c r="F410" s="95"/>
      <c r="G410" s="95"/>
      <c r="H410" s="95"/>
      <c r="I410" s="95"/>
      <c r="J410" s="95"/>
      <c r="K410" s="95"/>
      <c r="L410" s="95"/>
      <c r="M410" s="95"/>
      <c r="N410" s="95"/>
      <c r="O410" s="95"/>
      <c r="P410" s="95"/>
      <c r="Q410" s="95"/>
      <c r="R410" s="95"/>
      <c r="S410" s="95"/>
      <c r="T410" s="95"/>
      <c r="U410" s="95"/>
      <c r="V410" s="95"/>
      <c r="W410" s="95"/>
      <c r="X410" s="95"/>
      <c r="Y410" s="95"/>
      <c r="Z410" s="95"/>
      <c r="AA410" s="95"/>
      <c r="AB410" s="95"/>
      <c r="AC410" s="95"/>
      <c r="AD410" s="95"/>
      <c r="AE410" s="95"/>
      <c r="AF410" s="95"/>
      <c r="AG410" s="95"/>
      <c r="AH410" s="95"/>
      <c r="AI410" s="95"/>
      <c r="AJ410" s="95"/>
      <c r="AK410" s="95"/>
      <c r="AL410" s="95"/>
      <c r="AM410" s="95"/>
      <c r="AN410" s="95"/>
      <c r="AO410" s="95"/>
      <c r="AP410" s="95"/>
      <c r="AQ410" s="95"/>
      <c r="AR410" s="95"/>
      <c r="AS410" s="95"/>
      <c r="AT410" s="95"/>
      <c r="AU410" s="95"/>
    </row>
    <row r="411" customFormat="false" ht="14.65" hidden="false" customHeight="false" outlineLevel="0" collapsed="false">
      <c r="A411" s="95" t="str">
        <f aca="false">A48</f>
        <v>OTHER ITEMS AFFECTING INTERCO. (CORP.) BALANCE</v>
      </c>
      <c r="B411" s="95"/>
      <c r="C411" s="95"/>
      <c r="D411" s="95"/>
      <c r="E411" s="95"/>
      <c r="F411" s="95"/>
      <c r="G411" s="95"/>
      <c r="H411" s="95"/>
      <c r="I411" s="95"/>
      <c r="J411" s="95"/>
      <c r="K411" s="95"/>
      <c r="L411" s="95"/>
      <c r="M411" s="95"/>
      <c r="N411" s="95"/>
      <c r="O411" s="95"/>
      <c r="P411" s="95"/>
      <c r="Q411" s="95"/>
      <c r="R411" s="95"/>
      <c r="S411" s="95"/>
      <c r="T411" s="95"/>
      <c r="U411" s="95"/>
      <c r="V411" s="95"/>
      <c r="W411" s="95"/>
      <c r="X411" s="95"/>
      <c r="Y411" s="95"/>
      <c r="Z411" s="95"/>
      <c r="AA411" s="95"/>
      <c r="AB411" s="95"/>
      <c r="AC411" s="95"/>
      <c r="AD411" s="95"/>
      <c r="AE411" s="95"/>
      <c r="AF411" s="95"/>
      <c r="AG411" s="95"/>
      <c r="AH411" s="95"/>
      <c r="AI411" s="95"/>
      <c r="AJ411" s="95"/>
      <c r="AK411" s="95"/>
      <c r="AL411" s="95"/>
      <c r="AM411" s="95"/>
      <c r="AN411" s="95"/>
      <c r="AO411" s="95"/>
      <c r="AP411" s="95"/>
      <c r="AQ411" s="95"/>
      <c r="AR411" s="95"/>
      <c r="AS411" s="95"/>
      <c r="AT411" s="95"/>
      <c r="AU411" s="95"/>
    </row>
    <row r="412" customFormat="false" ht="14.65" hidden="false" customHeight="false" outlineLevel="0" collapsed="false">
      <c r="A412" s="95" t="str">
        <f aca="false">A49</f>
        <v>   Dividends Transferred to Corporate</v>
      </c>
      <c r="B412" s="192"/>
      <c r="C412" s="192"/>
      <c r="D412" s="95"/>
      <c r="E412" s="95"/>
      <c r="F412" s="95"/>
      <c r="G412" s="121" t="n">
        <f aca="false">AK49</f>
        <v>0</v>
      </c>
      <c r="H412" s="95"/>
      <c r="I412" s="95"/>
      <c r="J412" s="95"/>
      <c r="K412" s="95"/>
      <c r="L412" s="95"/>
      <c r="M412" s="95"/>
      <c r="N412" s="95"/>
      <c r="O412" s="95"/>
      <c r="P412" s="95"/>
      <c r="Q412" s="95"/>
      <c r="R412" s="95"/>
      <c r="S412" s="95"/>
      <c r="T412" s="95"/>
      <c r="U412" s="95"/>
      <c r="V412" s="95"/>
      <c r="W412" s="95"/>
      <c r="X412" s="95"/>
      <c r="Y412" s="95"/>
      <c r="Z412" s="95"/>
      <c r="AA412" s="95"/>
      <c r="AB412" s="95"/>
      <c r="AC412" s="95"/>
      <c r="AD412" s="95"/>
      <c r="AE412" s="95"/>
      <c r="AF412" s="95"/>
      <c r="AG412" s="95"/>
      <c r="AH412" s="95"/>
      <c r="AI412" s="95"/>
      <c r="AJ412" s="95"/>
      <c r="AK412" s="95"/>
      <c r="AL412" s="95"/>
      <c r="AM412" s="95"/>
      <c r="AN412" s="95"/>
      <c r="AO412" s="95"/>
      <c r="AP412" s="95"/>
      <c r="AQ412" s="95"/>
      <c r="AR412" s="95"/>
      <c r="AS412" s="95"/>
      <c r="AT412" s="95"/>
      <c r="AU412" s="95"/>
    </row>
    <row r="413" customFormat="false" ht="14.65" hidden="false" customHeight="false" outlineLevel="0" collapsed="false">
      <c r="A413" s="95" t="str">
        <f aca="false">A50</f>
        <v>   Other</v>
      </c>
      <c r="B413" s="192"/>
      <c r="C413" s="192"/>
      <c r="D413" s="95"/>
      <c r="E413" s="95"/>
      <c r="F413" s="95"/>
      <c r="G413" s="121" t="n">
        <f aca="false">AK50</f>
        <v>0</v>
      </c>
      <c r="H413" s="95"/>
      <c r="I413" s="95"/>
      <c r="J413" s="95"/>
      <c r="K413" s="95"/>
      <c r="L413" s="95"/>
      <c r="M413" s="95"/>
      <c r="N413" s="95"/>
      <c r="O413" s="95"/>
      <c r="P413" s="95"/>
      <c r="Q413" s="95"/>
      <c r="R413" s="95"/>
      <c r="S413" s="95"/>
      <c r="T413" s="95"/>
      <c r="U413" s="95"/>
      <c r="V413" s="95"/>
      <c r="W413" s="95"/>
      <c r="X413" s="95"/>
      <c r="Y413" s="95"/>
      <c r="Z413" s="95"/>
      <c r="AA413" s="95"/>
      <c r="AB413" s="95"/>
      <c r="AC413" s="95"/>
      <c r="AD413" s="95"/>
      <c r="AE413" s="95"/>
      <c r="AF413" s="95"/>
      <c r="AG413" s="95"/>
      <c r="AH413" s="95"/>
      <c r="AI413" s="95"/>
      <c r="AJ413" s="95"/>
      <c r="AK413" s="95"/>
      <c r="AL413" s="95"/>
      <c r="AM413" s="95"/>
      <c r="AN413" s="95"/>
      <c r="AO413" s="95"/>
      <c r="AP413" s="95"/>
      <c r="AQ413" s="95"/>
      <c r="AR413" s="95"/>
      <c r="AS413" s="95"/>
      <c r="AT413" s="95"/>
      <c r="AU413" s="95"/>
    </row>
    <row r="414" customFormat="false" ht="14.65" hidden="false" customHeight="false" outlineLevel="0" collapsed="false">
      <c r="A414" s="95" t="str">
        <f aca="false">A51</f>
        <v>   Inc. / (Dec.) in Long-Term Debt  (External)</v>
      </c>
      <c r="B414" s="95"/>
      <c r="C414" s="95"/>
      <c r="D414" s="95"/>
      <c r="E414" s="95"/>
      <c r="F414" s="95"/>
      <c r="G414" s="121" t="n">
        <f aca="false">AK51</f>
        <v>-3850</v>
      </c>
      <c r="H414" s="95"/>
      <c r="I414" s="95"/>
      <c r="J414" s="95"/>
      <c r="K414" s="95"/>
      <c r="L414" s="95"/>
      <c r="M414" s="95"/>
      <c r="N414" s="95"/>
      <c r="O414" s="95"/>
      <c r="P414" s="95"/>
      <c r="Q414" s="95"/>
      <c r="R414" s="95"/>
      <c r="S414" s="95"/>
      <c r="T414" s="95"/>
      <c r="U414" s="95"/>
      <c r="V414" s="95"/>
      <c r="W414" s="95"/>
      <c r="X414" s="95"/>
      <c r="Y414" s="95"/>
      <c r="Z414" s="95"/>
      <c r="AA414" s="95"/>
      <c r="AB414" s="95"/>
      <c r="AC414" s="95"/>
      <c r="AD414" s="95"/>
      <c r="AE414" s="95"/>
      <c r="AF414" s="95"/>
      <c r="AG414" s="95"/>
      <c r="AH414" s="95"/>
      <c r="AI414" s="95"/>
      <c r="AJ414" s="95"/>
      <c r="AK414" s="95"/>
      <c r="AL414" s="95"/>
      <c r="AM414" s="95"/>
      <c r="AN414" s="95"/>
      <c r="AO414" s="95"/>
      <c r="AP414" s="95"/>
      <c r="AQ414" s="95"/>
      <c r="AR414" s="95"/>
      <c r="AS414" s="95"/>
      <c r="AT414" s="95"/>
      <c r="AU414" s="95"/>
    </row>
    <row r="415" customFormat="false" ht="14.65" hidden="false" customHeight="false" outlineLevel="0" collapsed="false">
      <c r="A415" s="95" t="str">
        <f aca="false">A52</f>
        <v>   Inc. / (Dec.) in Sale of Receivables</v>
      </c>
      <c r="B415" s="95"/>
      <c r="C415" s="95"/>
      <c r="D415" s="95"/>
      <c r="E415" s="95"/>
      <c r="F415" s="95"/>
      <c r="G415" s="132" t="n">
        <f aca="false">AK52</f>
        <v>0</v>
      </c>
      <c r="H415" s="95"/>
      <c r="I415" s="95"/>
      <c r="J415" s="95"/>
      <c r="K415" s="95"/>
      <c r="L415" s="95"/>
      <c r="M415" s="95"/>
      <c r="N415" s="95"/>
      <c r="O415" s="95"/>
      <c r="P415" s="95"/>
      <c r="Q415" s="95"/>
      <c r="R415" s="95"/>
      <c r="S415" s="95"/>
      <c r="T415" s="95"/>
      <c r="U415" s="95"/>
      <c r="V415" s="95"/>
      <c r="W415" s="95"/>
      <c r="X415" s="95"/>
      <c r="Y415" s="95"/>
      <c r="Z415" s="95"/>
      <c r="AA415" s="95"/>
      <c r="AB415" s="95"/>
      <c r="AC415" s="95"/>
      <c r="AD415" s="95"/>
      <c r="AE415" s="95"/>
      <c r="AF415" s="95"/>
      <c r="AG415" s="95"/>
      <c r="AH415" s="95"/>
      <c r="AI415" s="95"/>
      <c r="AJ415" s="95"/>
      <c r="AK415" s="95"/>
      <c r="AL415" s="95"/>
      <c r="AM415" s="95"/>
      <c r="AN415" s="95"/>
      <c r="AO415" s="95"/>
      <c r="AP415" s="95"/>
      <c r="AQ415" s="95"/>
      <c r="AR415" s="95"/>
      <c r="AS415" s="95"/>
      <c r="AT415" s="95"/>
      <c r="AU415" s="95"/>
    </row>
    <row r="416" customFormat="false" ht="14.65" hidden="false" customHeight="false" outlineLevel="0" collapsed="false">
      <c r="A416" s="95" t="str">
        <f aca="false">A54</f>
        <v>      Total Items Affecting Intercompany (Corp.) Balance</v>
      </c>
      <c r="B416" s="95"/>
      <c r="C416" s="95"/>
      <c r="D416" s="95"/>
      <c r="E416" s="95"/>
      <c r="F416" s="95"/>
      <c r="G416" s="95"/>
      <c r="H416" s="95"/>
      <c r="I416" s="95"/>
      <c r="J416" s="95"/>
      <c r="K416" s="95"/>
      <c r="L416" s="95"/>
      <c r="M416" s="132" t="n">
        <f aca="false">SUM(G412:G415)</f>
        <v>-3850</v>
      </c>
      <c r="N416" s="95"/>
      <c r="O416" s="95"/>
      <c r="P416" s="95"/>
      <c r="Q416" s="95"/>
      <c r="R416" s="95"/>
      <c r="S416" s="95"/>
      <c r="T416" s="95"/>
      <c r="U416" s="95"/>
      <c r="V416" s="95"/>
      <c r="W416" s="95"/>
      <c r="X416" s="95"/>
      <c r="Y416" s="95"/>
      <c r="Z416" s="95"/>
      <c r="AA416" s="95"/>
      <c r="AB416" s="95"/>
      <c r="AC416" s="95"/>
      <c r="AD416" s="95"/>
      <c r="AE416" s="95"/>
      <c r="AF416" s="95"/>
      <c r="AG416" s="95"/>
      <c r="AH416" s="95"/>
      <c r="AI416" s="95"/>
      <c r="AJ416" s="95"/>
      <c r="AK416" s="95"/>
      <c r="AL416" s="95"/>
      <c r="AM416" s="95"/>
      <c r="AN416" s="95"/>
      <c r="AO416" s="95"/>
      <c r="AP416" s="95"/>
      <c r="AQ416" s="95"/>
      <c r="AR416" s="95"/>
      <c r="AS416" s="95"/>
      <c r="AT416" s="95"/>
      <c r="AU416" s="95"/>
    </row>
    <row r="417" customFormat="false" ht="6" hidden="false" customHeight="true" outlineLevel="0" collapsed="false">
      <c r="A417" s="95"/>
      <c r="B417" s="95"/>
      <c r="C417" s="95"/>
      <c r="D417" s="95"/>
      <c r="E417" s="95"/>
      <c r="F417" s="95"/>
      <c r="G417" s="95"/>
      <c r="H417" s="95"/>
      <c r="I417" s="95"/>
      <c r="J417" s="95"/>
      <c r="K417" s="95"/>
      <c r="L417" s="95"/>
      <c r="M417" s="95"/>
      <c r="N417" s="95"/>
      <c r="O417" s="95"/>
      <c r="P417" s="95"/>
      <c r="Q417" s="95"/>
      <c r="R417" s="95"/>
      <c r="S417" s="95"/>
      <c r="T417" s="95"/>
      <c r="U417" s="95"/>
      <c r="V417" s="95"/>
      <c r="W417" s="95"/>
      <c r="X417" s="95"/>
      <c r="Y417" s="95"/>
      <c r="Z417" s="95"/>
      <c r="AA417" s="95"/>
      <c r="AB417" s="95"/>
      <c r="AC417" s="95"/>
      <c r="AD417" s="95"/>
      <c r="AE417" s="95"/>
      <c r="AF417" s="95"/>
      <c r="AG417" s="95"/>
      <c r="AH417" s="95"/>
      <c r="AI417" s="95"/>
      <c r="AJ417" s="95"/>
      <c r="AK417" s="95"/>
      <c r="AL417" s="95"/>
      <c r="AM417" s="95"/>
      <c r="AN417" s="95"/>
      <c r="AO417" s="95"/>
      <c r="AP417" s="95"/>
      <c r="AQ417" s="95"/>
      <c r="AR417" s="95"/>
      <c r="AS417" s="95"/>
      <c r="AT417" s="95"/>
      <c r="AU417" s="95"/>
    </row>
    <row r="418" customFormat="false" ht="14.65" hidden="false" customHeight="false" outlineLevel="0" collapsed="false">
      <c r="A418" s="183" t="s">
        <v>474</v>
      </c>
      <c r="B418" s="95"/>
      <c r="C418" s="192"/>
      <c r="D418" s="121" t="n">
        <f aca="false">P56</f>
        <v>33300</v>
      </c>
      <c r="E418" s="192"/>
      <c r="F418" s="95"/>
      <c r="G418" s="121"/>
      <c r="H418" s="95"/>
      <c r="I418" s="95"/>
      <c r="J418" s="95"/>
      <c r="K418" s="95"/>
      <c r="L418" s="95"/>
      <c r="M418" s="193" t="e">
        <f aca="false">SUM(M356:M417)</f>
        <v>#REF!</v>
      </c>
      <c r="N418" s="95"/>
      <c r="O418" s="95"/>
      <c r="P418" s="95"/>
      <c r="Q418" s="95"/>
      <c r="R418" s="95"/>
      <c r="S418" s="95"/>
      <c r="T418" s="95"/>
      <c r="U418" s="95"/>
      <c r="V418" s="95"/>
      <c r="W418" s="95"/>
      <c r="X418" s="95"/>
      <c r="Y418" s="95"/>
      <c r="Z418" s="95"/>
      <c r="AA418" s="95"/>
      <c r="AB418" s="95"/>
      <c r="AC418" s="95"/>
      <c r="AD418" s="95"/>
      <c r="AE418" s="95"/>
      <c r="AF418" s="95"/>
      <c r="AG418" s="95"/>
      <c r="AH418" s="95"/>
      <c r="AI418" s="95"/>
      <c r="AJ418" s="95"/>
      <c r="AK418" s="95"/>
      <c r="AL418" s="95"/>
      <c r="AM418" s="95"/>
      <c r="AN418" s="95"/>
      <c r="AO418" s="95"/>
      <c r="AP418" s="95"/>
      <c r="AQ418" s="95"/>
      <c r="AR418" s="95"/>
      <c r="AS418" s="95"/>
      <c r="AT418" s="95"/>
      <c r="AU418" s="95"/>
    </row>
    <row r="419" customFormat="false" ht="8.1" hidden="false" customHeight="true" outlineLevel="0" collapsed="false">
      <c r="A419" s="95"/>
      <c r="B419" s="192"/>
      <c r="C419" s="192"/>
      <c r="D419" s="95"/>
      <c r="E419" s="192"/>
      <c r="F419" s="95"/>
      <c r="G419" s="121"/>
      <c r="H419" s="95"/>
      <c r="I419" s="95"/>
      <c r="J419" s="95"/>
      <c r="K419" s="95"/>
      <c r="L419" s="95"/>
      <c r="M419" s="95"/>
      <c r="N419" s="95"/>
      <c r="O419" s="95"/>
      <c r="P419" s="95"/>
      <c r="Q419" s="95"/>
      <c r="R419" s="95"/>
      <c r="S419" s="95"/>
      <c r="T419" s="95"/>
      <c r="U419" s="95"/>
      <c r="V419" s="95"/>
      <c r="W419" s="95"/>
      <c r="X419" s="95"/>
      <c r="Y419" s="95"/>
      <c r="Z419" s="95"/>
      <c r="AA419" s="95"/>
      <c r="AB419" s="95"/>
      <c r="AC419" s="95"/>
      <c r="AD419" s="95"/>
      <c r="AE419" s="95"/>
      <c r="AF419" s="95"/>
      <c r="AG419" s="95"/>
      <c r="AH419" s="95"/>
      <c r="AI419" s="95"/>
      <c r="AJ419" s="95"/>
      <c r="AK419" s="95"/>
      <c r="AL419" s="95"/>
      <c r="AM419" s="95"/>
      <c r="AN419" s="95"/>
      <c r="AO419" s="95"/>
      <c r="AP419" s="95"/>
      <c r="AQ419" s="95"/>
      <c r="AR419" s="95"/>
      <c r="AS419" s="95"/>
      <c r="AT419" s="95"/>
      <c r="AU419" s="95"/>
    </row>
    <row r="420" customFormat="false" ht="14.65" hidden="false" customHeight="false" outlineLevel="0" collapsed="false">
      <c r="A420" s="162" t="s">
        <v>570</v>
      </c>
      <c r="B420" s="162" t="s">
        <v>570</v>
      </c>
      <c r="C420" s="162" t="s">
        <v>570</v>
      </c>
      <c r="D420" s="162" t="s">
        <v>570</v>
      </c>
      <c r="E420" s="162" t="s">
        <v>570</v>
      </c>
      <c r="F420" s="162" t="s">
        <v>570</v>
      </c>
      <c r="G420" s="162" t="s">
        <v>570</v>
      </c>
      <c r="H420" s="162" t="s">
        <v>570</v>
      </c>
      <c r="I420" s="162" t="s">
        <v>570</v>
      </c>
      <c r="J420" s="162" t="s">
        <v>570</v>
      </c>
      <c r="K420" s="162" t="s">
        <v>570</v>
      </c>
      <c r="L420" s="162" t="s">
        <v>570</v>
      </c>
      <c r="M420" s="162" t="s">
        <v>570</v>
      </c>
      <c r="N420" s="162" t="s">
        <v>570</v>
      </c>
      <c r="O420" s="162" t="s">
        <v>570</v>
      </c>
      <c r="P420" s="162" t="s">
        <v>570</v>
      </c>
      <c r="Q420" s="95"/>
      <c r="R420" s="95"/>
      <c r="S420" s="95"/>
      <c r="T420" s="95"/>
      <c r="U420" s="95"/>
      <c r="V420" s="95"/>
      <c r="W420" s="95"/>
      <c r="X420" s="95"/>
      <c r="Y420" s="95"/>
      <c r="Z420" s="95"/>
      <c r="AA420" s="95"/>
      <c r="AB420" s="95"/>
      <c r="AC420" s="95"/>
      <c r="AD420" s="95"/>
      <c r="AE420" s="95"/>
      <c r="AF420" s="95"/>
      <c r="AG420" s="95"/>
      <c r="AH420" s="95"/>
      <c r="AI420" s="95"/>
      <c r="AJ420" s="95"/>
      <c r="AK420" s="95"/>
      <c r="AL420" s="95"/>
      <c r="AM420" s="95"/>
      <c r="AN420" s="95"/>
      <c r="AO420" s="95"/>
      <c r="AP420" s="95"/>
      <c r="AQ420" s="95"/>
      <c r="AR420" s="95"/>
      <c r="AS420" s="95"/>
      <c r="AT420" s="95"/>
      <c r="AU420" s="95"/>
    </row>
    <row r="421" customFormat="false" ht="14.65" hidden="false" customHeight="false" outlineLevel="0" collapsed="false">
      <c r="A421" s="96" t="str">
        <f aca="false">A1</f>
        <v>'file:///mnt/12tb/@roms/datasets/enron/EDRM Enron Email Data Set v2 XML/filtered-attachments/xls/CFTW02PL.xls'#$BACKUP</v>
      </c>
      <c r="B421" s="92"/>
      <c r="C421" s="92" t="str">
        <f aca="false">I1</f>
        <v>TRANSWESTERN PIPELINE GROUP (Including Co. 92)</v>
      </c>
      <c r="D421" s="92"/>
      <c r="E421" s="92"/>
      <c r="F421" s="92"/>
      <c r="G421" s="92"/>
      <c r="H421" s="92"/>
      <c r="I421" s="92"/>
      <c r="J421" s="92"/>
      <c r="K421" s="95"/>
      <c r="L421" s="95"/>
      <c r="M421" s="187" t="n">
        <f aca="true">NOW()</f>
        <v>45926.9714875077</v>
      </c>
      <c r="N421" s="95"/>
      <c r="O421" s="95"/>
      <c r="P421" s="95"/>
      <c r="Q421" s="95"/>
      <c r="R421" s="95"/>
      <c r="S421" s="95"/>
      <c r="T421" s="95"/>
      <c r="U421" s="95"/>
      <c r="V421" s="95"/>
      <c r="W421" s="95"/>
      <c r="X421" s="95"/>
      <c r="Y421" s="95"/>
      <c r="Z421" s="95"/>
      <c r="AA421" s="95"/>
      <c r="AB421" s="95"/>
      <c r="AC421" s="95"/>
      <c r="AD421" s="95"/>
      <c r="AE421" s="95"/>
      <c r="AF421" s="95"/>
      <c r="AG421" s="95"/>
      <c r="AH421" s="95"/>
      <c r="AI421" s="95"/>
      <c r="AJ421" s="95"/>
      <c r="AK421" s="95"/>
      <c r="AL421" s="95"/>
      <c r="AM421" s="95"/>
      <c r="AN421" s="95"/>
      <c r="AO421" s="95"/>
      <c r="AP421" s="95"/>
      <c r="AQ421" s="95"/>
      <c r="AR421" s="95"/>
      <c r="AS421" s="95"/>
      <c r="AT421" s="95"/>
      <c r="AU421" s="95"/>
    </row>
    <row r="422" customFormat="false" ht="14.65" hidden="false" customHeight="false" outlineLevel="0" collapsed="false">
      <c r="A422" s="99" t="s">
        <v>587</v>
      </c>
      <c r="B422" s="92"/>
      <c r="C422" s="92" t="str">
        <f aca="false">I2</f>
        <v>CASH FLOW STATEMENT</v>
      </c>
      <c r="D422" s="92"/>
      <c r="E422" s="92"/>
      <c r="F422" s="92"/>
      <c r="G422" s="92"/>
      <c r="H422" s="92"/>
      <c r="I422" s="92"/>
      <c r="J422" s="92"/>
      <c r="K422" s="95"/>
      <c r="L422" s="95"/>
      <c r="M422" s="188" t="n">
        <f aca="true">NOW()</f>
        <v>45926.9714875078</v>
      </c>
      <c r="N422" s="95"/>
      <c r="O422" s="95"/>
      <c r="P422" s="95"/>
      <c r="Q422" s="95"/>
      <c r="R422" s="95"/>
      <c r="S422" s="95"/>
      <c r="T422" s="95"/>
      <c r="U422" s="95"/>
      <c r="V422" s="95"/>
      <c r="W422" s="95"/>
      <c r="X422" s="95"/>
      <c r="Y422" s="95"/>
      <c r="Z422" s="95"/>
      <c r="AA422" s="95"/>
      <c r="AB422" s="95"/>
      <c r="AC422" s="95"/>
      <c r="AD422" s="95"/>
      <c r="AE422" s="95"/>
      <c r="AF422" s="95"/>
      <c r="AG422" s="95"/>
      <c r="AH422" s="95"/>
      <c r="AI422" s="95"/>
      <c r="AJ422" s="95"/>
      <c r="AK422" s="95"/>
      <c r="AL422" s="95"/>
      <c r="AM422" s="95"/>
      <c r="AN422" s="95"/>
      <c r="AO422" s="95"/>
      <c r="AP422" s="95"/>
      <c r="AQ422" s="95"/>
      <c r="AR422" s="95"/>
      <c r="AS422" s="95"/>
      <c r="AT422" s="95"/>
      <c r="AU422" s="95"/>
    </row>
    <row r="423" customFormat="false" ht="14.65" hidden="false" customHeight="false" outlineLevel="0" collapsed="false">
      <c r="A423" s="92"/>
      <c r="B423" s="92"/>
      <c r="C423" s="92" t="str">
        <f aca="false">I3</f>
        <v>2002 OPERATING PLAN</v>
      </c>
      <c r="D423" s="92"/>
      <c r="E423" s="92"/>
      <c r="F423" s="92"/>
      <c r="G423" s="92"/>
      <c r="H423" s="92"/>
      <c r="I423" s="92"/>
      <c r="J423" s="92"/>
      <c r="K423" s="92"/>
      <c r="L423" s="95"/>
      <c r="M423" s="95"/>
      <c r="N423" s="95"/>
      <c r="O423" s="95"/>
      <c r="P423" s="95"/>
      <c r="Q423" s="95"/>
      <c r="R423" s="95"/>
      <c r="S423" s="95"/>
      <c r="T423" s="95"/>
      <c r="U423" s="95"/>
      <c r="V423" s="95"/>
      <c r="W423" s="95"/>
      <c r="X423" s="95"/>
      <c r="Y423" s="95"/>
      <c r="Z423" s="95"/>
      <c r="AA423" s="95"/>
      <c r="AB423" s="95"/>
      <c r="AC423" s="95"/>
      <c r="AD423" s="95"/>
      <c r="AE423" s="95"/>
      <c r="AF423" s="95"/>
      <c r="AG423" s="95"/>
      <c r="AH423" s="95"/>
      <c r="AI423" s="95"/>
      <c r="AJ423" s="95"/>
      <c r="AK423" s="95"/>
      <c r="AL423" s="95"/>
      <c r="AM423" s="95"/>
      <c r="AN423" s="95"/>
      <c r="AO423" s="95"/>
      <c r="AP423" s="95"/>
      <c r="AQ423" s="95"/>
      <c r="AR423" s="95"/>
      <c r="AS423" s="95"/>
      <c r="AT423" s="95"/>
      <c r="AU423" s="95"/>
    </row>
    <row r="424" customFormat="false" ht="14.65" hidden="false" customHeight="false" outlineLevel="0" collapsed="false">
      <c r="A424" s="92"/>
      <c r="B424" s="92"/>
      <c r="C424" s="92" t="str">
        <f aca="false">I4</f>
        <v>(Thousands of Dollars)</v>
      </c>
      <c r="D424" s="92"/>
      <c r="E424" s="92"/>
      <c r="F424" s="92"/>
      <c r="G424" s="92"/>
      <c r="H424" s="92"/>
      <c r="I424" s="92"/>
      <c r="J424" s="92"/>
      <c r="K424" s="92"/>
      <c r="L424" s="95"/>
      <c r="M424" s="95"/>
      <c r="N424" s="95"/>
      <c r="O424" s="95"/>
      <c r="P424" s="95"/>
      <c r="Q424" s="95"/>
      <c r="R424" s="95"/>
      <c r="S424" s="95"/>
      <c r="T424" s="95"/>
      <c r="U424" s="95"/>
      <c r="V424" s="95"/>
      <c r="W424" s="95"/>
      <c r="X424" s="95"/>
      <c r="Y424" s="95"/>
      <c r="Z424" s="95"/>
      <c r="AA424" s="95"/>
      <c r="AB424" s="95"/>
      <c r="AC424" s="95"/>
      <c r="AD424" s="95"/>
      <c r="AE424" s="95"/>
      <c r="AF424" s="95"/>
      <c r="AG424" s="95"/>
      <c r="AH424" s="95"/>
      <c r="AI424" s="95"/>
      <c r="AJ424" s="95"/>
      <c r="AK424" s="95"/>
      <c r="AL424" s="95"/>
      <c r="AM424" s="95"/>
      <c r="AN424" s="95"/>
      <c r="AO424" s="95"/>
      <c r="AP424" s="95"/>
      <c r="AQ424" s="95"/>
      <c r="AR424" s="95"/>
      <c r="AS424" s="95"/>
      <c r="AT424" s="95"/>
      <c r="AU424" s="95"/>
    </row>
    <row r="425" customFormat="false" ht="14.65" hidden="false" customHeight="false" outlineLevel="0" collapsed="false">
      <c r="A425" s="92"/>
      <c r="B425" s="92"/>
      <c r="C425" s="92"/>
      <c r="D425" s="92"/>
      <c r="E425" s="92"/>
      <c r="F425" s="92"/>
      <c r="G425" s="92"/>
      <c r="H425" s="92"/>
      <c r="I425" s="92"/>
      <c r="J425" s="92"/>
      <c r="K425" s="92"/>
      <c r="L425" s="95"/>
      <c r="M425" s="95"/>
      <c r="N425" s="95"/>
      <c r="O425" s="95"/>
      <c r="P425" s="95"/>
      <c r="Q425" s="95"/>
      <c r="R425" s="95"/>
      <c r="S425" s="95"/>
      <c r="T425" s="95"/>
      <c r="U425" s="95"/>
      <c r="V425" s="95"/>
      <c r="W425" s="95"/>
      <c r="X425" s="95"/>
      <c r="Y425" s="95"/>
      <c r="Z425" s="95"/>
      <c r="AA425" s="95"/>
      <c r="AB425" s="95"/>
      <c r="AC425" s="95"/>
      <c r="AD425" s="95"/>
      <c r="AE425" s="95"/>
      <c r="AF425" s="95"/>
      <c r="AG425" s="95"/>
      <c r="AH425" s="95"/>
      <c r="AI425" s="95"/>
      <c r="AJ425" s="95"/>
      <c r="AK425" s="95"/>
      <c r="AL425" s="95"/>
      <c r="AM425" s="95"/>
      <c r="AN425" s="95"/>
      <c r="AO425" s="95"/>
      <c r="AP425" s="95"/>
      <c r="AQ425" s="95"/>
      <c r="AR425" s="95"/>
      <c r="AS425" s="95"/>
      <c r="AT425" s="95"/>
      <c r="AU425" s="95"/>
    </row>
    <row r="426" customFormat="false" ht="14.65" hidden="false" customHeight="false" outlineLevel="0" collapsed="false">
      <c r="A426" s="92"/>
      <c r="B426" s="92"/>
      <c r="C426" s="92"/>
      <c r="D426" s="92"/>
      <c r="E426" s="92"/>
      <c r="F426" s="92"/>
      <c r="G426" s="92"/>
      <c r="H426" s="92"/>
      <c r="I426" s="189" t="s">
        <v>572</v>
      </c>
      <c r="J426" s="189"/>
      <c r="K426" s="189"/>
      <c r="L426" s="95"/>
      <c r="M426" s="112" t="s">
        <v>573</v>
      </c>
      <c r="N426" s="95"/>
      <c r="O426" s="95"/>
      <c r="P426" s="95"/>
      <c r="Q426" s="95"/>
      <c r="R426" s="95"/>
      <c r="S426" s="95"/>
      <c r="T426" s="95"/>
      <c r="U426" s="95"/>
      <c r="V426" s="95"/>
      <c r="W426" s="95"/>
      <c r="X426" s="95"/>
      <c r="Y426" s="95"/>
      <c r="Z426" s="95"/>
      <c r="AA426" s="95"/>
      <c r="AB426" s="95"/>
      <c r="AC426" s="95"/>
      <c r="AD426" s="95"/>
      <c r="AE426" s="95"/>
      <c r="AF426" s="95"/>
      <c r="AG426" s="95"/>
      <c r="AH426" s="95"/>
      <c r="AI426" s="95"/>
      <c r="AJ426" s="95"/>
      <c r="AK426" s="95"/>
      <c r="AL426" s="95"/>
      <c r="AM426" s="95"/>
      <c r="AN426" s="95"/>
      <c r="AO426" s="95"/>
      <c r="AP426" s="95"/>
      <c r="AQ426" s="95"/>
      <c r="AR426" s="95"/>
      <c r="AS426" s="95"/>
      <c r="AT426" s="95"/>
      <c r="AU426" s="95"/>
    </row>
    <row r="427" customFormat="false" ht="12.95" hidden="false" customHeight="true" outlineLevel="0" collapsed="false">
      <c r="A427" s="92"/>
      <c r="B427" s="92"/>
      <c r="C427" s="92"/>
      <c r="D427" s="92"/>
      <c r="E427" s="92"/>
      <c r="F427" s="92"/>
      <c r="G427" s="92"/>
      <c r="H427" s="92"/>
      <c r="I427" s="117" t="s">
        <v>574</v>
      </c>
      <c r="J427" s="92"/>
      <c r="K427" s="117" t="s">
        <v>575</v>
      </c>
      <c r="L427" s="95"/>
      <c r="M427" s="117" t="s">
        <v>576</v>
      </c>
      <c r="N427" s="95"/>
      <c r="O427" s="95"/>
      <c r="P427" s="95"/>
      <c r="Q427" s="95"/>
      <c r="R427" s="95"/>
      <c r="S427" s="95"/>
      <c r="T427" s="95"/>
      <c r="U427" s="95"/>
      <c r="V427" s="95"/>
      <c r="W427" s="95"/>
      <c r="X427" s="95"/>
      <c r="Y427" s="95"/>
      <c r="Z427" s="95"/>
      <c r="AA427" s="95"/>
      <c r="AB427" s="95"/>
      <c r="AC427" s="95"/>
      <c r="AD427" s="95"/>
      <c r="AE427" s="95"/>
      <c r="AF427" s="95"/>
      <c r="AG427" s="95"/>
      <c r="AH427" s="95"/>
      <c r="AI427" s="95"/>
      <c r="AJ427" s="95"/>
      <c r="AK427" s="95"/>
      <c r="AL427" s="95"/>
      <c r="AM427" s="95"/>
      <c r="AN427" s="95"/>
      <c r="AO427" s="95"/>
      <c r="AP427" s="95"/>
      <c r="AQ427" s="95"/>
      <c r="AR427" s="95"/>
      <c r="AS427" s="95"/>
      <c r="AT427" s="95"/>
      <c r="AU427" s="95"/>
    </row>
    <row r="428" customFormat="false" ht="3.95" hidden="false" customHeight="true" outlineLevel="0" collapsed="false">
      <c r="A428" s="95"/>
      <c r="B428" s="95"/>
      <c r="C428" s="95"/>
      <c r="D428" s="95"/>
      <c r="E428" s="95"/>
      <c r="F428" s="95"/>
      <c r="G428" s="95"/>
      <c r="H428" s="95"/>
      <c r="I428" s="95"/>
      <c r="J428" s="95"/>
      <c r="K428" s="95"/>
      <c r="L428" s="95"/>
      <c r="M428" s="95"/>
      <c r="N428" s="95"/>
      <c r="O428" s="95"/>
      <c r="P428" s="95"/>
      <c r="Q428" s="95"/>
      <c r="R428" s="95"/>
      <c r="S428" s="95"/>
      <c r="T428" s="95"/>
      <c r="U428" s="95"/>
      <c r="V428" s="95"/>
      <c r="W428" s="95"/>
      <c r="X428" s="95"/>
      <c r="Y428" s="95"/>
      <c r="Z428" s="95"/>
      <c r="AA428" s="95"/>
      <c r="AB428" s="95"/>
      <c r="AC428" s="95"/>
      <c r="AD428" s="95"/>
      <c r="AE428" s="95"/>
      <c r="AF428" s="95"/>
      <c r="AG428" s="95"/>
      <c r="AH428" s="95"/>
      <c r="AI428" s="95"/>
      <c r="AJ428" s="95"/>
      <c r="AK428" s="95"/>
      <c r="AL428" s="95"/>
      <c r="AM428" s="95"/>
      <c r="AN428" s="95"/>
      <c r="AO428" s="95"/>
      <c r="AP428" s="95"/>
      <c r="AQ428" s="95"/>
      <c r="AR428" s="95"/>
      <c r="AS428" s="95"/>
      <c r="AT428" s="95"/>
      <c r="AU428" s="95"/>
    </row>
    <row r="429" customFormat="false" ht="14.65" hidden="false" customHeight="false" outlineLevel="0" collapsed="false">
      <c r="A429" s="183" t="s">
        <v>588</v>
      </c>
      <c r="B429" s="95"/>
      <c r="C429" s="95"/>
      <c r="D429" s="95"/>
      <c r="E429" s="95"/>
      <c r="F429" s="95"/>
      <c r="G429" s="95"/>
      <c r="H429" s="95"/>
      <c r="I429" s="190" t="n">
        <f aca="false">AM46</f>
        <v>38049</v>
      </c>
      <c r="J429" s="95"/>
      <c r="K429" s="190" t="e">
        <f aca="false">#REF!</f>
        <v>#REF!</v>
      </c>
      <c r="L429" s="95"/>
      <c r="M429" s="190" t="n">
        <f aca="false">AM56</f>
        <v>-115801</v>
      </c>
      <c r="N429" s="95"/>
      <c r="O429" s="95"/>
      <c r="P429" s="95"/>
      <c r="Q429" s="95"/>
      <c r="R429" s="95"/>
      <c r="S429" s="95"/>
      <c r="T429" s="95"/>
      <c r="U429" s="95"/>
      <c r="V429" s="95"/>
      <c r="W429" s="95"/>
      <c r="X429" s="95"/>
      <c r="Y429" s="95"/>
      <c r="Z429" s="95"/>
      <c r="AA429" s="95"/>
      <c r="AB429" s="95"/>
      <c r="AC429" s="95"/>
      <c r="AD429" s="95"/>
      <c r="AE429" s="95"/>
      <c r="AF429" s="95"/>
      <c r="AG429" s="95"/>
      <c r="AH429" s="95"/>
      <c r="AI429" s="95"/>
      <c r="AJ429" s="95"/>
      <c r="AK429" s="95"/>
      <c r="AL429" s="95"/>
      <c r="AM429" s="95"/>
      <c r="AN429" s="95"/>
      <c r="AO429" s="95"/>
      <c r="AP429" s="95"/>
      <c r="AQ429" s="95"/>
      <c r="AR429" s="95"/>
      <c r="AS429" s="95"/>
      <c r="AT429" s="95"/>
      <c r="AU429" s="95"/>
    </row>
    <row r="430" customFormat="false" ht="3.95" hidden="false" customHeight="true" outlineLevel="0" collapsed="false">
      <c r="A430" s="95"/>
      <c r="B430" s="95"/>
      <c r="C430" s="95"/>
      <c r="D430" s="95"/>
      <c r="E430" s="95"/>
      <c r="F430" s="95"/>
      <c r="G430" s="95"/>
      <c r="H430" s="95"/>
      <c r="I430" s="95"/>
      <c r="J430" s="95"/>
      <c r="K430" s="95"/>
      <c r="L430" s="95"/>
      <c r="M430" s="95"/>
      <c r="N430" s="95"/>
      <c r="O430" s="95"/>
      <c r="P430" s="95"/>
      <c r="Q430" s="95"/>
      <c r="R430" s="95"/>
      <c r="S430" s="95"/>
      <c r="T430" s="95"/>
      <c r="U430" s="95"/>
      <c r="V430" s="95"/>
      <c r="W430" s="95"/>
      <c r="X430" s="95"/>
      <c r="Y430" s="95"/>
      <c r="Z430" s="95"/>
      <c r="AA430" s="95"/>
      <c r="AB430" s="95"/>
      <c r="AC430" s="95"/>
      <c r="AD430" s="95"/>
      <c r="AE430" s="95"/>
      <c r="AF430" s="95"/>
      <c r="AG430" s="95"/>
      <c r="AH430" s="95"/>
      <c r="AI430" s="95"/>
      <c r="AJ430" s="95"/>
      <c r="AK430" s="95"/>
      <c r="AL430" s="95"/>
      <c r="AM430" s="95"/>
      <c r="AN430" s="95"/>
      <c r="AO430" s="95"/>
      <c r="AP430" s="95"/>
      <c r="AQ430" s="95"/>
      <c r="AR430" s="95"/>
      <c r="AS430" s="95"/>
      <c r="AT430" s="95"/>
      <c r="AU430" s="95"/>
    </row>
    <row r="431" customFormat="false" ht="14.65" hidden="false" customHeight="false" outlineLevel="0" collapsed="false">
      <c r="A431" s="191" t="s">
        <v>578</v>
      </c>
      <c r="B431" s="95"/>
      <c r="C431" s="95"/>
      <c r="D431" s="95"/>
      <c r="E431" s="95"/>
      <c r="F431" s="95"/>
      <c r="G431" s="95"/>
      <c r="H431" s="95"/>
      <c r="I431" s="95"/>
      <c r="J431" s="95"/>
      <c r="K431" s="95"/>
      <c r="L431" s="95"/>
      <c r="M431" s="95"/>
      <c r="N431" s="95"/>
      <c r="O431" s="95"/>
      <c r="P431" s="95"/>
      <c r="Q431" s="95"/>
      <c r="R431" s="95"/>
      <c r="S431" s="95"/>
      <c r="T431" s="95"/>
      <c r="U431" s="95"/>
      <c r="V431" s="95"/>
      <c r="W431" s="95"/>
      <c r="X431" s="95"/>
      <c r="Y431" s="95"/>
      <c r="Z431" s="95"/>
      <c r="AA431" s="95"/>
      <c r="AB431" s="95"/>
      <c r="AC431" s="95"/>
      <c r="AD431" s="95"/>
      <c r="AE431" s="95"/>
      <c r="AF431" s="95"/>
      <c r="AG431" s="95"/>
      <c r="AH431" s="95"/>
      <c r="AI431" s="95"/>
      <c r="AJ431" s="95"/>
      <c r="AK431" s="95"/>
      <c r="AL431" s="95"/>
      <c r="AM431" s="95"/>
      <c r="AN431" s="95"/>
      <c r="AO431" s="95"/>
      <c r="AP431" s="95"/>
      <c r="AQ431" s="95"/>
      <c r="AR431" s="95"/>
      <c r="AS431" s="95"/>
      <c r="AT431" s="95"/>
      <c r="AU431" s="95"/>
    </row>
    <row r="432" customFormat="false" ht="14.65" hidden="false" customHeight="false" outlineLevel="0" collapsed="false">
      <c r="A432" s="95" t="str">
        <f aca="false">A9</f>
        <v>   Net Income </v>
      </c>
      <c r="B432" s="95"/>
      <c r="C432" s="95"/>
      <c r="D432" s="95"/>
      <c r="E432" s="95"/>
      <c r="F432" s="95"/>
      <c r="G432" s="121" t="n">
        <f aca="false">AN9</f>
        <v>-4934</v>
      </c>
      <c r="H432" s="95"/>
      <c r="I432" s="192"/>
      <c r="J432" s="95"/>
      <c r="K432" s="95"/>
      <c r="L432" s="95"/>
      <c r="M432" s="95"/>
      <c r="N432" s="95"/>
      <c r="O432" s="95"/>
      <c r="P432" s="95"/>
      <c r="Q432" s="95"/>
      <c r="R432" s="95"/>
      <c r="S432" s="95"/>
      <c r="T432" s="95"/>
      <c r="U432" s="95"/>
      <c r="V432" s="95"/>
      <c r="W432" s="95"/>
      <c r="X432" s="95"/>
      <c r="Y432" s="95"/>
      <c r="Z432" s="95"/>
      <c r="AA432" s="95"/>
      <c r="AB432" s="95"/>
      <c r="AC432" s="95"/>
      <c r="AD432" s="95"/>
      <c r="AE432" s="95"/>
      <c r="AF432" s="95"/>
      <c r="AG432" s="95"/>
      <c r="AH432" s="95"/>
      <c r="AI432" s="95"/>
      <c r="AJ432" s="95"/>
      <c r="AK432" s="95"/>
      <c r="AL432" s="95"/>
      <c r="AM432" s="95"/>
      <c r="AN432" s="95"/>
      <c r="AO432" s="95"/>
      <c r="AP432" s="95"/>
      <c r="AQ432" s="95"/>
      <c r="AR432" s="95"/>
      <c r="AS432" s="95"/>
      <c r="AT432" s="95"/>
      <c r="AU432" s="95"/>
    </row>
    <row r="433" customFormat="false" ht="14.65" hidden="false" customHeight="false" outlineLevel="0" collapsed="false">
      <c r="A433" s="95" t="str">
        <f aca="false">A11</f>
        <v>      Depreciation and Amortization</v>
      </c>
      <c r="B433" s="95"/>
      <c r="C433" s="95"/>
      <c r="D433" s="95"/>
      <c r="E433" s="95"/>
      <c r="F433" s="95"/>
      <c r="G433" s="121" t="n">
        <f aca="false">AN11</f>
        <v>1317</v>
      </c>
      <c r="H433" s="95"/>
      <c r="I433" s="192"/>
      <c r="J433" s="95"/>
      <c r="K433" s="95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95"/>
      <c r="W433" s="95"/>
      <c r="X433" s="95"/>
      <c r="Y433" s="95"/>
      <c r="Z433" s="95"/>
      <c r="AA433" s="95"/>
      <c r="AB433" s="95"/>
      <c r="AC433" s="95"/>
      <c r="AD433" s="95"/>
      <c r="AE433" s="95"/>
      <c r="AF433" s="95"/>
      <c r="AG433" s="95"/>
      <c r="AH433" s="95"/>
      <c r="AI433" s="95"/>
      <c r="AJ433" s="95"/>
      <c r="AK433" s="95"/>
      <c r="AL433" s="95"/>
      <c r="AM433" s="95"/>
      <c r="AN433" s="95"/>
      <c r="AO433" s="95"/>
      <c r="AP433" s="95"/>
      <c r="AQ433" s="95"/>
      <c r="AR433" s="95"/>
      <c r="AS433" s="95"/>
      <c r="AT433" s="95"/>
      <c r="AU433" s="95"/>
    </row>
    <row r="434" customFormat="false" ht="14.65" hidden="false" customHeight="false" outlineLevel="0" collapsed="false">
      <c r="A434" s="95" t="str">
        <f aca="false">A12</f>
        <v>      Regulatory Amortization - TCR</v>
      </c>
      <c r="B434" s="192"/>
      <c r="C434" s="192"/>
      <c r="D434" s="95"/>
      <c r="E434" s="192"/>
      <c r="F434" s="95"/>
      <c r="G434" s="121" t="n">
        <f aca="false">AN12</f>
        <v>0</v>
      </c>
      <c r="H434" s="95"/>
      <c r="I434" s="95"/>
      <c r="J434" s="95"/>
      <c r="K434" s="95"/>
      <c r="L434" s="95"/>
      <c r="M434" s="95"/>
      <c r="N434" s="95"/>
      <c r="O434" s="95"/>
      <c r="P434" s="95"/>
      <c r="Q434" s="95"/>
      <c r="R434" s="95"/>
      <c r="S434" s="95"/>
      <c r="T434" s="95"/>
      <c r="U434" s="95"/>
      <c r="V434" s="95"/>
      <c r="W434" s="95"/>
      <c r="X434" s="95"/>
      <c r="Y434" s="95"/>
      <c r="Z434" s="95"/>
      <c r="AA434" s="95"/>
      <c r="AB434" s="95"/>
      <c r="AC434" s="95"/>
      <c r="AD434" s="95"/>
      <c r="AE434" s="95"/>
      <c r="AF434" s="95"/>
      <c r="AG434" s="95"/>
      <c r="AH434" s="95"/>
      <c r="AI434" s="95"/>
      <c r="AJ434" s="95"/>
      <c r="AK434" s="95"/>
      <c r="AL434" s="95"/>
      <c r="AM434" s="95"/>
      <c r="AN434" s="95"/>
      <c r="AO434" s="95"/>
      <c r="AP434" s="95"/>
      <c r="AQ434" s="95"/>
      <c r="AR434" s="95"/>
      <c r="AS434" s="95"/>
      <c r="AT434" s="95"/>
      <c r="AU434" s="95"/>
    </row>
    <row r="435" customFormat="false" ht="14.65" hidden="false" customHeight="false" outlineLevel="0" collapsed="false">
      <c r="A435" s="95" t="e">
        <f aca="false">#REF!</f>
        <v>#REF!</v>
      </c>
      <c r="B435" s="95"/>
      <c r="C435" s="95"/>
      <c r="D435" s="95"/>
      <c r="E435" s="95"/>
      <c r="F435" s="95"/>
      <c r="G435" s="121" t="e">
        <f aca="false">#REF!</f>
        <v>#REF!</v>
      </c>
      <c r="H435" s="95"/>
      <c r="I435" s="192"/>
      <c r="J435" s="95"/>
      <c r="K435" s="95"/>
      <c r="L435" s="95"/>
      <c r="M435" s="95"/>
      <c r="N435" s="95"/>
      <c r="O435" s="95"/>
      <c r="P435" s="95"/>
      <c r="Q435" s="95"/>
      <c r="R435" s="95"/>
      <c r="S435" s="95"/>
      <c r="T435" s="95"/>
      <c r="U435" s="95"/>
      <c r="V435" s="95"/>
      <c r="W435" s="95"/>
      <c r="X435" s="95"/>
      <c r="Y435" s="95"/>
      <c r="Z435" s="95"/>
      <c r="AA435" s="95"/>
      <c r="AB435" s="95"/>
      <c r="AC435" s="95"/>
      <c r="AD435" s="95"/>
      <c r="AE435" s="95"/>
      <c r="AF435" s="95"/>
      <c r="AG435" s="95"/>
      <c r="AH435" s="95"/>
      <c r="AI435" s="95"/>
      <c r="AJ435" s="95"/>
      <c r="AK435" s="95"/>
      <c r="AL435" s="95"/>
      <c r="AM435" s="95"/>
      <c r="AN435" s="95"/>
      <c r="AO435" s="95"/>
      <c r="AP435" s="95"/>
      <c r="AQ435" s="95"/>
      <c r="AR435" s="95"/>
      <c r="AS435" s="95"/>
      <c r="AT435" s="95"/>
      <c r="AU435" s="95"/>
    </row>
    <row r="436" customFormat="false" ht="14.65" hidden="false" customHeight="false" outlineLevel="0" collapsed="false">
      <c r="A436" s="95" t="str">
        <f aca="false">A13</f>
        <v>      Deferred Income Taxes - Both Current and Noncurrent</v>
      </c>
      <c r="B436" s="95"/>
      <c r="C436" s="95"/>
      <c r="D436" s="95"/>
      <c r="E436" s="95"/>
      <c r="F436" s="95"/>
      <c r="G436" s="121" t="n">
        <f aca="false">AN13</f>
        <v>4627</v>
      </c>
      <c r="H436" s="95"/>
      <c r="I436" s="95"/>
      <c r="J436" s="95"/>
      <c r="K436" s="95"/>
      <c r="L436" s="95"/>
      <c r="M436" s="95"/>
      <c r="N436" s="95"/>
      <c r="O436" s="95"/>
      <c r="P436" s="95"/>
      <c r="Q436" s="95"/>
      <c r="R436" s="95"/>
      <c r="S436" s="95"/>
      <c r="T436" s="95"/>
      <c r="U436" s="95"/>
      <c r="V436" s="95"/>
      <c r="W436" s="95"/>
      <c r="X436" s="95"/>
      <c r="Y436" s="95"/>
      <c r="Z436" s="95"/>
      <c r="AA436" s="95"/>
      <c r="AB436" s="95"/>
      <c r="AC436" s="95"/>
      <c r="AD436" s="95"/>
      <c r="AE436" s="95"/>
      <c r="AF436" s="95"/>
      <c r="AG436" s="95"/>
      <c r="AH436" s="95"/>
      <c r="AI436" s="95"/>
      <c r="AJ436" s="95"/>
      <c r="AK436" s="95"/>
      <c r="AL436" s="95"/>
      <c r="AM436" s="95"/>
      <c r="AN436" s="95"/>
      <c r="AO436" s="95"/>
      <c r="AP436" s="95"/>
      <c r="AQ436" s="95"/>
      <c r="AR436" s="95"/>
      <c r="AS436" s="95"/>
      <c r="AT436" s="95"/>
      <c r="AU436" s="95"/>
    </row>
    <row r="437" customFormat="false" ht="14.65" hidden="false" customHeight="false" outlineLevel="0" collapsed="false">
      <c r="A437" s="95" t="e">
        <f aca="false">#REF!</f>
        <v>#REF!</v>
      </c>
      <c r="B437" s="95"/>
      <c r="C437" s="95"/>
      <c r="D437" s="95"/>
      <c r="E437" s="95"/>
      <c r="F437" s="95"/>
      <c r="G437" s="121" t="e">
        <f aca="false">#REF!</f>
        <v>#REF!</v>
      </c>
      <c r="H437" s="95"/>
      <c r="I437" s="121" t="e">
        <f aca="false">SUM(G432:G437)</f>
        <v>#REF!</v>
      </c>
      <c r="J437" s="95"/>
      <c r="K437" s="95"/>
      <c r="L437" s="95"/>
      <c r="M437" s="95"/>
      <c r="N437" s="95"/>
      <c r="O437" s="95"/>
      <c r="P437" s="95"/>
      <c r="Q437" s="95"/>
      <c r="R437" s="95"/>
      <c r="S437" s="95"/>
      <c r="T437" s="95"/>
      <c r="U437" s="95"/>
      <c r="V437" s="95"/>
      <c r="W437" s="95"/>
      <c r="X437" s="95"/>
      <c r="Y437" s="95"/>
      <c r="Z437" s="95"/>
      <c r="AA437" s="95"/>
      <c r="AB437" s="95"/>
      <c r="AC437" s="95"/>
      <c r="AD437" s="95"/>
      <c r="AE437" s="95"/>
      <c r="AF437" s="95"/>
      <c r="AG437" s="95"/>
      <c r="AH437" s="95"/>
      <c r="AI437" s="95"/>
      <c r="AJ437" s="95"/>
      <c r="AK437" s="95"/>
      <c r="AL437" s="95"/>
      <c r="AM437" s="95"/>
      <c r="AN437" s="95"/>
      <c r="AO437" s="95"/>
      <c r="AP437" s="95"/>
      <c r="AQ437" s="95"/>
      <c r="AR437" s="95"/>
      <c r="AS437" s="95"/>
      <c r="AT437" s="95"/>
      <c r="AU437" s="95"/>
    </row>
    <row r="438" customFormat="false" ht="3.95" hidden="false" customHeight="true" outlineLevel="0" collapsed="false">
      <c r="A438" s="95"/>
      <c r="B438" s="95"/>
      <c r="C438" s="95"/>
      <c r="D438" s="95"/>
      <c r="E438" s="95"/>
      <c r="F438" s="95"/>
      <c r="G438" s="95"/>
      <c r="H438" s="95"/>
      <c r="I438" s="95"/>
      <c r="J438" s="95"/>
      <c r="K438" s="95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95"/>
      <c r="W438" s="95"/>
      <c r="X438" s="95"/>
      <c r="Y438" s="95"/>
      <c r="Z438" s="95"/>
      <c r="AA438" s="95"/>
      <c r="AB438" s="95"/>
      <c r="AC438" s="95"/>
      <c r="AD438" s="95"/>
      <c r="AE438" s="95"/>
      <c r="AF438" s="95"/>
      <c r="AG438" s="95"/>
      <c r="AH438" s="95"/>
      <c r="AI438" s="95"/>
      <c r="AJ438" s="95"/>
      <c r="AK438" s="95"/>
      <c r="AL438" s="95"/>
      <c r="AM438" s="95"/>
      <c r="AN438" s="95"/>
      <c r="AO438" s="95"/>
      <c r="AP438" s="95"/>
      <c r="AQ438" s="95"/>
      <c r="AR438" s="95"/>
      <c r="AS438" s="95"/>
      <c r="AT438" s="95"/>
      <c r="AU438" s="95"/>
    </row>
    <row r="439" customFormat="false" ht="14.65" hidden="false" customHeight="false" outlineLevel="0" collapsed="false">
      <c r="A439" s="191" t="s">
        <v>579</v>
      </c>
      <c r="B439" s="95"/>
      <c r="C439" s="95"/>
      <c r="D439" s="95"/>
      <c r="E439" s="95"/>
      <c r="F439" s="95"/>
      <c r="G439" s="121"/>
      <c r="H439" s="95"/>
      <c r="I439" s="95"/>
      <c r="J439" s="95"/>
      <c r="K439" s="95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95"/>
      <c r="W439" s="95"/>
      <c r="X439" s="95"/>
      <c r="Y439" s="95"/>
      <c r="Z439" s="95"/>
      <c r="AA439" s="95"/>
      <c r="AB439" s="95"/>
      <c r="AC439" s="95"/>
      <c r="AD439" s="95"/>
      <c r="AE439" s="95"/>
      <c r="AF439" s="95"/>
      <c r="AG439" s="95"/>
      <c r="AH439" s="95"/>
      <c r="AI439" s="95"/>
      <c r="AJ439" s="95"/>
      <c r="AK439" s="95"/>
      <c r="AL439" s="95"/>
      <c r="AM439" s="95"/>
      <c r="AN439" s="95"/>
      <c r="AO439" s="95"/>
      <c r="AP439" s="95"/>
      <c r="AQ439" s="95"/>
      <c r="AR439" s="95"/>
      <c r="AS439" s="95"/>
      <c r="AT439" s="95"/>
      <c r="AU439" s="95"/>
    </row>
    <row r="440" customFormat="false" ht="14.65" hidden="false" customHeight="false" outlineLevel="0" collapsed="false">
      <c r="A440" s="95" t="str">
        <f aca="false">A16</f>
        <v>      Accounts and Notes Receivable</v>
      </c>
      <c r="B440" s="192"/>
      <c r="C440" s="192"/>
      <c r="D440" s="95"/>
      <c r="E440" s="95"/>
      <c r="F440" s="95"/>
      <c r="G440" s="121" t="n">
        <f aca="false">AN16</f>
        <v>12580</v>
      </c>
      <c r="H440" s="95"/>
      <c r="I440" s="95"/>
      <c r="J440" s="95"/>
      <c r="K440" s="95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95"/>
      <c r="W440" s="95"/>
      <c r="X440" s="95"/>
      <c r="Y440" s="95"/>
      <c r="Z440" s="95"/>
      <c r="AA440" s="95"/>
      <c r="AB440" s="95"/>
      <c r="AC440" s="95"/>
      <c r="AD440" s="95"/>
      <c r="AE440" s="95"/>
      <c r="AF440" s="95"/>
      <c r="AG440" s="95"/>
      <c r="AH440" s="95"/>
      <c r="AI440" s="95"/>
      <c r="AJ440" s="95"/>
      <c r="AK440" s="95"/>
      <c r="AL440" s="95"/>
      <c r="AM440" s="95"/>
      <c r="AN440" s="95"/>
      <c r="AO440" s="95"/>
      <c r="AP440" s="95"/>
      <c r="AQ440" s="95"/>
      <c r="AR440" s="95"/>
      <c r="AS440" s="95"/>
      <c r="AT440" s="95"/>
      <c r="AU440" s="95"/>
    </row>
    <row r="441" customFormat="false" ht="14.65" hidden="false" customHeight="false" outlineLevel="0" collapsed="false">
      <c r="A441" s="95" t="str">
        <f aca="false">A17</f>
        <v>      Inventories (Materials &amp; Supplies)</v>
      </c>
      <c r="B441" s="194" t="s">
        <v>589</v>
      </c>
      <c r="C441" s="192"/>
      <c r="D441" s="95"/>
      <c r="E441" s="95"/>
      <c r="F441" s="95"/>
      <c r="G441" s="121" t="n">
        <f aca="false">AN17</f>
        <v>-101</v>
      </c>
      <c r="H441" s="95"/>
      <c r="I441" s="95"/>
      <c r="J441" s="95"/>
      <c r="K441" s="95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95"/>
      <c r="W441" s="95"/>
      <c r="X441" s="95"/>
      <c r="Y441" s="95"/>
      <c r="Z441" s="95"/>
      <c r="AA441" s="95"/>
      <c r="AB441" s="95"/>
      <c r="AC441" s="95"/>
      <c r="AD441" s="95"/>
      <c r="AE441" s="95"/>
      <c r="AF441" s="95"/>
      <c r="AG441" s="95"/>
      <c r="AH441" s="95"/>
      <c r="AI441" s="95"/>
      <c r="AJ441" s="95"/>
      <c r="AK441" s="95"/>
      <c r="AL441" s="95"/>
      <c r="AM441" s="95"/>
      <c r="AN441" s="95"/>
      <c r="AO441" s="95"/>
      <c r="AP441" s="95"/>
      <c r="AQ441" s="95"/>
      <c r="AR441" s="95"/>
      <c r="AS441" s="95"/>
      <c r="AT441" s="95"/>
      <c r="AU441" s="95"/>
    </row>
    <row r="442" customFormat="false" ht="14.65" hidden="false" customHeight="false" outlineLevel="0" collapsed="false">
      <c r="A442" s="95" t="str">
        <f aca="false">A18</f>
        <v>      Accounts Payable - Assoc. Companies / Trade</v>
      </c>
      <c r="B442" s="192"/>
      <c r="C442" s="192"/>
      <c r="D442" s="95"/>
      <c r="E442" s="95"/>
      <c r="F442" s="95"/>
      <c r="G442" s="121" t="n">
        <f aca="false">AN18</f>
        <v>-136</v>
      </c>
      <c r="H442" s="95"/>
      <c r="I442" s="95"/>
      <c r="J442" s="95"/>
      <c r="K442" s="95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95"/>
      <c r="W442" s="95"/>
      <c r="X442" s="95"/>
      <c r="Y442" s="95"/>
      <c r="Z442" s="95"/>
      <c r="AA442" s="95"/>
      <c r="AB442" s="95"/>
      <c r="AC442" s="95"/>
      <c r="AD442" s="95"/>
      <c r="AE442" s="95"/>
      <c r="AF442" s="95"/>
      <c r="AG442" s="95"/>
      <c r="AH442" s="95"/>
      <c r="AI442" s="95"/>
      <c r="AJ442" s="95"/>
      <c r="AK442" s="95"/>
      <c r="AL442" s="95"/>
      <c r="AM442" s="95"/>
      <c r="AN442" s="95"/>
      <c r="AO442" s="95"/>
      <c r="AP442" s="95"/>
      <c r="AQ442" s="95"/>
      <c r="AR442" s="95"/>
      <c r="AS442" s="95"/>
      <c r="AT442" s="95"/>
      <c r="AU442" s="95"/>
    </row>
    <row r="443" customFormat="false" ht="14.65" hidden="false" customHeight="false" outlineLevel="0" collapsed="false">
      <c r="A443" s="95" t="e">
        <f aca="false">#REF!</f>
        <v>#REF!</v>
      </c>
      <c r="B443" s="192"/>
      <c r="C443" s="192"/>
      <c r="D443" s="95"/>
      <c r="E443" s="95"/>
      <c r="F443" s="95"/>
      <c r="G443" s="121" t="e">
        <f aca="false">#REF!</f>
        <v>#REF!</v>
      </c>
      <c r="H443" s="95"/>
      <c r="I443" s="95"/>
      <c r="J443" s="95"/>
      <c r="K443" s="9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Y443" s="95"/>
      <c r="Z443" s="95"/>
      <c r="AA443" s="95"/>
      <c r="AB443" s="95"/>
      <c r="AC443" s="95"/>
      <c r="AD443" s="95"/>
      <c r="AE443" s="95"/>
      <c r="AF443" s="95"/>
      <c r="AG443" s="95"/>
      <c r="AH443" s="95"/>
      <c r="AI443" s="95"/>
      <c r="AJ443" s="95"/>
      <c r="AK443" s="95"/>
      <c r="AL443" s="95"/>
      <c r="AM443" s="95"/>
      <c r="AN443" s="95"/>
      <c r="AO443" s="95"/>
      <c r="AP443" s="95"/>
      <c r="AQ443" s="95"/>
      <c r="AR443" s="95"/>
      <c r="AS443" s="95"/>
      <c r="AT443" s="95"/>
      <c r="AU443" s="95"/>
    </row>
    <row r="444" customFormat="false" ht="14.65" hidden="false" customHeight="false" outlineLevel="0" collapsed="false">
      <c r="A444" s="95" t="str">
        <f aca="false">A20</f>
        <v>      Exchange Gas - Receivable</v>
      </c>
      <c r="B444" s="192"/>
      <c r="C444" s="192"/>
      <c r="D444" s="95"/>
      <c r="E444" s="95"/>
      <c r="F444" s="95"/>
      <c r="G444" s="121" t="n">
        <f aca="false">AN20</f>
        <v>2552</v>
      </c>
      <c r="H444" s="95"/>
      <c r="I444" s="95"/>
      <c r="J444" s="95"/>
      <c r="K444" s="95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95"/>
      <c r="W444" s="95"/>
      <c r="X444" s="95"/>
      <c r="Y444" s="95"/>
      <c r="Z444" s="95"/>
      <c r="AA444" s="95"/>
      <c r="AB444" s="95"/>
      <c r="AC444" s="95"/>
      <c r="AD444" s="95"/>
      <c r="AE444" s="95"/>
      <c r="AF444" s="95"/>
      <c r="AG444" s="95"/>
      <c r="AH444" s="95"/>
      <c r="AI444" s="95"/>
      <c r="AJ444" s="95"/>
      <c r="AK444" s="95"/>
      <c r="AL444" s="95"/>
      <c r="AM444" s="95"/>
      <c r="AN444" s="95"/>
      <c r="AO444" s="95"/>
      <c r="AP444" s="95"/>
      <c r="AQ444" s="95"/>
      <c r="AR444" s="95"/>
      <c r="AS444" s="95"/>
      <c r="AT444" s="95"/>
      <c r="AU444" s="95"/>
    </row>
    <row r="445" customFormat="false" ht="14.65" hidden="false" customHeight="false" outlineLevel="0" collapsed="false">
      <c r="A445" s="95" t="str">
        <f aca="false">A22</f>
        <v>      Prepayments</v>
      </c>
      <c r="B445" s="192"/>
      <c r="C445" s="192"/>
      <c r="D445" s="95"/>
      <c r="E445" s="95"/>
      <c r="F445" s="95"/>
      <c r="G445" s="121" t="n">
        <f aca="false">AN22</f>
        <v>131</v>
      </c>
      <c r="H445" s="95"/>
      <c r="I445" s="95"/>
      <c r="J445" s="95"/>
      <c r="K445" s="95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95"/>
      <c r="W445" s="95"/>
      <c r="X445" s="95"/>
      <c r="Y445" s="95"/>
      <c r="Z445" s="95"/>
      <c r="AA445" s="95"/>
      <c r="AB445" s="95"/>
      <c r="AC445" s="95"/>
      <c r="AD445" s="95"/>
      <c r="AE445" s="95"/>
      <c r="AF445" s="95"/>
      <c r="AG445" s="95"/>
      <c r="AH445" s="95"/>
      <c r="AI445" s="95"/>
      <c r="AJ445" s="95"/>
      <c r="AK445" s="95"/>
      <c r="AL445" s="95"/>
      <c r="AM445" s="95"/>
      <c r="AN445" s="95"/>
      <c r="AO445" s="95"/>
      <c r="AP445" s="95"/>
      <c r="AQ445" s="95"/>
      <c r="AR445" s="95"/>
      <c r="AS445" s="95"/>
      <c r="AT445" s="95"/>
      <c r="AU445" s="95"/>
    </row>
    <row r="446" customFormat="false" ht="14.65" hidden="false" customHeight="false" outlineLevel="0" collapsed="false">
      <c r="A446" s="95" t="e">
        <f aca="false">#REF!</f>
        <v>#REF!</v>
      </c>
      <c r="B446" s="192"/>
      <c r="C446" s="192"/>
      <c r="D446" s="95"/>
      <c r="E446" s="95"/>
      <c r="F446" s="95"/>
      <c r="G446" s="121" t="e">
        <f aca="false">#REF!</f>
        <v>#REF!</v>
      </c>
      <c r="H446" s="95"/>
      <c r="I446" s="95"/>
      <c r="J446" s="95"/>
      <c r="K446" s="95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Y446" s="95"/>
      <c r="Z446" s="95"/>
      <c r="AA446" s="95"/>
      <c r="AB446" s="95"/>
      <c r="AC446" s="95"/>
      <c r="AD446" s="95"/>
      <c r="AE446" s="95"/>
      <c r="AF446" s="95"/>
      <c r="AG446" s="95"/>
      <c r="AH446" s="95"/>
      <c r="AI446" s="95"/>
      <c r="AJ446" s="95"/>
      <c r="AK446" s="95"/>
      <c r="AL446" s="95"/>
      <c r="AM446" s="95"/>
      <c r="AN446" s="95"/>
      <c r="AO446" s="95"/>
      <c r="AP446" s="95"/>
      <c r="AQ446" s="95"/>
      <c r="AR446" s="95"/>
      <c r="AS446" s="95"/>
      <c r="AT446" s="95"/>
      <c r="AU446" s="95"/>
    </row>
    <row r="447" customFormat="false" ht="14.65" hidden="false" customHeight="false" outlineLevel="0" collapsed="false">
      <c r="A447" s="95" t="str">
        <f aca="false">A23</f>
        <v>      Accrued Interest - Third Party</v>
      </c>
      <c r="B447" s="192"/>
      <c r="C447" s="192"/>
      <c r="D447" s="95"/>
      <c r="E447" s="95"/>
      <c r="F447" s="95"/>
      <c r="G447" s="121" t="n">
        <f aca="false">AN23</f>
        <v>2744</v>
      </c>
      <c r="H447" s="95"/>
      <c r="I447" s="95"/>
      <c r="J447" s="95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Y447" s="95"/>
      <c r="Z447" s="95"/>
      <c r="AA447" s="95"/>
      <c r="AB447" s="95"/>
      <c r="AC447" s="95"/>
      <c r="AD447" s="95"/>
      <c r="AE447" s="95"/>
      <c r="AF447" s="95"/>
      <c r="AG447" s="95"/>
      <c r="AH447" s="95"/>
      <c r="AI447" s="95"/>
      <c r="AJ447" s="95"/>
      <c r="AK447" s="95"/>
      <c r="AL447" s="95"/>
      <c r="AM447" s="95"/>
      <c r="AN447" s="95"/>
      <c r="AO447" s="95"/>
      <c r="AP447" s="95"/>
      <c r="AQ447" s="95"/>
      <c r="AR447" s="95"/>
      <c r="AS447" s="95"/>
      <c r="AT447" s="95"/>
      <c r="AU447" s="95"/>
    </row>
    <row r="448" customFormat="false" ht="14.65" hidden="false" customHeight="false" outlineLevel="0" collapsed="false">
      <c r="A448" s="95" t="str">
        <f aca="false">A24</f>
        <v>      Accrued Taxes, Other Than Income</v>
      </c>
      <c r="B448" s="192"/>
      <c r="C448" s="192"/>
      <c r="D448" s="95"/>
      <c r="E448" s="95"/>
      <c r="F448" s="95"/>
      <c r="G448" s="121" t="n">
        <f aca="false">AN24</f>
        <v>535</v>
      </c>
      <c r="H448" s="95"/>
      <c r="I448" s="95"/>
      <c r="J448" s="95"/>
      <c r="K448" s="95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95"/>
      <c r="W448" s="95"/>
      <c r="X448" s="95"/>
      <c r="Y448" s="95"/>
      <c r="Z448" s="95"/>
      <c r="AA448" s="95"/>
      <c r="AB448" s="95"/>
      <c r="AC448" s="95"/>
      <c r="AD448" s="95"/>
      <c r="AE448" s="95"/>
      <c r="AF448" s="95"/>
      <c r="AG448" s="95"/>
      <c r="AH448" s="95"/>
      <c r="AI448" s="95"/>
      <c r="AJ448" s="95"/>
      <c r="AK448" s="95"/>
      <c r="AL448" s="95"/>
      <c r="AM448" s="95"/>
      <c r="AN448" s="95"/>
      <c r="AO448" s="95"/>
      <c r="AP448" s="95"/>
      <c r="AQ448" s="95"/>
      <c r="AR448" s="95"/>
      <c r="AS448" s="95"/>
      <c r="AT448" s="95"/>
      <c r="AU448" s="95"/>
    </row>
    <row r="449" customFormat="false" ht="14.65" hidden="false" customHeight="false" outlineLevel="0" collapsed="false">
      <c r="A449" s="95" t="str">
        <f aca="false">A26</f>
        <v>      Other Current Liabilities (W/O Reserve Activity)</v>
      </c>
      <c r="B449" s="192"/>
      <c r="C449" s="192"/>
      <c r="D449" s="95"/>
      <c r="E449" s="95"/>
      <c r="F449" s="95"/>
      <c r="G449" s="121" t="n">
        <f aca="false">AN26</f>
        <v>-9</v>
      </c>
      <c r="H449" s="95"/>
      <c r="I449" s="95"/>
      <c r="J449" s="95"/>
      <c r="K449" s="95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95"/>
      <c r="W449" s="95"/>
      <c r="X449" s="95"/>
      <c r="Y449" s="95"/>
      <c r="Z449" s="95"/>
      <c r="AA449" s="95"/>
      <c r="AB449" s="95"/>
      <c r="AC449" s="95"/>
      <c r="AD449" s="95"/>
      <c r="AE449" s="95"/>
      <c r="AF449" s="95"/>
      <c r="AG449" s="95"/>
      <c r="AH449" s="95"/>
      <c r="AI449" s="95"/>
      <c r="AJ449" s="95"/>
      <c r="AK449" s="95"/>
      <c r="AL449" s="95"/>
      <c r="AM449" s="95"/>
      <c r="AN449" s="95"/>
      <c r="AO449" s="95"/>
      <c r="AP449" s="95"/>
      <c r="AQ449" s="95"/>
      <c r="AR449" s="95"/>
      <c r="AS449" s="95"/>
      <c r="AT449" s="95"/>
      <c r="AU449" s="95"/>
    </row>
    <row r="450" customFormat="false" ht="6" hidden="false" customHeight="true" outlineLevel="0" collapsed="false">
      <c r="A450" s="95"/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95"/>
      <c r="W450" s="95"/>
      <c r="X450" s="95"/>
      <c r="Y450" s="95"/>
      <c r="Z450" s="95"/>
      <c r="AA450" s="95"/>
      <c r="AB450" s="95"/>
      <c r="AC450" s="95"/>
      <c r="AD450" s="95"/>
      <c r="AE450" s="95"/>
      <c r="AF450" s="95"/>
      <c r="AG450" s="95"/>
      <c r="AH450" s="95"/>
      <c r="AI450" s="95"/>
      <c r="AJ450" s="95"/>
      <c r="AK450" s="95"/>
      <c r="AL450" s="95"/>
      <c r="AM450" s="95"/>
      <c r="AN450" s="95"/>
      <c r="AO450" s="95"/>
      <c r="AP450" s="95"/>
      <c r="AQ450" s="95"/>
      <c r="AR450" s="95"/>
      <c r="AS450" s="95"/>
      <c r="AT450" s="95"/>
      <c r="AU450" s="95"/>
    </row>
    <row r="451" customFormat="false" ht="14.65" hidden="false" customHeight="false" outlineLevel="0" collapsed="false">
      <c r="A451" s="95" t="e">
        <f aca="false">#REF!</f>
        <v>#REF!</v>
      </c>
      <c r="B451" s="95"/>
      <c r="C451" s="95"/>
      <c r="D451" s="95"/>
      <c r="E451" s="95"/>
      <c r="F451" s="95"/>
      <c r="G451" s="121" t="e">
        <f aca="false">#REF!</f>
        <v>#REF!</v>
      </c>
      <c r="H451" s="95"/>
      <c r="I451" s="95"/>
      <c r="J451" s="95"/>
      <c r="K451" s="95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95"/>
      <c r="W451" s="95"/>
      <c r="X451" s="95"/>
      <c r="Y451" s="95"/>
      <c r="Z451" s="95"/>
      <c r="AA451" s="95"/>
      <c r="AB451" s="95"/>
      <c r="AC451" s="95"/>
      <c r="AD451" s="95"/>
      <c r="AE451" s="95"/>
      <c r="AF451" s="95"/>
      <c r="AG451" s="95"/>
      <c r="AH451" s="95"/>
      <c r="AI451" s="95"/>
      <c r="AJ451" s="95"/>
      <c r="AK451" s="95"/>
      <c r="AL451" s="95"/>
      <c r="AM451" s="95"/>
      <c r="AN451" s="95"/>
      <c r="AO451" s="95"/>
      <c r="AP451" s="95"/>
      <c r="AQ451" s="95"/>
      <c r="AR451" s="95"/>
      <c r="AS451" s="95"/>
      <c r="AT451" s="95"/>
      <c r="AU451" s="95"/>
    </row>
    <row r="452" customFormat="false" ht="14.65" hidden="false" customHeight="false" outlineLevel="0" collapsed="false">
      <c r="A452" s="95" t="e">
        <f aca="false">#REF!</f>
        <v>#REF!</v>
      </c>
      <c r="B452" s="95"/>
      <c r="C452" s="95"/>
      <c r="D452" s="95"/>
      <c r="E452" s="95"/>
      <c r="F452" s="95"/>
      <c r="G452" s="121" t="e">
        <f aca="false">#REF!</f>
        <v>#REF!</v>
      </c>
      <c r="H452" s="95"/>
      <c r="I452" s="95"/>
      <c r="J452" s="95"/>
      <c r="K452" s="95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Y452" s="95"/>
      <c r="Z452" s="95"/>
      <c r="AA452" s="95"/>
      <c r="AB452" s="95"/>
      <c r="AC452" s="95"/>
      <c r="AD452" s="95"/>
      <c r="AE452" s="95"/>
      <c r="AF452" s="95"/>
      <c r="AG452" s="95"/>
      <c r="AH452" s="95"/>
      <c r="AI452" s="95"/>
      <c r="AJ452" s="95"/>
      <c r="AK452" s="95"/>
      <c r="AL452" s="95"/>
      <c r="AM452" s="95"/>
      <c r="AN452" s="95"/>
      <c r="AO452" s="95"/>
      <c r="AP452" s="95"/>
      <c r="AQ452" s="95"/>
      <c r="AR452" s="95"/>
      <c r="AS452" s="95"/>
      <c r="AT452" s="95"/>
      <c r="AU452" s="95"/>
    </row>
    <row r="453" customFormat="false" ht="14.65" hidden="false" customHeight="false" outlineLevel="0" collapsed="false">
      <c r="A453" s="95" t="e">
        <f aca="false">#REF!</f>
        <v>#REF!</v>
      </c>
      <c r="B453" s="95"/>
      <c r="C453" s="95"/>
      <c r="D453" s="95"/>
      <c r="E453" s="95"/>
      <c r="F453" s="95"/>
      <c r="G453" s="121" t="e">
        <f aca="false">#REF!</f>
        <v>#REF!</v>
      </c>
      <c r="H453" s="95"/>
      <c r="I453" s="95"/>
      <c r="J453" s="95"/>
      <c r="K453" s="9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95"/>
      <c r="W453" s="95"/>
      <c r="X453" s="95"/>
      <c r="Y453" s="95"/>
      <c r="Z453" s="95"/>
      <c r="AA453" s="95"/>
      <c r="AB453" s="95"/>
      <c r="AC453" s="95"/>
      <c r="AD453" s="95"/>
      <c r="AE453" s="95"/>
      <c r="AF453" s="95"/>
      <c r="AG453" s="95"/>
      <c r="AH453" s="95"/>
      <c r="AI453" s="95"/>
      <c r="AJ453" s="95"/>
      <c r="AK453" s="95"/>
      <c r="AL453" s="95"/>
      <c r="AM453" s="95"/>
      <c r="AN453" s="95"/>
      <c r="AO453" s="95"/>
      <c r="AP453" s="95"/>
      <c r="AQ453" s="95"/>
      <c r="AR453" s="95"/>
      <c r="AS453" s="95"/>
      <c r="AT453" s="95"/>
      <c r="AU453" s="95"/>
    </row>
    <row r="454" customFormat="false" ht="14.65" hidden="false" customHeight="false" outlineLevel="0" collapsed="false">
      <c r="A454" s="95" t="str">
        <f aca="false">A29</f>
        <v>   Equity Earnings</v>
      </c>
      <c r="B454" s="95"/>
      <c r="C454" s="95"/>
      <c r="D454" s="95"/>
      <c r="E454" s="95"/>
      <c r="F454" s="95"/>
      <c r="G454" s="121" t="n">
        <f aca="false">AN29</f>
        <v>0</v>
      </c>
      <c r="H454" s="95"/>
      <c r="I454" s="192"/>
      <c r="J454" s="95"/>
      <c r="K454" s="95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95"/>
      <c r="W454" s="95"/>
      <c r="X454" s="95"/>
      <c r="Y454" s="95"/>
      <c r="Z454" s="95"/>
      <c r="AA454" s="95"/>
      <c r="AB454" s="95"/>
      <c r="AC454" s="95"/>
      <c r="AD454" s="95"/>
      <c r="AE454" s="95"/>
      <c r="AF454" s="95"/>
      <c r="AG454" s="95"/>
      <c r="AH454" s="95"/>
      <c r="AI454" s="95"/>
      <c r="AJ454" s="95"/>
      <c r="AK454" s="95"/>
      <c r="AL454" s="95"/>
      <c r="AM454" s="95"/>
      <c r="AN454" s="95"/>
      <c r="AO454" s="95"/>
      <c r="AP454" s="95"/>
      <c r="AQ454" s="95"/>
      <c r="AR454" s="95"/>
      <c r="AS454" s="95"/>
      <c r="AT454" s="95"/>
      <c r="AU454" s="95"/>
    </row>
    <row r="455" customFormat="false" ht="14.65" hidden="false" customHeight="false" outlineLevel="0" collapsed="false">
      <c r="A455" s="95" t="str">
        <f aca="false">A30</f>
        <v>   Equity / Partnership Distributions</v>
      </c>
      <c r="B455" s="95"/>
      <c r="C455" s="95"/>
      <c r="D455" s="95"/>
      <c r="E455" s="95"/>
      <c r="F455" s="95"/>
      <c r="G455" s="121" t="n">
        <f aca="false">AN30</f>
        <v>0</v>
      </c>
      <c r="H455" s="95"/>
      <c r="I455" s="192"/>
      <c r="J455" s="95"/>
      <c r="K455" s="95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95"/>
      <c r="W455" s="95"/>
      <c r="X455" s="95"/>
      <c r="Y455" s="95"/>
      <c r="Z455" s="95"/>
      <c r="AA455" s="95"/>
      <c r="AB455" s="95"/>
      <c r="AC455" s="95"/>
      <c r="AD455" s="95"/>
      <c r="AE455" s="95"/>
      <c r="AF455" s="95"/>
      <c r="AG455" s="95"/>
      <c r="AH455" s="95"/>
      <c r="AI455" s="95"/>
      <c r="AJ455" s="95"/>
      <c r="AK455" s="95"/>
      <c r="AL455" s="95"/>
      <c r="AM455" s="95"/>
      <c r="AN455" s="95"/>
      <c r="AO455" s="95"/>
      <c r="AP455" s="95"/>
      <c r="AQ455" s="95"/>
      <c r="AR455" s="95"/>
      <c r="AS455" s="95"/>
      <c r="AT455" s="95"/>
      <c r="AU455" s="95"/>
    </row>
    <row r="456" customFormat="false" ht="14.65" hidden="false" customHeight="false" outlineLevel="0" collapsed="false">
      <c r="A456" s="95" t="str">
        <f aca="false">A31</f>
        <v>   Net (Gain) / Loss on Sale of Assets</v>
      </c>
      <c r="B456" s="95"/>
      <c r="C456" s="95"/>
      <c r="D456" s="95"/>
      <c r="E456" s="95"/>
      <c r="F456" s="95"/>
      <c r="G456" s="121" t="n">
        <f aca="false">AN31</f>
        <v>-88</v>
      </c>
      <c r="H456" s="95"/>
      <c r="I456" s="95"/>
      <c r="J456" s="95"/>
      <c r="K456" s="95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95"/>
      <c r="W456" s="95"/>
      <c r="X456" s="95"/>
      <c r="Y456" s="95"/>
      <c r="Z456" s="95"/>
      <c r="AA456" s="95"/>
      <c r="AB456" s="95"/>
      <c r="AC456" s="95"/>
      <c r="AD456" s="95"/>
      <c r="AE456" s="95"/>
      <c r="AF456" s="95"/>
      <c r="AG456" s="95"/>
      <c r="AH456" s="95"/>
      <c r="AI456" s="95"/>
      <c r="AJ456" s="95"/>
      <c r="AK456" s="95"/>
      <c r="AL456" s="95"/>
      <c r="AM456" s="95"/>
      <c r="AN456" s="95"/>
      <c r="AO456" s="95"/>
      <c r="AP456" s="95"/>
      <c r="AQ456" s="95"/>
      <c r="AR456" s="95"/>
      <c r="AS456" s="95"/>
      <c r="AT456" s="95"/>
      <c r="AU456" s="95"/>
    </row>
    <row r="457" customFormat="false" ht="14.65" hidden="false" customHeight="false" outlineLevel="0" collapsed="false">
      <c r="A457" s="95" t="str">
        <f aca="false">A32</f>
        <v>   Other Regulatory Assets / Liabilities</v>
      </c>
      <c r="B457" s="95"/>
      <c r="C457" s="95"/>
      <c r="D457" s="95"/>
      <c r="E457" s="95"/>
      <c r="F457" s="95"/>
      <c r="G457" s="121" t="n">
        <f aca="false">AN32</f>
        <v>-1068</v>
      </c>
      <c r="H457" s="95"/>
      <c r="I457" s="95"/>
      <c r="J457" s="95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95"/>
      <c r="W457" s="95"/>
      <c r="X457" s="95"/>
      <c r="Y457" s="95"/>
      <c r="Z457" s="95"/>
      <c r="AA457" s="95"/>
      <c r="AB457" s="95"/>
      <c r="AC457" s="95"/>
      <c r="AD457" s="95"/>
      <c r="AE457" s="95"/>
      <c r="AF457" s="95"/>
      <c r="AG457" s="95"/>
      <c r="AH457" s="95"/>
      <c r="AI457" s="95"/>
      <c r="AJ457" s="95"/>
      <c r="AK457" s="95"/>
      <c r="AL457" s="95"/>
      <c r="AM457" s="95"/>
      <c r="AN457" s="95"/>
      <c r="AO457" s="95"/>
      <c r="AP457" s="95"/>
      <c r="AQ457" s="95"/>
      <c r="AR457" s="95"/>
      <c r="AS457" s="95"/>
      <c r="AT457" s="95"/>
      <c r="AU457" s="95"/>
    </row>
    <row r="458" customFormat="false" ht="14.65" hidden="false" customHeight="false" outlineLevel="0" collapsed="false">
      <c r="A458" s="195" t="s">
        <v>590</v>
      </c>
      <c r="B458" s="95"/>
      <c r="C458" s="95"/>
      <c r="D458" s="95"/>
      <c r="E458" s="122" t="n">
        <v>-18794</v>
      </c>
      <c r="F458" s="95"/>
      <c r="G458" s="121"/>
      <c r="H458" s="95"/>
      <c r="I458" s="95"/>
      <c r="J458" s="95"/>
      <c r="K458" s="95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95"/>
      <c r="W458" s="95"/>
      <c r="X458" s="95"/>
      <c r="Y458" s="95"/>
      <c r="Z458" s="95"/>
      <c r="AA458" s="95"/>
      <c r="AB458" s="95"/>
      <c r="AC458" s="95"/>
      <c r="AD458" s="95"/>
      <c r="AE458" s="95"/>
      <c r="AF458" s="95"/>
      <c r="AG458" s="95"/>
      <c r="AH458" s="95"/>
      <c r="AI458" s="95"/>
      <c r="AJ458" s="95"/>
      <c r="AK458" s="95"/>
      <c r="AL458" s="95"/>
      <c r="AM458" s="95"/>
      <c r="AN458" s="95"/>
      <c r="AO458" s="95"/>
      <c r="AP458" s="95"/>
      <c r="AQ458" s="95"/>
      <c r="AR458" s="95"/>
      <c r="AS458" s="95"/>
      <c r="AT458" s="95"/>
      <c r="AU458" s="95"/>
    </row>
    <row r="459" customFormat="false" ht="14.65" hidden="false" customHeight="false" outlineLevel="0" collapsed="false">
      <c r="A459" s="95" t="str">
        <f aca="false">A386</f>
        <v>      - Severance (Involuntary / Voluntary) </v>
      </c>
      <c r="B459" s="95"/>
      <c r="C459" s="95"/>
      <c r="D459" s="95"/>
      <c r="E459" s="121" t="n">
        <f aca="false">-P299-P301-P303+U299+U301+U303</f>
        <v>3</v>
      </c>
      <c r="F459" s="95"/>
      <c r="G459" s="121"/>
      <c r="H459" s="95"/>
      <c r="I459" s="95"/>
      <c r="J459" s="95"/>
      <c r="K459" s="9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95"/>
      <c r="W459" s="95"/>
      <c r="X459" s="95"/>
      <c r="Y459" s="95"/>
      <c r="Z459" s="95"/>
      <c r="AA459" s="95"/>
      <c r="AB459" s="95"/>
      <c r="AC459" s="95"/>
      <c r="AD459" s="95"/>
      <c r="AE459" s="95"/>
      <c r="AF459" s="95"/>
      <c r="AG459" s="95"/>
      <c r="AH459" s="95"/>
      <c r="AI459" s="95"/>
      <c r="AJ459" s="95"/>
      <c r="AK459" s="95"/>
      <c r="AL459" s="95"/>
      <c r="AM459" s="95"/>
      <c r="AN459" s="95"/>
      <c r="AO459" s="95"/>
      <c r="AP459" s="95"/>
      <c r="AQ459" s="95"/>
      <c r="AR459" s="95"/>
      <c r="AS459" s="95"/>
      <c r="AT459" s="95"/>
      <c r="AU459" s="95"/>
    </row>
    <row r="460" customFormat="false" ht="14.65" hidden="false" customHeight="false" outlineLevel="0" collapsed="false">
      <c r="A460" s="195" t="s">
        <v>591</v>
      </c>
      <c r="B460" s="95"/>
      <c r="C460" s="95"/>
      <c r="D460" s="95"/>
      <c r="E460" s="122" t="n">
        <v>-23425</v>
      </c>
      <c r="F460" s="95"/>
      <c r="G460" s="121"/>
      <c r="H460" s="95"/>
      <c r="I460" s="95"/>
      <c r="J460" s="95"/>
      <c r="K460" s="95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95"/>
      <c r="W460" s="95"/>
      <c r="X460" s="95"/>
      <c r="Y460" s="95"/>
      <c r="Z460" s="95"/>
      <c r="AA460" s="95"/>
      <c r="AB460" s="95"/>
      <c r="AC460" s="95"/>
      <c r="AD460" s="95"/>
      <c r="AE460" s="95"/>
      <c r="AF460" s="95"/>
      <c r="AG460" s="95"/>
      <c r="AH460" s="95"/>
      <c r="AI460" s="95"/>
      <c r="AJ460" s="95"/>
      <c r="AK460" s="95"/>
      <c r="AL460" s="95"/>
      <c r="AM460" s="95"/>
      <c r="AN460" s="95"/>
      <c r="AO460" s="95"/>
      <c r="AP460" s="95"/>
      <c r="AQ460" s="95"/>
      <c r="AR460" s="95"/>
      <c r="AS460" s="95"/>
      <c r="AT460" s="95"/>
      <c r="AU460" s="95"/>
    </row>
    <row r="461" customFormat="false" ht="14.65" hidden="false" customHeight="false" outlineLevel="0" collapsed="false">
      <c r="A461" s="95" t="str">
        <f aca="false">A388</f>
        <v>      - Unamortized Debt Expense</v>
      </c>
      <c r="B461" s="95"/>
      <c r="C461" s="95"/>
      <c r="D461" s="95"/>
      <c r="E461" s="121" t="e">
        <f aca="false">-#REF!+#REF!</f>
        <v>#REF!</v>
      </c>
      <c r="F461" s="95"/>
      <c r="G461" s="95"/>
      <c r="H461" s="95"/>
      <c r="I461" s="95"/>
      <c r="J461" s="95"/>
      <c r="K461" s="95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95"/>
      <c r="W461" s="95"/>
      <c r="X461" s="95"/>
      <c r="Y461" s="95"/>
      <c r="Z461" s="95"/>
      <c r="AA461" s="95"/>
      <c r="AB461" s="95"/>
      <c r="AC461" s="95"/>
      <c r="AD461" s="95"/>
      <c r="AE461" s="95"/>
      <c r="AF461" s="95"/>
      <c r="AG461" s="95"/>
      <c r="AH461" s="95"/>
      <c r="AI461" s="95"/>
      <c r="AJ461" s="95"/>
      <c r="AK461" s="95"/>
      <c r="AL461" s="95"/>
      <c r="AM461" s="95"/>
      <c r="AN461" s="95"/>
      <c r="AO461" s="95"/>
      <c r="AP461" s="95"/>
      <c r="AQ461" s="95"/>
      <c r="AR461" s="95"/>
      <c r="AS461" s="95"/>
      <c r="AT461" s="95"/>
      <c r="AU461" s="95"/>
    </row>
    <row r="462" customFormat="false" ht="14.65" hidden="false" customHeight="false" outlineLevel="0" collapsed="false">
      <c r="A462" s="95" t="str">
        <f aca="false">A389</f>
        <v>      - Other Deferred Charges (Actual Adjust.)</v>
      </c>
      <c r="B462" s="95"/>
      <c r="C462" s="95"/>
      <c r="D462" s="95"/>
      <c r="E462" s="121" t="n">
        <f aca="false">-P306+U306</f>
        <v>0</v>
      </c>
      <c r="F462" s="95"/>
      <c r="G462" s="121"/>
      <c r="H462" s="95"/>
      <c r="I462" s="95"/>
      <c r="J462" s="95"/>
      <c r="K462" s="95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95"/>
      <c r="W462" s="95"/>
      <c r="X462" s="95"/>
      <c r="Y462" s="95"/>
      <c r="Z462" s="95"/>
      <c r="AA462" s="95"/>
      <c r="AB462" s="95"/>
      <c r="AC462" s="95"/>
      <c r="AD462" s="95"/>
      <c r="AE462" s="95"/>
      <c r="AF462" s="95"/>
      <c r="AG462" s="95"/>
      <c r="AH462" s="95"/>
      <c r="AI462" s="95"/>
      <c r="AJ462" s="95"/>
      <c r="AK462" s="95"/>
      <c r="AL462" s="95"/>
      <c r="AM462" s="95"/>
      <c r="AN462" s="95"/>
      <c r="AO462" s="95"/>
      <c r="AP462" s="95"/>
      <c r="AQ462" s="95"/>
      <c r="AR462" s="95"/>
      <c r="AS462" s="95"/>
      <c r="AT462" s="95"/>
      <c r="AU462" s="95"/>
    </row>
    <row r="463" customFormat="false" ht="14.65" hidden="false" customHeight="false" outlineLevel="0" collapsed="false">
      <c r="A463" s="95" t="str">
        <f aca="false">A390</f>
        <v>      - Other Deferred Credits (Actual Adjust.)</v>
      </c>
      <c r="B463" s="95"/>
      <c r="C463" s="95"/>
      <c r="D463" s="95"/>
      <c r="E463" s="121" t="n">
        <f aca="false">P324-U324</f>
        <v>0</v>
      </c>
      <c r="F463" s="95"/>
      <c r="G463" s="95"/>
      <c r="H463" s="95"/>
      <c r="I463" s="95"/>
      <c r="J463" s="95"/>
      <c r="K463" s="95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95"/>
      <c r="W463" s="95"/>
      <c r="X463" s="95"/>
      <c r="Y463" s="95"/>
      <c r="Z463" s="95"/>
      <c r="AA463" s="95"/>
      <c r="AB463" s="95"/>
      <c r="AC463" s="95"/>
      <c r="AD463" s="95"/>
      <c r="AE463" s="95"/>
      <c r="AF463" s="95"/>
      <c r="AG463" s="95"/>
      <c r="AH463" s="95"/>
      <c r="AI463" s="95"/>
      <c r="AJ463" s="95"/>
      <c r="AK463" s="95"/>
      <c r="AL463" s="95"/>
      <c r="AM463" s="95"/>
      <c r="AN463" s="95"/>
      <c r="AO463" s="95"/>
      <c r="AP463" s="95"/>
      <c r="AQ463" s="95"/>
      <c r="AR463" s="95"/>
      <c r="AS463" s="95"/>
      <c r="AT463" s="95"/>
      <c r="AU463" s="95"/>
    </row>
    <row r="464" customFormat="false" ht="14.65" hidden="false" customHeight="false" outlineLevel="0" collapsed="false">
      <c r="A464" s="195" t="s">
        <v>592</v>
      </c>
      <c r="B464" s="95"/>
      <c r="C464" s="95"/>
      <c r="D464" s="95"/>
      <c r="E464" s="121" t="e">
        <f aca="false">G464-SUM(E458:E463)</f>
        <v>#REF!</v>
      </c>
      <c r="F464" s="95"/>
      <c r="G464" s="132" t="n">
        <f aca="false">AN33</f>
        <v>-13024</v>
      </c>
      <c r="H464" s="95"/>
      <c r="I464" s="95"/>
      <c r="J464" s="95"/>
      <c r="K464" s="95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95"/>
      <c r="W464" s="95"/>
      <c r="X464" s="95"/>
      <c r="Y464" s="95"/>
      <c r="Z464" s="95"/>
      <c r="AA464" s="95"/>
      <c r="AB464" s="95"/>
      <c r="AC464" s="95"/>
      <c r="AD464" s="95"/>
      <c r="AE464" s="95"/>
      <c r="AF464" s="95"/>
      <c r="AG464" s="95"/>
      <c r="AH464" s="95"/>
      <c r="AI464" s="95"/>
      <c r="AJ464" s="95"/>
      <c r="AK464" s="95"/>
      <c r="AL464" s="95"/>
      <c r="AM464" s="95"/>
      <c r="AN464" s="95"/>
      <c r="AO464" s="95"/>
      <c r="AP464" s="95"/>
      <c r="AQ464" s="95"/>
      <c r="AR464" s="95"/>
      <c r="AS464" s="95"/>
      <c r="AT464" s="95"/>
      <c r="AU464" s="95"/>
    </row>
    <row r="465" customFormat="false" ht="14.65" hidden="false" customHeight="false" outlineLevel="0" collapsed="false">
      <c r="A465" s="191" t="s">
        <v>586</v>
      </c>
      <c r="B465" s="95"/>
      <c r="C465" s="95"/>
      <c r="D465" s="95"/>
      <c r="E465" s="95"/>
      <c r="F465" s="95"/>
      <c r="G465" s="95"/>
      <c r="H465" s="95"/>
      <c r="I465" s="121" t="e">
        <f aca="false">SUM(G437:G465)</f>
        <v>#REF!</v>
      </c>
      <c r="J465" s="95"/>
      <c r="K465" s="95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95"/>
      <c r="W465" s="95"/>
      <c r="X465" s="95"/>
      <c r="Y465" s="95"/>
      <c r="Z465" s="95"/>
      <c r="AA465" s="95"/>
      <c r="AB465" s="95"/>
      <c r="AC465" s="95"/>
      <c r="AD465" s="95"/>
      <c r="AE465" s="95"/>
      <c r="AF465" s="95"/>
      <c r="AG465" s="95"/>
      <c r="AH465" s="95"/>
      <c r="AI465" s="95"/>
      <c r="AJ465" s="95"/>
      <c r="AK465" s="95"/>
      <c r="AL465" s="95"/>
      <c r="AM465" s="95"/>
      <c r="AN465" s="95"/>
      <c r="AO465" s="95"/>
      <c r="AP465" s="95"/>
      <c r="AQ465" s="95"/>
      <c r="AR465" s="95"/>
      <c r="AS465" s="95"/>
      <c r="AT465" s="95"/>
      <c r="AU465" s="95"/>
    </row>
    <row r="466" customFormat="false" ht="3.95" hidden="false" customHeight="true" outlineLevel="0" collapsed="false">
      <c r="A466" s="95"/>
      <c r="B466" s="95"/>
      <c r="C466" s="95"/>
      <c r="D466" s="95"/>
      <c r="E466" s="95"/>
      <c r="F466" s="95"/>
      <c r="G466" s="95"/>
      <c r="H466" s="95"/>
      <c r="I466" s="95"/>
      <c r="J466" s="95"/>
      <c r="K466" s="95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95"/>
      <c r="W466" s="95"/>
      <c r="X466" s="95"/>
      <c r="Y466" s="95"/>
      <c r="Z466" s="95"/>
      <c r="AA466" s="95"/>
      <c r="AB466" s="95"/>
      <c r="AC466" s="95"/>
      <c r="AD466" s="95"/>
      <c r="AE466" s="95"/>
      <c r="AF466" s="95"/>
      <c r="AG466" s="95"/>
      <c r="AH466" s="95"/>
      <c r="AI466" s="95"/>
      <c r="AJ466" s="95"/>
      <c r="AK466" s="95"/>
      <c r="AL466" s="95"/>
      <c r="AM466" s="95"/>
      <c r="AN466" s="95"/>
      <c r="AO466" s="95"/>
      <c r="AP466" s="95"/>
      <c r="AQ466" s="95"/>
      <c r="AR466" s="95"/>
      <c r="AS466" s="95"/>
      <c r="AT466" s="95"/>
      <c r="AU466" s="95"/>
    </row>
    <row r="467" customFormat="false" ht="14.65" hidden="false" customHeight="false" outlineLevel="0" collapsed="false">
      <c r="A467" s="95" t="str">
        <f aca="false">A37</f>
        <v>CASH FLOW FROM INVESTING ACTIVITIES</v>
      </c>
      <c r="B467" s="95"/>
      <c r="C467" s="95"/>
      <c r="D467" s="95"/>
      <c r="E467" s="95"/>
      <c r="F467" s="95"/>
      <c r="G467" s="121"/>
      <c r="H467" s="95"/>
      <c r="I467" s="95"/>
      <c r="J467" s="95"/>
      <c r="K467" s="95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95"/>
      <c r="W467" s="95"/>
      <c r="X467" s="95"/>
      <c r="Y467" s="95"/>
      <c r="Z467" s="95"/>
      <c r="AA467" s="95"/>
      <c r="AB467" s="95"/>
      <c r="AC467" s="95"/>
      <c r="AD467" s="95"/>
      <c r="AE467" s="95"/>
      <c r="AF467" s="95"/>
      <c r="AG467" s="95"/>
      <c r="AH467" s="95"/>
      <c r="AI467" s="95"/>
      <c r="AJ467" s="95"/>
      <c r="AK467" s="95"/>
      <c r="AL467" s="95"/>
      <c r="AM467" s="95"/>
      <c r="AN467" s="95"/>
      <c r="AO467" s="95"/>
      <c r="AP467" s="95"/>
      <c r="AQ467" s="95"/>
      <c r="AR467" s="95"/>
      <c r="AS467" s="95"/>
      <c r="AT467" s="95"/>
      <c r="AU467" s="95"/>
    </row>
    <row r="468" customFormat="false" ht="14.65" hidden="false" customHeight="false" outlineLevel="0" collapsed="false">
      <c r="A468" s="95" t="str">
        <f aca="false">A38</f>
        <v>   Proceeds from Sale of Investments</v>
      </c>
      <c r="B468" s="95"/>
      <c r="C468" s="95"/>
      <c r="D468" s="95"/>
      <c r="E468" s="95"/>
      <c r="F468" s="95"/>
      <c r="G468" s="121" t="n">
        <f aca="false">AN38</f>
        <v>-18</v>
      </c>
      <c r="H468" s="95"/>
      <c r="I468" s="95"/>
      <c r="J468" s="95"/>
      <c r="K468" s="95"/>
      <c r="L468" s="95"/>
      <c r="M468" s="95"/>
      <c r="N468" s="95"/>
      <c r="O468" s="95"/>
      <c r="P468" s="95"/>
      <c r="Q468" s="95"/>
      <c r="R468" s="95"/>
      <c r="S468" s="95"/>
      <c r="T468" s="95"/>
      <c r="U468" s="95"/>
      <c r="V468" s="95"/>
      <c r="W468" s="95"/>
      <c r="X468" s="95"/>
      <c r="Y468" s="95"/>
      <c r="Z468" s="95"/>
      <c r="AA468" s="95"/>
      <c r="AB468" s="95"/>
      <c r="AC468" s="95"/>
      <c r="AD468" s="95"/>
      <c r="AE468" s="95"/>
      <c r="AF468" s="95"/>
      <c r="AG468" s="95"/>
      <c r="AH468" s="95"/>
      <c r="AI468" s="95"/>
      <c r="AJ468" s="95"/>
      <c r="AK468" s="95"/>
      <c r="AL468" s="95"/>
      <c r="AM468" s="95"/>
      <c r="AN468" s="95"/>
      <c r="AO468" s="95"/>
      <c r="AP468" s="95"/>
      <c r="AQ468" s="95"/>
      <c r="AR468" s="95"/>
      <c r="AS468" s="95"/>
      <c r="AT468" s="95"/>
      <c r="AU468" s="95"/>
    </row>
    <row r="469" customFormat="false" ht="14.65" hidden="false" customHeight="false" outlineLevel="0" collapsed="false">
      <c r="A469" s="95" t="str">
        <f aca="false">A39</f>
        <v>   Additions to Property </v>
      </c>
      <c r="B469" s="95"/>
      <c r="C469" s="95"/>
      <c r="D469" s="95"/>
      <c r="E469" s="95"/>
      <c r="F469" s="95"/>
      <c r="G469" s="121" t="n">
        <f aca="false">AN39</f>
        <v>6500</v>
      </c>
      <c r="H469" s="95"/>
      <c r="I469" s="95"/>
      <c r="J469" s="95"/>
      <c r="K469" s="95"/>
      <c r="L469" s="95"/>
      <c r="M469" s="95"/>
      <c r="N469" s="95"/>
      <c r="O469" s="95"/>
      <c r="P469" s="95"/>
      <c r="Q469" s="95"/>
      <c r="R469" s="95"/>
      <c r="S469" s="95"/>
      <c r="T469" s="95"/>
      <c r="U469" s="95"/>
      <c r="V469" s="95"/>
      <c r="W469" s="95"/>
      <c r="X469" s="95"/>
      <c r="Y469" s="95"/>
      <c r="Z469" s="95"/>
      <c r="AA469" s="95"/>
      <c r="AB469" s="95"/>
      <c r="AC469" s="95"/>
      <c r="AD469" s="95"/>
      <c r="AE469" s="95"/>
      <c r="AF469" s="95"/>
      <c r="AG469" s="95"/>
      <c r="AH469" s="95"/>
      <c r="AI469" s="95"/>
      <c r="AJ469" s="95"/>
      <c r="AK469" s="95"/>
      <c r="AL469" s="95"/>
      <c r="AM469" s="95"/>
      <c r="AN469" s="95"/>
      <c r="AO469" s="95"/>
      <c r="AP469" s="95"/>
      <c r="AQ469" s="95"/>
      <c r="AR469" s="95"/>
      <c r="AS469" s="95"/>
      <c r="AT469" s="95"/>
      <c r="AU469" s="95"/>
    </row>
    <row r="470" customFormat="false" ht="14.65" hidden="false" customHeight="false" outlineLevel="0" collapsed="false">
      <c r="A470" s="95" t="str">
        <f aca="false">A40</f>
        <v>   Other Capital Expenditures</v>
      </c>
      <c r="B470" s="192"/>
      <c r="C470" s="192"/>
      <c r="D470" s="95"/>
      <c r="E470" s="95"/>
      <c r="F470" s="95"/>
      <c r="G470" s="121" t="n">
        <f aca="false">AN40</f>
        <v>237</v>
      </c>
      <c r="H470" s="95"/>
      <c r="I470" s="95"/>
      <c r="J470" s="95"/>
      <c r="K470" s="95"/>
      <c r="L470" s="95"/>
      <c r="M470" s="95"/>
      <c r="N470" s="95"/>
      <c r="O470" s="95"/>
      <c r="P470" s="95"/>
      <c r="Q470" s="95"/>
      <c r="R470" s="95"/>
      <c r="S470" s="95"/>
      <c r="T470" s="95"/>
      <c r="U470" s="95"/>
      <c r="V470" s="95"/>
      <c r="W470" s="95"/>
      <c r="X470" s="95"/>
      <c r="Y470" s="95"/>
      <c r="Z470" s="95"/>
      <c r="AA470" s="95"/>
      <c r="AB470" s="95"/>
      <c r="AC470" s="95"/>
      <c r="AD470" s="95"/>
      <c r="AE470" s="95"/>
      <c r="AF470" s="95"/>
      <c r="AG470" s="95"/>
      <c r="AH470" s="95"/>
      <c r="AI470" s="95"/>
      <c r="AJ470" s="95"/>
      <c r="AK470" s="95"/>
      <c r="AL470" s="95"/>
      <c r="AM470" s="95"/>
      <c r="AN470" s="95"/>
      <c r="AO470" s="95"/>
      <c r="AP470" s="95"/>
      <c r="AQ470" s="95"/>
      <c r="AR470" s="95"/>
      <c r="AS470" s="95"/>
      <c r="AT470" s="95"/>
      <c r="AU470" s="95"/>
    </row>
    <row r="471" customFormat="false" ht="14.65" hidden="false" customHeight="false" outlineLevel="0" collapsed="false">
      <c r="A471" s="95" t="str">
        <f aca="false">A41</f>
        <v>   Other Investments</v>
      </c>
      <c r="B471" s="196" t="s">
        <v>593</v>
      </c>
      <c r="C471" s="192"/>
      <c r="D471" s="95"/>
      <c r="E471" s="95"/>
      <c r="F471" s="95"/>
      <c r="G471" s="132" t="n">
        <f aca="false">AN41</f>
        <v>0</v>
      </c>
      <c r="H471" s="95"/>
      <c r="I471" s="95"/>
      <c r="J471" s="95"/>
      <c r="K471" s="95"/>
      <c r="L471" s="95"/>
      <c r="M471" s="95"/>
      <c r="N471" s="95"/>
      <c r="O471" s="95"/>
      <c r="P471" s="95"/>
      <c r="Q471" s="95"/>
      <c r="R471" s="95"/>
      <c r="S471" s="95"/>
      <c r="T471" s="95"/>
      <c r="U471" s="95"/>
      <c r="V471" s="95"/>
      <c r="W471" s="95"/>
      <c r="X471" s="95"/>
      <c r="Y471" s="95"/>
      <c r="Z471" s="95"/>
      <c r="AA471" s="95"/>
      <c r="AB471" s="95"/>
      <c r="AC471" s="95"/>
      <c r="AD471" s="95"/>
      <c r="AE471" s="95"/>
      <c r="AF471" s="95"/>
      <c r="AG471" s="95"/>
      <c r="AH471" s="95"/>
      <c r="AI471" s="95"/>
      <c r="AJ471" s="95"/>
      <c r="AK471" s="95"/>
      <c r="AL471" s="95"/>
      <c r="AM471" s="95"/>
      <c r="AN471" s="95"/>
      <c r="AO471" s="95"/>
      <c r="AP471" s="95"/>
      <c r="AQ471" s="95"/>
      <c r="AR471" s="95"/>
      <c r="AS471" s="95"/>
      <c r="AT471" s="95"/>
      <c r="AU471" s="95"/>
    </row>
    <row r="472" customFormat="false" ht="14.65" hidden="false" customHeight="false" outlineLevel="0" collapsed="false">
      <c r="A472" s="191" t="s">
        <v>594</v>
      </c>
      <c r="B472" s="192"/>
      <c r="C472" s="192"/>
      <c r="D472" s="95"/>
      <c r="E472" s="192"/>
      <c r="F472" s="95"/>
      <c r="G472" s="95"/>
      <c r="H472" s="95"/>
      <c r="I472" s="132" t="n">
        <f aca="false">SUM(G467:G472)</f>
        <v>6719</v>
      </c>
      <c r="J472" s="95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Y472" s="95"/>
      <c r="Z472" s="95"/>
      <c r="AA472" s="95"/>
      <c r="AB472" s="95"/>
      <c r="AC472" s="95"/>
      <c r="AD472" s="95"/>
      <c r="AE472" s="95"/>
      <c r="AF472" s="95"/>
      <c r="AG472" s="95"/>
      <c r="AH472" s="95"/>
      <c r="AI472" s="95"/>
      <c r="AJ472" s="95"/>
      <c r="AK472" s="95"/>
      <c r="AL472" s="95"/>
      <c r="AM472" s="95"/>
      <c r="AN472" s="95"/>
      <c r="AO472" s="95"/>
      <c r="AP472" s="95"/>
      <c r="AQ472" s="95"/>
      <c r="AR472" s="95"/>
      <c r="AS472" s="95"/>
      <c r="AT472" s="95"/>
      <c r="AU472" s="95"/>
    </row>
    <row r="473" customFormat="false" ht="3.95" hidden="false" customHeight="true" outlineLevel="0" collapsed="false">
      <c r="A473" s="95"/>
      <c r="B473" s="95"/>
      <c r="C473" s="95"/>
      <c r="D473" s="95"/>
      <c r="E473" s="95"/>
      <c r="F473" s="95"/>
      <c r="G473" s="95"/>
      <c r="H473" s="95"/>
      <c r="I473" s="95"/>
      <c r="J473" s="95"/>
      <c r="K473" s="95"/>
      <c r="L473" s="95"/>
      <c r="M473" s="95"/>
      <c r="N473" s="95"/>
      <c r="O473" s="95"/>
      <c r="P473" s="95"/>
      <c r="Q473" s="95"/>
      <c r="R473" s="95"/>
      <c r="S473" s="95"/>
      <c r="T473" s="95"/>
      <c r="U473" s="95"/>
      <c r="V473" s="95"/>
      <c r="W473" s="95"/>
      <c r="X473" s="95"/>
      <c r="Y473" s="95"/>
      <c r="Z473" s="95"/>
      <c r="AA473" s="95"/>
      <c r="AB473" s="95"/>
      <c r="AC473" s="95"/>
      <c r="AD473" s="95"/>
      <c r="AE473" s="95"/>
      <c r="AF473" s="95"/>
      <c r="AG473" s="95"/>
      <c r="AH473" s="95"/>
      <c r="AI473" s="95"/>
      <c r="AJ473" s="95"/>
      <c r="AK473" s="95"/>
      <c r="AL473" s="95"/>
      <c r="AM473" s="95"/>
      <c r="AN473" s="95"/>
      <c r="AO473" s="95"/>
      <c r="AP473" s="95"/>
      <c r="AQ473" s="95"/>
      <c r="AR473" s="95"/>
      <c r="AS473" s="95"/>
      <c r="AT473" s="95"/>
      <c r="AU473" s="95"/>
    </row>
    <row r="474" customFormat="false" ht="14.65" hidden="false" customHeight="false" outlineLevel="0" collapsed="false">
      <c r="A474" s="92" t="str">
        <f aca="false">A46</f>
        <v>            Net Cash Flow Before Corporate Adjustments</v>
      </c>
      <c r="B474" s="95"/>
      <c r="C474" s="95"/>
      <c r="D474" s="121" t="n">
        <f aca="false">P46</f>
        <v>37150</v>
      </c>
      <c r="E474" s="95"/>
      <c r="F474" s="95"/>
      <c r="G474" s="95"/>
      <c r="H474" s="95"/>
      <c r="I474" s="190" t="e">
        <f aca="false">SUM(I429:I473)</f>
        <v>#REF!</v>
      </c>
      <c r="J474" s="95"/>
      <c r="K474" s="121" t="e">
        <f aca="false">I474-I429</f>
        <v>#REF!</v>
      </c>
      <c r="L474" s="95"/>
      <c r="M474" s="95"/>
      <c r="N474" s="95"/>
      <c r="O474" s="95"/>
      <c r="P474" s="95"/>
      <c r="Q474" s="95"/>
      <c r="R474" s="95"/>
      <c r="S474" s="95"/>
      <c r="T474" s="95"/>
      <c r="U474" s="95"/>
      <c r="V474" s="95"/>
      <c r="W474" s="95"/>
      <c r="X474" s="95"/>
      <c r="Y474" s="95"/>
      <c r="Z474" s="95"/>
      <c r="AA474" s="95"/>
      <c r="AB474" s="95"/>
      <c r="AC474" s="95"/>
      <c r="AD474" s="95"/>
      <c r="AE474" s="95"/>
      <c r="AF474" s="95"/>
      <c r="AG474" s="95"/>
      <c r="AH474" s="95"/>
      <c r="AI474" s="95"/>
      <c r="AJ474" s="95"/>
      <c r="AK474" s="95"/>
      <c r="AL474" s="95"/>
      <c r="AM474" s="95"/>
      <c r="AN474" s="95"/>
      <c r="AO474" s="95"/>
      <c r="AP474" s="95"/>
      <c r="AQ474" s="95"/>
      <c r="AR474" s="95"/>
      <c r="AS474" s="95"/>
      <c r="AT474" s="95"/>
      <c r="AU474" s="95"/>
    </row>
    <row r="475" customFormat="false" ht="3.95" hidden="false" customHeight="true" outlineLevel="0" collapsed="false">
      <c r="A475" s="95"/>
      <c r="B475" s="95"/>
      <c r="C475" s="95"/>
      <c r="D475" s="95"/>
      <c r="E475" s="95"/>
      <c r="F475" s="95"/>
      <c r="G475" s="95"/>
      <c r="H475" s="95"/>
      <c r="I475" s="95"/>
      <c r="J475" s="95"/>
      <c r="K475" s="95"/>
      <c r="L475" s="95"/>
      <c r="M475" s="95"/>
      <c r="N475" s="95"/>
      <c r="O475" s="95"/>
      <c r="P475" s="95"/>
      <c r="Q475" s="95"/>
      <c r="R475" s="95"/>
      <c r="S475" s="95"/>
      <c r="T475" s="95"/>
      <c r="U475" s="95"/>
      <c r="V475" s="95"/>
      <c r="W475" s="95"/>
      <c r="X475" s="95"/>
      <c r="Y475" s="95"/>
      <c r="Z475" s="95"/>
      <c r="AA475" s="95"/>
      <c r="AB475" s="95"/>
      <c r="AC475" s="95"/>
      <c r="AD475" s="95"/>
      <c r="AE475" s="95"/>
      <c r="AF475" s="95"/>
      <c r="AG475" s="95"/>
      <c r="AH475" s="95"/>
      <c r="AI475" s="95"/>
      <c r="AJ475" s="95"/>
      <c r="AK475" s="95"/>
      <c r="AL475" s="95"/>
      <c r="AM475" s="95"/>
      <c r="AN475" s="95"/>
      <c r="AO475" s="95"/>
      <c r="AP475" s="95"/>
      <c r="AQ475" s="95"/>
      <c r="AR475" s="95"/>
      <c r="AS475" s="95"/>
      <c r="AT475" s="95"/>
      <c r="AU475" s="95"/>
    </row>
    <row r="476" customFormat="false" ht="14.65" hidden="false" customHeight="false" outlineLevel="0" collapsed="false">
      <c r="A476" s="95" t="e">
        <f aca="false">#REF!</f>
        <v>#REF!</v>
      </c>
      <c r="B476" s="95"/>
      <c r="C476" s="95"/>
      <c r="D476" s="95"/>
      <c r="E476" s="95"/>
      <c r="F476" s="95"/>
      <c r="G476" s="95"/>
      <c r="H476" s="95"/>
      <c r="I476" s="95"/>
      <c r="J476" s="95"/>
      <c r="K476" s="95"/>
      <c r="L476" s="95"/>
      <c r="M476" s="95"/>
      <c r="N476" s="95"/>
      <c r="O476" s="95"/>
      <c r="P476" s="95"/>
      <c r="Q476" s="95"/>
      <c r="R476" s="95"/>
      <c r="S476" s="95"/>
      <c r="T476" s="95"/>
      <c r="U476" s="95"/>
      <c r="V476" s="95"/>
      <c r="W476" s="95"/>
      <c r="X476" s="95"/>
      <c r="Y476" s="95"/>
      <c r="Z476" s="95"/>
      <c r="AA476" s="95"/>
      <c r="AB476" s="95"/>
      <c r="AC476" s="95"/>
      <c r="AD476" s="95"/>
      <c r="AE476" s="95"/>
      <c r="AF476" s="95"/>
      <c r="AG476" s="95"/>
      <c r="AH476" s="95"/>
      <c r="AI476" s="95"/>
      <c r="AJ476" s="95"/>
      <c r="AK476" s="95"/>
      <c r="AL476" s="95"/>
      <c r="AM476" s="95"/>
      <c r="AN476" s="95"/>
      <c r="AO476" s="95"/>
      <c r="AP476" s="95"/>
      <c r="AQ476" s="95"/>
      <c r="AR476" s="95"/>
      <c r="AS476" s="95"/>
      <c r="AT476" s="95"/>
      <c r="AU476" s="95"/>
    </row>
    <row r="477" customFormat="false" ht="14.65" hidden="false" customHeight="false" outlineLevel="0" collapsed="false">
      <c r="A477" s="95" t="e">
        <f aca="false">#REF!</f>
        <v>#REF!</v>
      </c>
      <c r="B477" s="192"/>
      <c r="C477" s="192"/>
      <c r="D477" s="95"/>
      <c r="E477" s="95"/>
      <c r="F477" s="95"/>
      <c r="G477" s="121" t="e">
        <f aca="false">#REF!</f>
        <v>#REF!</v>
      </c>
      <c r="H477" s="95"/>
      <c r="I477" s="95"/>
      <c r="J477" s="95"/>
      <c r="K477" s="95"/>
      <c r="L477" s="95"/>
      <c r="M477" s="95"/>
      <c r="N477" s="95"/>
      <c r="O477" s="95"/>
      <c r="P477" s="95"/>
      <c r="Q477" s="95"/>
      <c r="R477" s="95"/>
      <c r="S477" s="95"/>
      <c r="T477" s="95"/>
      <c r="U477" s="95"/>
      <c r="V477" s="95"/>
      <c r="W477" s="95"/>
      <c r="X477" s="95"/>
      <c r="Y477" s="95"/>
      <c r="Z477" s="95"/>
      <c r="AA477" s="95"/>
      <c r="AB477" s="95"/>
      <c r="AC477" s="95"/>
      <c r="AD477" s="95"/>
      <c r="AE477" s="95"/>
      <c r="AF477" s="95"/>
      <c r="AG477" s="95"/>
      <c r="AH477" s="95"/>
      <c r="AI477" s="95"/>
      <c r="AJ477" s="95"/>
      <c r="AK477" s="95"/>
      <c r="AL477" s="95"/>
      <c r="AM477" s="95"/>
      <c r="AN477" s="95"/>
      <c r="AO477" s="95"/>
      <c r="AP477" s="95"/>
      <c r="AQ477" s="95"/>
      <c r="AR477" s="95"/>
      <c r="AS477" s="95"/>
      <c r="AT477" s="95"/>
      <c r="AU477" s="95"/>
    </row>
    <row r="478" customFormat="false" ht="14.65" hidden="false" customHeight="false" outlineLevel="0" collapsed="false">
      <c r="A478" s="95" t="e">
        <f aca="false">#REF!</f>
        <v>#REF!</v>
      </c>
      <c r="B478" s="95"/>
      <c r="C478" s="95"/>
      <c r="D478" s="95"/>
      <c r="E478" s="95"/>
      <c r="F478" s="95"/>
      <c r="G478" s="121" t="e">
        <f aca="false">#REF!</f>
        <v>#REF!</v>
      </c>
      <c r="H478" s="95"/>
      <c r="I478" s="95"/>
      <c r="J478" s="95"/>
      <c r="K478" s="95"/>
      <c r="L478" s="95"/>
      <c r="M478" s="95"/>
      <c r="N478" s="95"/>
      <c r="O478" s="95"/>
      <c r="P478" s="95"/>
      <c r="Q478" s="95"/>
      <c r="R478" s="95"/>
      <c r="S478" s="95"/>
      <c r="T478" s="95"/>
      <c r="U478" s="95"/>
      <c r="V478" s="95"/>
      <c r="W478" s="95"/>
      <c r="X478" s="95"/>
      <c r="Y478" s="95"/>
      <c r="Z478" s="95"/>
      <c r="AA478" s="95"/>
      <c r="AB478" s="95"/>
      <c r="AC478" s="95"/>
      <c r="AD478" s="95"/>
      <c r="AE478" s="95"/>
      <c r="AF478" s="95"/>
      <c r="AG478" s="95"/>
      <c r="AH478" s="95"/>
      <c r="AI478" s="95"/>
      <c r="AJ478" s="95"/>
      <c r="AK478" s="95"/>
      <c r="AL478" s="95"/>
      <c r="AM478" s="95"/>
      <c r="AN478" s="95"/>
      <c r="AO478" s="95"/>
      <c r="AP478" s="95"/>
      <c r="AQ478" s="95"/>
      <c r="AR478" s="95"/>
      <c r="AS478" s="95"/>
      <c r="AT478" s="95"/>
      <c r="AU478" s="95"/>
    </row>
    <row r="479" customFormat="false" ht="14.65" hidden="false" customHeight="false" outlineLevel="0" collapsed="false">
      <c r="A479" s="95" t="str">
        <f aca="false">A19</f>
        <v>                    - Other</v>
      </c>
      <c r="B479" s="192"/>
      <c r="C479" s="192"/>
      <c r="D479" s="95"/>
      <c r="E479" s="95"/>
      <c r="F479" s="95"/>
      <c r="G479" s="132" t="n">
        <f aca="false">AN19</f>
        <v>-6966</v>
      </c>
      <c r="H479" s="95"/>
      <c r="I479" s="95"/>
      <c r="J479" s="95"/>
      <c r="K479" s="95"/>
      <c r="L479" s="95"/>
      <c r="M479" s="95"/>
      <c r="N479" s="95"/>
      <c r="O479" s="95"/>
      <c r="P479" s="95"/>
      <c r="Q479" s="95"/>
      <c r="R479" s="95"/>
      <c r="S479" s="95"/>
      <c r="T479" s="95"/>
      <c r="U479" s="95"/>
      <c r="V479" s="95"/>
      <c r="W479" s="95"/>
      <c r="X479" s="95"/>
      <c r="Y479" s="95"/>
      <c r="Z479" s="95"/>
      <c r="AA479" s="95"/>
      <c r="AB479" s="95"/>
      <c r="AC479" s="95"/>
      <c r="AD479" s="95"/>
      <c r="AE479" s="95"/>
      <c r="AF479" s="95"/>
      <c r="AG479" s="95"/>
      <c r="AH479" s="95"/>
      <c r="AI479" s="95"/>
      <c r="AJ479" s="95"/>
      <c r="AK479" s="95"/>
      <c r="AL479" s="95"/>
      <c r="AM479" s="95"/>
      <c r="AN479" s="95"/>
      <c r="AO479" s="95"/>
      <c r="AP479" s="95"/>
      <c r="AQ479" s="95"/>
      <c r="AR479" s="95"/>
      <c r="AS479" s="95"/>
      <c r="AT479" s="95"/>
      <c r="AU479" s="95"/>
    </row>
    <row r="480" customFormat="false" ht="14.65" hidden="false" customHeight="false" outlineLevel="0" collapsed="false">
      <c r="A480" s="95" t="e">
        <f aca="false">#REF!</f>
        <v>#REF!</v>
      </c>
      <c r="B480" s="95"/>
      <c r="C480" s="95"/>
      <c r="D480" s="95"/>
      <c r="E480" s="95"/>
      <c r="F480" s="95"/>
      <c r="G480" s="95"/>
      <c r="H480" s="95"/>
      <c r="I480" s="95"/>
      <c r="J480" s="95"/>
      <c r="K480" s="132" t="e">
        <f aca="false">SUM(G477:G479)</f>
        <v>#REF!</v>
      </c>
      <c r="L480" s="95"/>
      <c r="M480" s="95"/>
      <c r="N480" s="95"/>
      <c r="O480" s="95"/>
      <c r="P480" s="95"/>
      <c r="Q480" s="95"/>
      <c r="R480" s="95"/>
      <c r="S480" s="95"/>
      <c r="T480" s="95"/>
      <c r="U480" s="95"/>
      <c r="V480" s="95"/>
      <c r="W480" s="95"/>
      <c r="X480" s="95"/>
      <c r="Y480" s="95"/>
      <c r="Z480" s="95"/>
      <c r="AA480" s="95"/>
      <c r="AB480" s="95"/>
      <c r="AC480" s="95"/>
      <c r="AD480" s="95"/>
      <c r="AE480" s="95"/>
      <c r="AF480" s="95"/>
      <c r="AG480" s="95"/>
      <c r="AH480" s="95"/>
      <c r="AI480" s="95"/>
      <c r="AJ480" s="95"/>
      <c r="AK480" s="95"/>
      <c r="AL480" s="95"/>
      <c r="AM480" s="95"/>
      <c r="AN480" s="95"/>
      <c r="AO480" s="95"/>
      <c r="AP480" s="95"/>
      <c r="AQ480" s="95"/>
      <c r="AR480" s="95"/>
      <c r="AS480" s="95"/>
      <c r="AT480" s="95"/>
      <c r="AU480" s="95"/>
    </row>
    <row r="481" customFormat="false" ht="3.95" hidden="false" customHeight="true" outlineLevel="0" collapsed="false">
      <c r="A481" s="95"/>
      <c r="B481" s="95"/>
      <c r="C481" s="95"/>
      <c r="D481" s="95"/>
      <c r="E481" s="95"/>
      <c r="F481" s="95"/>
      <c r="G481" s="95"/>
      <c r="H481" s="95"/>
      <c r="I481" s="95"/>
      <c r="J481" s="95"/>
      <c r="K481" s="95"/>
      <c r="L481" s="95"/>
      <c r="M481" s="95"/>
      <c r="N481" s="95"/>
      <c r="O481" s="95"/>
      <c r="P481" s="95"/>
      <c r="Q481" s="95"/>
      <c r="R481" s="95"/>
      <c r="S481" s="95"/>
      <c r="T481" s="95"/>
      <c r="U481" s="95"/>
      <c r="V481" s="95"/>
      <c r="W481" s="95"/>
      <c r="X481" s="95"/>
      <c r="Y481" s="95"/>
      <c r="Z481" s="95"/>
      <c r="AA481" s="95"/>
      <c r="AB481" s="95"/>
      <c r="AC481" s="95"/>
      <c r="AD481" s="95"/>
      <c r="AE481" s="95"/>
      <c r="AF481" s="95"/>
      <c r="AG481" s="95"/>
      <c r="AH481" s="95"/>
      <c r="AI481" s="95"/>
      <c r="AJ481" s="95"/>
      <c r="AK481" s="95"/>
      <c r="AL481" s="95"/>
      <c r="AM481" s="95"/>
      <c r="AN481" s="95"/>
      <c r="AO481" s="95"/>
      <c r="AP481" s="95"/>
      <c r="AQ481" s="95"/>
      <c r="AR481" s="95"/>
      <c r="AS481" s="95"/>
      <c r="AT481" s="95"/>
      <c r="AU481" s="95"/>
    </row>
    <row r="482" customFormat="false" ht="14.65" hidden="false" customHeight="false" outlineLevel="0" collapsed="false">
      <c r="A482" s="92" t="e">
        <f aca="false">#REF!</f>
        <v>#REF!</v>
      </c>
      <c r="B482" s="95"/>
      <c r="C482" s="95"/>
      <c r="D482" s="121" t="e">
        <f aca="false">#REF!</f>
        <v>#REF!</v>
      </c>
      <c r="E482" s="95"/>
      <c r="F482" s="95"/>
      <c r="G482" s="95"/>
      <c r="H482" s="95"/>
      <c r="I482" s="190"/>
      <c r="J482" s="95"/>
      <c r="K482" s="190" t="e">
        <f aca="false">SUM(K429:K480)</f>
        <v>#REF!</v>
      </c>
      <c r="L482" s="95"/>
      <c r="M482" s="121" t="e">
        <f aca="false">K482-K429</f>
        <v>#REF!</v>
      </c>
      <c r="N482" s="95"/>
      <c r="O482" s="95"/>
      <c r="P482" s="95"/>
      <c r="Q482" s="95"/>
      <c r="R482" s="95"/>
      <c r="S482" s="95"/>
      <c r="T482" s="95"/>
      <c r="U482" s="95"/>
      <c r="V482" s="95"/>
      <c r="W482" s="95"/>
      <c r="X482" s="95"/>
      <c r="Y482" s="95"/>
      <c r="Z482" s="95"/>
      <c r="AA482" s="95"/>
      <c r="AB482" s="95"/>
      <c r="AC482" s="95"/>
      <c r="AD482" s="95"/>
      <c r="AE482" s="95"/>
      <c r="AF482" s="95"/>
      <c r="AG482" s="95"/>
      <c r="AH482" s="95"/>
      <c r="AI482" s="95"/>
      <c r="AJ482" s="95"/>
      <c r="AK482" s="95"/>
      <c r="AL482" s="95"/>
      <c r="AM482" s="95"/>
      <c r="AN482" s="95"/>
      <c r="AO482" s="95"/>
      <c r="AP482" s="95"/>
      <c r="AQ482" s="95"/>
      <c r="AR482" s="95"/>
      <c r="AS482" s="95"/>
      <c r="AT482" s="95"/>
      <c r="AU482" s="95"/>
    </row>
    <row r="483" customFormat="false" ht="3.95" hidden="false" customHeight="true" outlineLevel="0" collapsed="false">
      <c r="A483" s="95"/>
      <c r="B483" s="95"/>
      <c r="C483" s="95"/>
      <c r="D483" s="95"/>
      <c r="E483" s="95"/>
      <c r="F483" s="95"/>
      <c r="G483" s="95"/>
      <c r="H483" s="95"/>
      <c r="I483" s="95"/>
      <c r="J483" s="95"/>
      <c r="K483" s="95"/>
      <c r="L483" s="95"/>
      <c r="M483" s="95"/>
      <c r="N483" s="95"/>
      <c r="O483" s="95"/>
      <c r="P483" s="95"/>
      <c r="Q483" s="95"/>
      <c r="R483" s="95"/>
      <c r="S483" s="95"/>
      <c r="T483" s="95"/>
      <c r="U483" s="95"/>
      <c r="V483" s="95"/>
      <c r="W483" s="95"/>
      <c r="X483" s="95"/>
      <c r="Y483" s="95"/>
      <c r="Z483" s="95"/>
      <c r="AA483" s="95"/>
      <c r="AB483" s="95"/>
      <c r="AC483" s="95"/>
      <c r="AD483" s="95"/>
      <c r="AE483" s="95"/>
      <c r="AF483" s="95"/>
      <c r="AG483" s="95"/>
      <c r="AH483" s="95"/>
      <c r="AI483" s="95"/>
      <c r="AJ483" s="95"/>
      <c r="AK483" s="95"/>
      <c r="AL483" s="95"/>
      <c r="AM483" s="95"/>
      <c r="AN483" s="95"/>
      <c r="AO483" s="95"/>
      <c r="AP483" s="95"/>
      <c r="AQ483" s="95"/>
      <c r="AR483" s="95"/>
      <c r="AS483" s="95"/>
      <c r="AT483" s="95"/>
      <c r="AU483" s="95"/>
    </row>
    <row r="484" customFormat="false" ht="14.65" hidden="false" customHeight="false" outlineLevel="0" collapsed="false">
      <c r="A484" s="95" t="str">
        <f aca="false">A48</f>
        <v>OTHER ITEMS AFFECTING INTERCO. (CORP.) BALANCE</v>
      </c>
      <c r="B484" s="95"/>
      <c r="C484" s="95"/>
      <c r="D484" s="95"/>
      <c r="E484" s="95"/>
      <c r="F484" s="95"/>
      <c r="G484" s="95"/>
      <c r="H484" s="95"/>
      <c r="I484" s="95"/>
      <c r="J484" s="95"/>
      <c r="K484" s="95"/>
      <c r="L484" s="95"/>
      <c r="M484" s="95"/>
      <c r="N484" s="95"/>
      <c r="O484" s="95"/>
      <c r="P484" s="95"/>
      <c r="Q484" s="95"/>
      <c r="R484" s="95"/>
      <c r="S484" s="95"/>
      <c r="T484" s="95"/>
      <c r="U484" s="95"/>
      <c r="V484" s="95"/>
      <c r="W484" s="95"/>
      <c r="X484" s="95"/>
      <c r="Y484" s="95"/>
      <c r="Z484" s="95"/>
      <c r="AA484" s="95"/>
      <c r="AB484" s="95"/>
      <c r="AC484" s="95"/>
      <c r="AD484" s="95"/>
      <c r="AE484" s="95"/>
      <c r="AF484" s="95"/>
      <c r="AG484" s="95"/>
      <c r="AH484" s="95"/>
      <c r="AI484" s="95"/>
      <c r="AJ484" s="95"/>
      <c r="AK484" s="95"/>
      <c r="AL484" s="95"/>
      <c r="AM484" s="95"/>
      <c r="AN484" s="95"/>
      <c r="AO484" s="95"/>
      <c r="AP484" s="95"/>
      <c r="AQ484" s="95"/>
      <c r="AR484" s="95"/>
      <c r="AS484" s="95"/>
      <c r="AT484" s="95"/>
      <c r="AU484" s="95"/>
    </row>
    <row r="485" customFormat="false" ht="14.65" hidden="false" customHeight="false" outlineLevel="0" collapsed="false">
      <c r="A485" s="95" t="str">
        <f aca="false">A49</f>
        <v>   Dividends Transferred to Corporate</v>
      </c>
      <c r="B485" s="192"/>
      <c r="C485" s="192"/>
      <c r="D485" s="95"/>
      <c r="E485" s="95"/>
      <c r="F485" s="95"/>
      <c r="G485" s="121" t="n">
        <f aca="false">AN49</f>
        <v>0</v>
      </c>
      <c r="H485" s="95"/>
      <c r="I485" s="95"/>
      <c r="J485" s="95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Y485" s="95"/>
      <c r="Z485" s="95"/>
      <c r="AA485" s="95"/>
      <c r="AB485" s="95"/>
      <c r="AC485" s="95"/>
      <c r="AD485" s="95"/>
      <c r="AE485" s="95"/>
      <c r="AF485" s="95"/>
      <c r="AG485" s="95"/>
      <c r="AH485" s="95"/>
      <c r="AI485" s="95"/>
      <c r="AJ485" s="95"/>
      <c r="AK485" s="95"/>
      <c r="AL485" s="95"/>
      <c r="AM485" s="95"/>
      <c r="AN485" s="95"/>
      <c r="AO485" s="95"/>
      <c r="AP485" s="95"/>
      <c r="AQ485" s="95"/>
      <c r="AR485" s="95"/>
      <c r="AS485" s="95"/>
      <c r="AT485" s="95"/>
      <c r="AU485" s="95"/>
    </row>
    <row r="486" customFormat="false" ht="14.65" hidden="false" customHeight="false" outlineLevel="0" collapsed="false">
      <c r="A486" s="95" t="str">
        <f aca="false">A50</f>
        <v>   Other</v>
      </c>
      <c r="B486" s="192"/>
      <c r="C486" s="192"/>
      <c r="D486" s="95"/>
      <c r="E486" s="95"/>
      <c r="F486" s="95"/>
      <c r="G486" s="121" t="n">
        <f aca="false">AN50</f>
        <v>0</v>
      </c>
      <c r="H486" s="95"/>
      <c r="I486" s="95"/>
      <c r="J486" s="95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5"/>
      <c r="W486" s="95"/>
      <c r="X486" s="95"/>
      <c r="Y486" s="95"/>
      <c r="Z486" s="95"/>
      <c r="AA486" s="95"/>
      <c r="AB486" s="95"/>
      <c r="AC486" s="95"/>
      <c r="AD486" s="95"/>
      <c r="AE486" s="95"/>
      <c r="AF486" s="95"/>
      <c r="AG486" s="95"/>
      <c r="AH486" s="95"/>
      <c r="AI486" s="95"/>
      <c r="AJ486" s="95"/>
      <c r="AK486" s="95"/>
      <c r="AL486" s="95"/>
      <c r="AM486" s="95"/>
      <c r="AN486" s="95"/>
      <c r="AO486" s="95"/>
      <c r="AP486" s="95"/>
      <c r="AQ486" s="95"/>
      <c r="AR486" s="95"/>
      <c r="AS486" s="95"/>
      <c r="AT486" s="95"/>
      <c r="AU486" s="95"/>
    </row>
    <row r="487" customFormat="false" ht="14.65" hidden="false" customHeight="false" outlineLevel="0" collapsed="false">
      <c r="A487" s="95" t="str">
        <f aca="false">A51</f>
        <v>   Inc. / (Dec.) in Long-Term Debt  (External)</v>
      </c>
      <c r="B487" s="95"/>
      <c r="C487" s="95"/>
      <c r="D487" s="95"/>
      <c r="E487" s="95"/>
      <c r="F487" s="95"/>
      <c r="G487" s="121" t="n">
        <f aca="false">AN51</f>
        <v>150000</v>
      </c>
      <c r="H487" s="95"/>
      <c r="I487" s="95"/>
      <c r="J487" s="95"/>
      <c r="K487" s="95"/>
      <c r="L487" s="95"/>
      <c r="M487" s="95"/>
      <c r="N487" s="95"/>
      <c r="O487" s="95"/>
      <c r="P487" s="95"/>
      <c r="Q487" s="95"/>
      <c r="R487" s="95"/>
      <c r="S487" s="95"/>
      <c r="T487" s="95"/>
      <c r="U487" s="95"/>
      <c r="V487" s="95"/>
      <c r="W487" s="95"/>
      <c r="X487" s="95"/>
      <c r="Y487" s="95"/>
      <c r="Z487" s="95"/>
      <c r="AA487" s="95"/>
      <c r="AB487" s="95"/>
      <c r="AC487" s="95"/>
      <c r="AD487" s="95"/>
      <c r="AE487" s="95"/>
      <c r="AF487" s="95"/>
      <c r="AG487" s="95"/>
      <c r="AH487" s="95"/>
      <c r="AI487" s="95"/>
      <c r="AJ487" s="95"/>
      <c r="AK487" s="95"/>
      <c r="AL487" s="95"/>
      <c r="AM487" s="95"/>
      <c r="AN487" s="95"/>
      <c r="AO487" s="95"/>
      <c r="AP487" s="95"/>
      <c r="AQ487" s="95"/>
      <c r="AR487" s="95"/>
      <c r="AS487" s="95"/>
      <c r="AT487" s="95"/>
      <c r="AU487" s="95"/>
    </row>
    <row r="488" customFormat="false" ht="14.65" hidden="false" customHeight="false" outlineLevel="0" collapsed="false">
      <c r="A488" s="95" t="str">
        <f aca="false">A52</f>
        <v>   Inc. / (Dec.) in Sale of Receivables</v>
      </c>
      <c r="B488" s="95"/>
      <c r="C488" s="95"/>
      <c r="D488" s="95"/>
      <c r="E488" s="95"/>
      <c r="F488" s="95"/>
      <c r="G488" s="132" t="n">
        <f aca="false">AN52</f>
        <v>0</v>
      </c>
      <c r="H488" s="95"/>
      <c r="I488" s="95"/>
      <c r="J488" s="95"/>
      <c r="K488" s="95"/>
      <c r="L488" s="95"/>
      <c r="M488" s="95"/>
      <c r="N488" s="95"/>
      <c r="O488" s="95"/>
      <c r="P488" s="95"/>
      <c r="Q488" s="95"/>
      <c r="R488" s="95"/>
      <c r="S488" s="95"/>
      <c r="T488" s="95"/>
      <c r="U488" s="95"/>
      <c r="V488" s="95"/>
      <c r="W488" s="95"/>
      <c r="X488" s="95"/>
      <c r="Y488" s="95"/>
      <c r="Z488" s="95"/>
      <c r="AA488" s="95"/>
      <c r="AB488" s="95"/>
      <c r="AC488" s="95"/>
      <c r="AD488" s="95"/>
      <c r="AE488" s="95"/>
      <c r="AF488" s="95"/>
      <c r="AG488" s="95"/>
      <c r="AH488" s="95"/>
      <c r="AI488" s="95"/>
      <c r="AJ488" s="95"/>
      <c r="AK488" s="95"/>
      <c r="AL488" s="95"/>
      <c r="AM488" s="95"/>
      <c r="AN488" s="95"/>
      <c r="AO488" s="95"/>
      <c r="AP488" s="95"/>
      <c r="AQ488" s="95"/>
      <c r="AR488" s="95"/>
      <c r="AS488" s="95"/>
      <c r="AT488" s="95"/>
      <c r="AU488" s="95"/>
    </row>
    <row r="489" customFormat="false" ht="14.65" hidden="false" customHeight="false" outlineLevel="0" collapsed="false">
      <c r="A489" s="95" t="str">
        <f aca="false">A54</f>
        <v>      Total Items Affecting Intercompany (Corp.) Balance</v>
      </c>
      <c r="B489" s="95"/>
      <c r="C489" s="95"/>
      <c r="D489" s="95"/>
      <c r="E489" s="95"/>
      <c r="F489" s="95"/>
      <c r="G489" s="95"/>
      <c r="H489" s="95"/>
      <c r="I489" s="95"/>
      <c r="J489" s="95"/>
      <c r="K489" s="95"/>
      <c r="L489" s="95"/>
      <c r="M489" s="132" t="n">
        <f aca="false">SUM(G485:G488)</f>
        <v>150000</v>
      </c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Y489" s="95"/>
      <c r="Z489" s="95"/>
      <c r="AA489" s="95"/>
      <c r="AB489" s="95"/>
      <c r="AC489" s="95"/>
      <c r="AD489" s="95"/>
      <c r="AE489" s="95"/>
      <c r="AF489" s="95"/>
      <c r="AG489" s="95"/>
      <c r="AH489" s="95"/>
      <c r="AI489" s="95"/>
      <c r="AJ489" s="95"/>
      <c r="AK489" s="95"/>
      <c r="AL489" s="95"/>
      <c r="AM489" s="95"/>
      <c r="AN489" s="95"/>
      <c r="AO489" s="95"/>
      <c r="AP489" s="95"/>
      <c r="AQ489" s="95"/>
      <c r="AR489" s="95"/>
      <c r="AS489" s="95"/>
      <c r="AT489" s="95"/>
      <c r="AU489" s="95"/>
    </row>
    <row r="490" customFormat="false" ht="6" hidden="false" customHeight="true" outlineLevel="0" collapsed="false">
      <c r="A490" s="95"/>
      <c r="B490" s="192"/>
      <c r="C490" s="192"/>
      <c r="D490" s="95"/>
      <c r="E490" s="192"/>
      <c r="F490" s="95"/>
      <c r="G490" s="121"/>
      <c r="H490" s="95"/>
      <c r="I490" s="95"/>
      <c r="J490" s="95"/>
      <c r="K490" s="95"/>
      <c r="L490" s="95"/>
      <c r="M490" s="95"/>
      <c r="N490" s="95"/>
      <c r="O490" s="95"/>
      <c r="P490" s="95"/>
      <c r="Q490" s="95"/>
      <c r="R490" s="95"/>
      <c r="S490" s="95"/>
      <c r="T490" s="95"/>
      <c r="U490" s="95"/>
      <c r="V490" s="95"/>
      <c r="W490" s="95"/>
      <c r="X490" s="95"/>
      <c r="Y490" s="95"/>
      <c r="Z490" s="95"/>
      <c r="AA490" s="95"/>
      <c r="AB490" s="95"/>
      <c r="AC490" s="95"/>
      <c r="AD490" s="95"/>
      <c r="AE490" s="95"/>
      <c r="AF490" s="95"/>
      <c r="AG490" s="95"/>
      <c r="AH490" s="95"/>
      <c r="AI490" s="95"/>
      <c r="AJ490" s="95"/>
      <c r="AK490" s="95"/>
      <c r="AL490" s="95"/>
      <c r="AM490" s="95"/>
      <c r="AN490" s="95"/>
      <c r="AO490" s="95"/>
      <c r="AP490" s="95"/>
      <c r="AQ490" s="95"/>
      <c r="AR490" s="95"/>
      <c r="AS490" s="95"/>
      <c r="AT490" s="95"/>
      <c r="AU490" s="95"/>
    </row>
    <row r="491" customFormat="false" ht="14.65" hidden="false" customHeight="false" outlineLevel="0" collapsed="false">
      <c r="A491" s="183" t="s">
        <v>474</v>
      </c>
      <c r="B491" s="95"/>
      <c r="C491" s="192"/>
      <c r="D491" s="121" t="n">
        <f aca="false">P56</f>
        <v>33300</v>
      </c>
      <c r="E491" s="192"/>
      <c r="F491" s="95"/>
      <c r="G491" s="121"/>
      <c r="H491" s="95"/>
      <c r="I491" s="95"/>
      <c r="J491" s="95"/>
      <c r="K491" s="95"/>
      <c r="L491" s="95"/>
      <c r="M491" s="193" t="e">
        <f aca="false">SUM(M429:M490)</f>
        <v>#REF!</v>
      </c>
      <c r="N491" s="95"/>
      <c r="O491" s="95"/>
      <c r="P491" s="95"/>
      <c r="Q491" s="95"/>
      <c r="R491" s="95"/>
      <c r="S491" s="95"/>
      <c r="T491" s="95"/>
      <c r="U491" s="95"/>
      <c r="V491" s="95"/>
      <c r="W491" s="95"/>
      <c r="X491" s="95"/>
      <c r="Y491" s="95"/>
      <c r="Z491" s="95"/>
      <c r="AA491" s="95"/>
      <c r="AB491" s="95"/>
      <c r="AC491" s="95"/>
      <c r="AD491" s="95"/>
      <c r="AE491" s="95"/>
      <c r="AF491" s="95"/>
      <c r="AG491" s="95"/>
      <c r="AH491" s="95"/>
      <c r="AI491" s="95"/>
      <c r="AJ491" s="95"/>
      <c r="AK491" s="95"/>
      <c r="AL491" s="95"/>
      <c r="AM491" s="95"/>
      <c r="AN491" s="95"/>
      <c r="AO491" s="95"/>
      <c r="AP491" s="95"/>
      <c r="AQ491" s="95"/>
      <c r="AR491" s="95"/>
      <c r="AS491" s="95"/>
      <c r="AT491" s="95"/>
      <c r="AU491" s="95"/>
    </row>
    <row r="492" customFormat="false" ht="8.1" hidden="false" customHeight="true" outlineLevel="0" collapsed="false">
      <c r="A492" s="95"/>
      <c r="B492" s="95"/>
      <c r="C492" s="95"/>
      <c r="D492" s="95"/>
      <c r="E492" s="95"/>
      <c r="F492" s="95"/>
      <c r="G492" s="95"/>
      <c r="H492" s="95"/>
      <c r="I492" s="95"/>
      <c r="J492" s="95"/>
      <c r="K492" s="95"/>
      <c r="L492" s="95"/>
      <c r="M492" s="95"/>
      <c r="N492" s="95"/>
      <c r="O492" s="95"/>
      <c r="P492" s="95"/>
      <c r="Q492" s="95"/>
      <c r="R492" s="95"/>
      <c r="S492" s="95"/>
      <c r="T492" s="95"/>
      <c r="U492" s="95"/>
      <c r="V492" s="95"/>
      <c r="W492" s="95"/>
      <c r="X492" s="95"/>
      <c r="Y492" s="95"/>
      <c r="Z492" s="95"/>
      <c r="AA492" s="95"/>
      <c r="AB492" s="95"/>
      <c r="AC492" s="95"/>
      <c r="AD492" s="95"/>
      <c r="AE492" s="95"/>
      <c r="AF492" s="95"/>
      <c r="AG492" s="95"/>
      <c r="AH492" s="95"/>
      <c r="AI492" s="95"/>
      <c r="AJ492" s="95"/>
      <c r="AK492" s="95"/>
      <c r="AL492" s="95"/>
      <c r="AM492" s="95"/>
      <c r="AN492" s="95"/>
      <c r="AO492" s="95"/>
      <c r="AP492" s="95"/>
      <c r="AQ492" s="95"/>
      <c r="AR492" s="95"/>
      <c r="AS492" s="95"/>
      <c r="AT492" s="95"/>
      <c r="AU492" s="95"/>
    </row>
    <row r="495" customFormat="false" ht="14.65" hidden="false" customHeight="false" outlineLevel="0" collapsed="false">
      <c r="B495" s="197" t="s">
        <v>595</v>
      </c>
      <c r="C495" s="197" t="s">
        <v>596</v>
      </c>
    </row>
    <row r="496" customFormat="false" ht="14.65" hidden="false" customHeight="false" outlineLevel="0" collapsed="false">
      <c r="C496" s="197" t="s">
        <v>597</v>
      </c>
    </row>
  </sheetData>
  <mergeCells count="50">
    <mergeCell ref="I1:L1"/>
    <mergeCell ref="AD1:AG1"/>
    <mergeCell ref="I2:L2"/>
    <mergeCell ref="AD2:AG2"/>
    <mergeCell ref="I3:L3"/>
    <mergeCell ref="AD3:AG3"/>
    <mergeCell ref="I4:L4"/>
    <mergeCell ref="AD4:AG4"/>
    <mergeCell ref="AJ6:AK6"/>
    <mergeCell ref="AM6:AN6"/>
    <mergeCell ref="AP6:AQ6"/>
    <mergeCell ref="I63:L63"/>
    <mergeCell ref="AD63:AG63"/>
    <mergeCell ref="I64:L64"/>
    <mergeCell ref="AD64:AG64"/>
    <mergeCell ref="I65:L65"/>
    <mergeCell ref="AD65:AG65"/>
    <mergeCell ref="I66:L66"/>
    <mergeCell ref="AD66:AG66"/>
    <mergeCell ref="AJ68:AK68"/>
    <mergeCell ref="AM68:AN68"/>
    <mergeCell ref="AP68:AQ68"/>
    <mergeCell ref="I119:L119"/>
    <mergeCell ref="AD119:AG119"/>
    <mergeCell ref="I120:L120"/>
    <mergeCell ref="AD120:AG120"/>
    <mergeCell ref="I121:L121"/>
    <mergeCell ref="AD121:AG121"/>
    <mergeCell ref="I122:L122"/>
    <mergeCell ref="AD122:AG122"/>
    <mergeCell ref="AJ124:AK124"/>
    <mergeCell ref="AM124:AN124"/>
    <mergeCell ref="AP124:AQ124"/>
    <mergeCell ref="I187:U187"/>
    <mergeCell ref="AD187:AG187"/>
    <mergeCell ref="I188:U188"/>
    <mergeCell ref="AC188:AH188"/>
    <mergeCell ref="I189:U189"/>
    <mergeCell ref="AD189:AG189"/>
    <mergeCell ref="I190:U190"/>
    <mergeCell ref="AD190:AG190"/>
    <mergeCell ref="AJ192:AK192"/>
    <mergeCell ref="AM192:AN192"/>
    <mergeCell ref="AP192:AQ192"/>
    <mergeCell ref="I248:L248"/>
    <mergeCell ref="I249:L249"/>
    <mergeCell ref="I250:L250"/>
    <mergeCell ref="I251:L251"/>
    <mergeCell ref="I353:K353"/>
    <mergeCell ref="I426:K426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0</xdr:col>
                    <xdr:colOff>1560600</xdr:colOff>
                    <xdr:row>2</xdr:row>
                    <xdr:rowOff>120600</xdr:rowOff>
                  </from>
                  <to>
                    <xdr:col>1</xdr:col>
                    <xdr:colOff>81360</xdr:colOff>
                    <xdr:row>5</xdr:row>
                    <xdr:rowOff>186120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4.65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