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CKUP" sheetId="1" state="visible" r:id="rId3"/>
    <sheet name="BALSHEET" sheetId="2" state="visible" r:id="rId4"/>
    <sheet name="CASHFLOW" sheetId="3" state="visible" r:id="rId5"/>
    <sheet name="CF-Partnership, NNG &amp; 53K" sheetId="4" state="visible" r:id="rId6"/>
    <sheet name="PrintMacro" sheetId="5" state="hidden" r:id="rId7"/>
  </sheets>
  <externalReferences>
    <externalReference r:id="rId8"/>
  </externalReferences>
  <definedNames>
    <definedName function="false" hidden="false" localSheetId="0" name="_xlnm.Print_Area" vbProcedure="false">BACKUP!$A$463:$R$511</definedName>
    <definedName function="false" hidden="false" localSheetId="0" name="_xlnm.Print_Titles" vbProcedure="false">BACKUP!$1:$9</definedName>
    <definedName function="false" hidden="false" localSheetId="1" name="_xlnm.Print_Area" vbProcedure="false">BALSHEET!$CA$58:$CO$98</definedName>
    <definedName function="false" hidden="false" localSheetId="1" name="_xlnm.Print_Titles" vbProcedure="false">BALSHEET!$1:$10</definedName>
    <definedName function="false" hidden="false" localSheetId="2" name="_xlnm.Print_Area" vbProcedure="false">CASHFLOW!$AA$190:$AQ$249</definedName>
    <definedName function="false" hidden="false" localSheetId="3" name="_xlnm.Print_Area" vbProcedure="false">'CF-Partnership, NNG &amp; 53K'!$A$1:$V$69</definedName>
    <definedName function="false" hidden="false" name="ASSET1" vbProcedure="false">BACKUP!$A$10:$R$75</definedName>
    <definedName function="false" hidden="false" name="ASSET2" vbProcedure="false">BACKUP!$A$77:$R$135</definedName>
    <definedName function="false" hidden="false" name="ASSET3" vbProcedure="false">BACKUP!$A$137:$R$195</definedName>
    <definedName function="false" hidden="false" name="ASSET4" vbProcedure="false">BACKUP!$A$197:$R$251</definedName>
    <definedName function="false" hidden="false" name="ASSET5" vbProcedure="false">BACKUP!$A$252:$R$276</definedName>
    <definedName function="false" hidden="false" name="CFNNG53K" vbProcedure="false">'CF-Partnership, NNG &amp; 53K'!$AA$1:$AV$69</definedName>
    <definedName function="false" hidden="false" name="CFPARTNERSHIP" vbProcedure="false">'CF-Partnership, NNG &amp; 53K'!$A$1:$V$69</definedName>
    <definedName function="false" hidden="false" name="COMPARE" vbProcedure="false">CASHFLOW!$AA$1:$AQ$63</definedName>
    <definedName function="false" hidden="false" name="CORPBS" vbProcedure="false">BALSHEET!$A$157:$P$211</definedName>
    <definedName function="false" hidden="false" name="CORPBS93" vbProcedure="false">BALSHEET!$AA$157:$AP$211</definedName>
    <definedName function="false" hidden="false" name="CORPCASH" vbProcedure="false">CASHFLOW!$A$65:$V$119</definedName>
    <definedName function="false" hidden="false" name="CORPSUM" vbProcedure="false">CASHFLOW!$AA$65:$AQ$119</definedName>
    <definedName function="false" hidden="false" name="FUNDSMO" vbProcedure="false">CASHFLOW!$A$121:$V$188</definedName>
    <definedName function="false" hidden="false" name="FUNDSUM" vbProcedure="false">CASHFLOW!$AA$121:$AQ$188</definedName>
    <definedName function="false" hidden="false" name="LIAB1" vbProcedure="false">BACKUP!$A$279:$R$337</definedName>
    <definedName function="false" hidden="false" name="LIAB2" vbProcedure="false">BACKUP!$A$338:$R$399</definedName>
    <definedName function="false" hidden="false" name="LIAB3" vbProcedure="false">BACKUP!$A$401:$R$461</definedName>
    <definedName function="false" hidden="false" name="LIAB4" vbProcedure="false">BACKUP!$A$463:$R$511</definedName>
    <definedName function="false" hidden="false" name="MOASSET" vbProcedure="false">BALSHEET!$A$11:$O$56</definedName>
    <definedName function="false" hidden="false" name="MOLIAB" vbProcedure="false">BALSHEET!$A$58:$O$99</definedName>
    <definedName function="false" hidden="false" name="OTHERMO" vbProcedure="false">CASHFLOW!$A$190:$V$249</definedName>
    <definedName function="false" hidden="false" name="OTHERSUM" vbProcedure="false">CASHFLOW!$AA$190:$AQ$249</definedName>
    <definedName function="false" hidden="false" name="PAGE1" vbProcedure="false">CASHFLOW!$A$260:$U$305</definedName>
    <definedName function="false" hidden="false" name="PAGE2" vbProcedure="false">CASHFLOW!$A$307:$U$371</definedName>
    <definedName function="false" hidden="false" name="PRINT" vbProcedure="false">CASHFLOW!$A$1:$V$63</definedName>
    <definedName function="false" hidden="false" name="RONASSET" vbProcedure="false">BALSHEET!$AA$11:$AQ$53</definedName>
    <definedName function="false" hidden="false" name="RONCEMO" vbProcedure="false">BALSHEET!$A$102:$P$155</definedName>
    <definedName function="false" hidden="false" name="RONCEMO93" vbProcedure="false">BALSHEET!$AA$102:$AP$155</definedName>
    <definedName function="false" hidden="false" name="RONLIAB" vbProcedure="false">BALSHEET!$AA$58:$AQ$96</definedName>
    <definedName function="false" hidden="false" name="TITLE1" vbProcedure="false">BALSHEET!$A$1:$O$10</definedName>
    <definedName function="false" hidden="false" name="TITLE2" vbProcedure="false">BALSHEET!$AA$1:$AO$10</definedName>
    <definedName function="false" hidden="false" name="VARCE" vbProcedure="false">CASHFLOW!$A$446:$P$517</definedName>
    <definedName function="false" hidden="false" name="VARPLAN" vbProcedure="false">CASHFLOW!$A$373:$P$444</definedName>
    <definedName function="false" hidden="false" name="\L" vbProcedure="false">CASHFLOW!$C$520:$E$521</definedName>
    <definedName function="false" hidden="false" name="\P" vbProcedure="false">BALSHEET!$D$232:$F$233</definedName>
    <definedName function="false" hidden="false" name="\R" vbProcedure="false">BALSHEET!$D$238:$F$239</definedName>
    <definedName function="false" hidden="false" name="_93ASSET" vbProcedure="false">BALSHEET!$AA$11:$AO$56</definedName>
    <definedName function="false" hidden="false" name="_93LIAB" vbProcedure="false">BALSHEET!$AA$58:$AO$99</definedName>
    <definedName function="false" hidden="false" localSheetId="0" name="Print_Titles_MI" vbProcedure="false">BACKUP!$1:$9</definedName>
    <definedName function="false" hidden="false" localSheetId="0" name="TITLE1" vbProcedure="false">BACKUP!$A$1:$R$9</definedName>
    <definedName function="false" hidden="false" localSheetId="0" name="\P" vbProcedure="false">BACKUP!$D$515:$F$523</definedName>
    <definedName function="false" hidden="false" localSheetId="1" name="Print_Titles_MI" vbProcedure="false">BALSHEET!$1:$10</definedName>
    <definedName function="false" hidden="false" localSheetId="2" name="TITLE1" vbProcedure="false">CASHFLOW!$A$251:$U$259</definedName>
    <definedName function="false" hidden="false" localSheetId="3" name="COMPARE" vbProcedure="false">#REF!</definedName>
    <definedName function="false" hidden="false" localSheetId="3" name="CORPCASH" vbProcedure="false">#REF!</definedName>
    <definedName function="false" hidden="false" localSheetId="3" name="CORPSUM" vbProcedure="false">#REF!</definedName>
    <definedName function="false" hidden="false" localSheetId="3" name="FUNDSMO" vbProcedure="false">'CF-Partnership, NNG &amp; 53K'!$A$2:$C$69</definedName>
    <definedName function="false" hidden="false" localSheetId="3" name="FUNDSUM" vbProcedure="false">'CF-Partnership, NNG &amp; 53K'!$D$2:$V$69</definedName>
    <definedName function="false" hidden="false" localSheetId="3" name="OTHERMO" vbProcedure="false">#REF!</definedName>
    <definedName function="false" hidden="false" localSheetId="3" name="OTHERSUM" vbProcedure="false">#REF!</definedName>
    <definedName function="false" hidden="false" localSheetId="3" name="PAGE1" vbProcedure="false">#REF!</definedName>
    <definedName function="false" hidden="false" localSheetId="3" name="PAGE2" vbProcedure="false">#REF!</definedName>
    <definedName function="false" hidden="false" localSheetId="3" name="PRINT" vbProcedure="false">#REF!</definedName>
    <definedName function="false" hidden="false" localSheetId="3" name="TITLE1" vbProcedure="false">#REF!</definedName>
    <definedName function="false" hidden="false" localSheetId="3" name="VARCE" vbProcedure="false">#REF!</definedName>
    <definedName function="false" hidden="false" localSheetId="3" name="VARPLAN" vbProcedure="false">#REF!</definedName>
    <definedName function="false" hidden="false" localSheetId="3" name="\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<sst xmlns="http://schemas.openxmlformats.org/spreadsheetml/2006/main" count="1123" uniqueCount="633">
  <si>
    <t xml:space="preserve">NORTHERN NATURAL GAS GROUP</t>
  </si>
  <si>
    <t xml:space="preserve">BACKUP FOR BALANCE SHEET AND CASH FLOW STATEMENT</t>
  </si>
  <si>
    <t xml:space="preserve">2002 OPERATING PLAN</t>
  </si>
  <si>
    <t xml:space="preserve">(Thousands of Dollars)</t>
  </si>
  <si>
    <t xml:space="preserve">3rd CE</t>
  </si>
  <si>
    <t xml:space="preserve">BALANCE </t>
  </si>
  <si>
    <t xml:space="preserve">PLAN</t>
  </si>
  <si>
    <t xml:space="preserve">TOTAL</t>
  </si>
  <si>
    <t xml:space="preserve">FEB</t>
  </si>
  <si>
    <t xml:space="preserve">ESTIMATED</t>
  </si>
  <si>
    <t xml:space="preserve">12/31/01</t>
  </si>
  <si>
    <t xml:space="preserve">JAN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</si>
  <si>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</si>
  <si>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</si>
  <si>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</si>
  <si>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</si>
  <si>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</si>
  <si>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</si>
  <si>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</si>
  <si>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</si>
  <si>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</si>
  <si>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</si>
  <si>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Y-T-D</t>
  </si>
  <si>
    <t xml:space="preserve">R.M.</t>
  </si>
  <si>
    <t xml:space="preserve">Cash / Temporary Cash Investments - Beg. Balance</t>
  </si>
  <si>
    <t xml:space="preserve">   Actual / Estimate Adjustment</t>
  </si>
  <si>
    <t xml:space="preserve">Cash / Temporary Cash Investments - End. Balance</t>
  </si>
  <si>
    <t xml:space="preserve">      Change</t>
  </si>
  <si>
    <t xml:space="preserve">Accounts Receivable - Beg. Balance</t>
  </si>
  <si>
    <t xml:space="preserve">   Previous Month Subtotal</t>
  </si>
  <si>
    <t xml:space="preserve">   Seagull &amp; MOPS Fuel Sales </t>
  </si>
  <si>
    <t xml:space="preserve">(L)</t>
  </si>
  <si>
    <t xml:space="preserve">   Transportion Revenue (Before Higher Rates)</t>
  </si>
  <si>
    <t xml:space="preserve">   Liquids Revenue</t>
  </si>
  <si>
    <t xml:space="preserve">   Other Revenue</t>
  </si>
  <si>
    <t xml:space="preserve">   Rate Case Impact (Higher Rates)</t>
  </si>
  <si>
    <t xml:space="preserve">      Subtotal - Revenue</t>
  </si>
  <si>
    <t xml:space="preserve">   Other</t>
  </si>
  <si>
    <t xml:space="preserve">Accounts Receivable - End. Balance</t>
  </si>
  <si>
    <t xml:space="preserve">Asset Price Risk Management (Current)- Beg. Balance</t>
  </si>
  <si>
    <t xml:space="preserve">   Other Speculative </t>
  </si>
  <si>
    <t xml:space="preserve">Asset Price Risk Management (Current)- End. Balance</t>
  </si>
  <si>
    <t xml:space="preserve">Inventories - Beg. Balance</t>
  </si>
  <si>
    <t xml:space="preserve">   Storage Above / (Below) 14.0 Bcf Level</t>
  </si>
  <si>
    <t xml:space="preserve">Inventories - End. Balance</t>
  </si>
  <si>
    <t xml:space="preserve">Materials &amp; Supplies - Beg. Balance</t>
  </si>
  <si>
    <t xml:space="preserve">   Actual / Estimate Adjustment </t>
  </si>
  <si>
    <t xml:space="preserve">Materials &amp; Supplies - End. Balance</t>
  </si>
  <si>
    <t xml:space="preserve">Exchange Gas Receivable - Beg. Balance</t>
  </si>
  <si>
    <t xml:space="preserve">Exchange Gas Receivable - End. Balance</t>
  </si>
  <si>
    <t xml:space="preserve">Prepayments - Beg. Balance</t>
  </si>
  <si>
    <t xml:space="preserve">   DOT Users Fees - 2002 (Expense in 2001???)</t>
  </si>
  <si>
    <t xml:space="preserve">        - 2003</t>
  </si>
  <si>
    <t xml:space="preserve">Prepayments - End. Balance</t>
  </si>
  <si>
    <t xml:space="preserve">Regulatory Assets (Current) - Beg. Balance</t>
  </si>
  <si>
    <t xml:space="preserve">END. BAL.</t>
  </si>
  <si>
    <t xml:space="preserve">   ACA - Payments</t>
  </si>
  <si>
    <t xml:space="preserve">           - Amortization</t>
  </si>
  <si>
    <t xml:space="preserve">   Stranded 858 / 858 R.A.</t>
  </si>
  <si>
    <t xml:space="preserve">   GSR / GSR R.A. - Surcharge / Carrying Charges Tracker</t>
  </si>
  <si>
    <t xml:space="preserve">   Reverse Auction 1 - Surcharge Tracker</t>
  </si>
  <si>
    <t xml:space="preserve">   Reverse Auction 2 - Surcharge Tracker</t>
  </si>
  <si>
    <t xml:space="preserve">   Reverse Auction 3 - Surcharge Tracker</t>
  </si>
  <si>
    <t xml:space="preserve">   Net Fuel / UAF Amortization (Pre PRA)</t>
  </si>
  <si>
    <t xml:space="preserve">   Severance and Relocation Amortization</t>
  </si>
  <si>
    <t xml:space="preserve">   2223 Dodge Lease Termination Amortization</t>
  </si>
  <si>
    <t xml:space="preserve">   Uncollectable Accts. (PGA / Centran,Gasmart,Latex)</t>
  </si>
  <si>
    <t xml:space="preserve">   Order 528 - Surcharge Tracker </t>
  </si>
  <si>
    <t xml:space="preserve">   FAS 106 Amortization</t>
  </si>
  <si>
    <t xml:space="preserve">   Regulatory Commission Expense</t>
  </si>
  <si>
    <t xml:space="preserve">   SBA Tracker Adjustment</t>
  </si>
  <si>
    <t xml:space="preserve">   Risk Management</t>
  </si>
  <si>
    <t xml:space="preserve">Regulatory Assets (Current) - End. Balance</t>
  </si>
  <si>
    <t xml:space="preserve">Other Current Assets - Beg. Balance</t>
  </si>
  <si>
    <t xml:space="preserve">   Other - Other (Was OI Costs)</t>
  </si>
  <si>
    <t xml:space="preserve">            - Loss on Reacquired Debt</t>
  </si>
  <si>
    <t xml:space="preserve">            - Unamortized Debt Expense - $250.0 MM Note</t>
  </si>
  <si>
    <t xml:space="preserve">                      - $100.0 MM Note</t>
  </si>
  <si>
    <t xml:space="preserve">                      - $150.0 MM Note</t>
  </si>
  <si>
    <t xml:space="preserve">            - Variable Pay / Annual Incentive</t>
  </si>
  <si>
    <t xml:space="preserve">Other Current Assets - End. Balance</t>
  </si>
  <si>
    <t xml:space="preserve">Pipeline Partnerships - Beg. Balance</t>
  </si>
  <si>
    <t xml:space="preserve">   Partnership Income / (Loss)</t>
  </si>
  <si>
    <t xml:space="preserve">   Partnership Distribution</t>
  </si>
  <si>
    <t xml:space="preserve">   Trailblazer Expansion</t>
  </si>
  <si>
    <t xml:space="preserve">      - Monthly Fair Value Adjustment</t>
  </si>
  <si>
    <t xml:space="preserve">Pipeline Partnerships - End. Balance</t>
  </si>
  <si>
    <t xml:space="preserve">Investments &amp; Other Assets - Beg. Balance</t>
  </si>
  <si>
    <t xml:space="preserve">   McDay Energy (Original Loan $1.950 &amp; Assets $1.828)</t>
  </si>
  <si>
    <t xml:space="preserve">   Miscellaneous</t>
  </si>
  <si>
    <t xml:space="preserve">Investments &amp; Other Assets - End. Balance</t>
  </si>
  <si>
    <t xml:space="preserve">Asset Price Risk Management (Noncurrent)- Beg. Balance</t>
  </si>
  <si>
    <t xml:space="preserve">   Base Gas / El Paso</t>
  </si>
  <si>
    <t xml:space="preserve">   TransCanada</t>
  </si>
  <si>
    <t xml:space="preserve">   Other Comprehensive Income</t>
  </si>
  <si>
    <t xml:space="preserve">   Other Speculative</t>
  </si>
  <si>
    <t xml:space="preserve">Asset Price Risk Management (Noncurrent)- End. Balance</t>
  </si>
  <si>
    <t xml:space="preserve">Plant - Beg. Balance</t>
  </si>
  <si>
    <t xml:space="preserve">   Capital Expenditures (Rudy) - Base Amt. </t>
  </si>
  <si>
    <t xml:space="preserve">              - Partial Base Gas Buyback (??? Bcf vs. Total 15.0 Bcf) </t>
  </si>
  <si>
    <t xml:space="preserve">              - Year End Accrual Activity</t>
  </si>
  <si>
    <t xml:space="preserve">              - Additional O&amp;M Capitalization</t>
  </si>
  <si>
    <t xml:space="preserve">   AFUDC</t>
  </si>
  <si>
    <t xml:space="preserve">   Asset Sales - Net Plant </t>
  </si>
  <si>
    <t xml:space="preserve">                      - Net Plant </t>
  </si>
  <si>
    <t xml:space="preserve">   Plant / Reserve Adjustments</t>
  </si>
  <si>
    <t xml:space="preserve">   Storage Imbalance (Acct. 117.4 - 12/31/00 - 9.371 Bcf) </t>
  </si>
  <si>
    <r>
      <rPr>
        <sz val="10"/>
        <rFont val="Arial"/>
        <family val="2"/>
      </rPr>
      <t xml:space="preserve">   Retirement of Reserves </t>
    </r>
    <r>
      <rPr>
        <sz val="10"/>
        <color rgb="FFFF0000"/>
        <rFont val="Arial"/>
        <family val="2"/>
      </rPr>
      <t xml:space="preserve">(Was 12/01 Now 6/02 - Mops $2.0 ???)</t>
    </r>
  </si>
  <si>
    <t xml:space="preserve">Plant - End. Balance</t>
  </si>
  <si>
    <t xml:space="preserve">Accumulated Depreciation - Beg. Balance</t>
  </si>
  <si>
    <t xml:space="preserve">   Depreciation Expense</t>
  </si>
  <si>
    <t xml:space="preserve">   Plant Amortization</t>
  </si>
  <si>
    <t xml:space="preserve">   Removals (Summary of Property Changes)</t>
  </si>
  <si>
    <t xml:space="preserve">   Salvage (Summary of Property Changes)</t>
  </si>
  <si>
    <t xml:space="preserve">   Plant Acquisitions Adjustments</t>
  </si>
  <si>
    <t xml:space="preserve">   Pipe Recoating / Plant / Reserve Adjustments</t>
  </si>
  <si>
    <t xml:space="preserve">   Asset Sales </t>
  </si>
  <si>
    <t xml:space="preserve">Accumulated Depreciation - End. Balance</t>
  </si>
  <si>
    <t xml:space="preserve">Deferred Contract Reformation Costs - Beg. Balance</t>
  </si>
  <si>
    <t xml:space="preserve">   One Time Payments (Third Parties)</t>
  </si>
  <si>
    <t xml:space="preserve">Deferred Contract Reformation Costs - End. Balance</t>
  </si>
  <si>
    <t xml:space="preserve">Deferred Sev. / Relocation Charges - Beg. Balance</t>
  </si>
  <si>
    <t xml:space="preserve">   Merger / Severance</t>
  </si>
  <si>
    <t xml:space="preserve">Deferred Sev. / Relocation Charges - End. Balance</t>
  </si>
  <si>
    <t xml:space="preserve">MONTHLY</t>
  </si>
  <si>
    <t xml:space="preserve">Regulatory Assets (Noncurrent) - Beg. Balance</t>
  </si>
  <si>
    <t xml:space="preserve">   Stranded 858 (Other) - Principal / Other</t>
  </si>
  <si>
    <t xml:space="preserve">          - Surcharge Tracker </t>
  </si>
  <si>
    <t xml:space="preserve">          - Carrying Charges</t>
  </si>
  <si>
    <t xml:space="preserve">   Stranded 858 (ANR Buyout) - Principal / Other</t>
  </si>
  <si>
    <t xml:space="preserve">   Stranded 858 R.A. - Principal / Other</t>
  </si>
  <si>
    <t xml:space="preserve">   GSR (Total) - Principal / Other</t>
  </si>
  <si>
    <t xml:space="preserve">   GSR R.A. (Total) - Other</t>
  </si>
  <si>
    <t xml:space="preserve">          - Principal (Interest Component)</t>
  </si>
  <si>
    <t xml:space="preserve">   Reverse Auction 1 - Other</t>
  </si>
  <si>
    <t xml:space="preserve">   Reverse Auction 2 - Other</t>
  </si>
  <si>
    <t xml:space="preserve">   Reverse Auction 3 - Other</t>
  </si>
  <si>
    <t xml:space="preserve">          - Principal </t>
  </si>
  <si>
    <t xml:space="preserve">   Order 528 - Principal / Other </t>
  </si>
  <si>
    <t xml:space="preserve">          - Direct Bill Payment</t>
  </si>
  <si>
    <t xml:space="preserve">   South Georgia </t>
  </si>
  <si>
    <t xml:space="preserve">   Kansas Ad Valorem Tax Issue</t>
  </si>
  <si>
    <t xml:space="preserve">   Pipe Recoating Costs - Principal</t>
  </si>
  <si>
    <t xml:space="preserve">          - Amortization (Reg. Amort.) </t>
  </si>
  <si>
    <t xml:space="preserve">   IMP Amortization (Reg. Amort.)</t>
  </si>
  <si>
    <t xml:space="preserve">   Regulatory Commission Expense (Reg. Amort.)</t>
  </si>
  <si>
    <t xml:space="preserve">   Severance &amp; Relocation Amortization</t>
  </si>
  <si>
    <t xml:space="preserve">   Uncollectable Accts.(PGA / Centran,Gasmart,Latex)</t>
  </si>
  <si>
    <t xml:space="preserve">   Y2K Cost Deferrals</t>
  </si>
  <si>
    <t xml:space="preserve">   Storage Equivalent Unit Price Risk - @ Index</t>
  </si>
  <si>
    <t xml:space="preserve">          - @ Futures</t>
  </si>
  <si>
    <t xml:space="preserve">   AFUDC - Gross Up (Net of Amortization)</t>
  </si>
  <si>
    <t xml:space="preserve">      Funds Flow Management (Final Plan )</t>
  </si>
  <si>
    <t xml:space="preserve">      Funds Flow Management ( )</t>
  </si>
  <si>
    <t xml:space="preserve">      Funds Flow Management (3rd C.E. 2001)</t>
  </si>
  <si>
    <t xml:space="preserve">Regulatory Assets (Noncurrent) - End. Balance</t>
  </si>
  <si>
    <t xml:space="preserve">Deferred Charges - Beg. Balance</t>
  </si>
  <si>
    <t xml:space="preserve">   Amortized Loss on Reacquired Debt</t>
  </si>
  <si>
    <t xml:space="preserve">   Non Construction WIP </t>
  </si>
  <si>
    <t xml:space="preserve">      - Y2K Cost Deferrals (Reclass to Reg Assets 7/00)</t>
  </si>
  <si>
    <t xml:space="preserve">      - Mobil Annual Settlement (1996-2001Exp. In 2000) / Amort.</t>
  </si>
  <si>
    <t xml:space="preserve">   Unamortized Debt Expense - $250.0 MM Note</t>
  </si>
  <si>
    <t xml:space="preserve">      - $100.0 MM Note</t>
  </si>
  <si>
    <t xml:space="preserve">      - $150.0 MM Note</t>
  </si>
  <si>
    <t xml:space="preserve">   Non-Recurring Structured Produces (Non Cash)</t>
  </si>
  <si>
    <t xml:space="preserve">   Unidentified "Stretch" (Non Cash)</t>
  </si>
  <si>
    <t xml:space="preserve">   Quarterly Actual vs. Flash Variance (Hyperion Adjust.)</t>
  </si>
  <si>
    <t xml:space="preserve">Deferred Charges - End. Balance</t>
  </si>
  <si>
    <t xml:space="preserve">TOTAL ASSETS</t>
  </si>
  <si>
    <t xml:space="preserve">      Net Change</t>
  </si>
  <si>
    <t xml:space="preserve">Accounts Payable (Assoc. / Other) - Beg. Balance</t>
  </si>
  <si>
    <t xml:space="preserve">   Gas Purchased &amp; Produced</t>
  </si>
  <si>
    <t xml:space="preserve">   TC&amp;S (858 / 858 R.A. / SBA)</t>
  </si>
  <si>
    <t xml:space="preserve">   Liquids Fuel &amp; Shrinkage </t>
  </si>
  <si>
    <t xml:space="preserve">      Subtotal</t>
  </si>
  <si>
    <t xml:space="preserve">   Year End Accrual</t>
  </si>
  <si>
    <t xml:space="preserve">   Gas Purchase Payable (12/01)</t>
  </si>
  <si>
    <t xml:space="preserve">   Associated Companies (Interco.)</t>
  </si>
  <si>
    <t xml:space="preserve">   Reverse Auction 2 Accrual (Year End) / Payment</t>
  </si>
  <si>
    <t xml:space="preserve">Accounts Payable (Assoc. / Other) - End. Balance</t>
  </si>
  <si>
    <t xml:space="preserve">Accounts Payable (Enron Corp. Other) - Beg. Balance</t>
  </si>
  <si>
    <t xml:space="preserve">   Corporate Activity (MSA Acct. 1460)</t>
  </si>
  <si>
    <t xml:space="preserve">   Actual / Estimate Adjustment (CAFCO ?)</t>
  </si>
  <si>
    <t xml:space="preserve">Accounts Payable (Enron Corp. Other) - End. Balance</t>
  </si>
  <si>
    <t xml:space="preserve">Accounts Payable (Other) - Beg. Balance</t>
  </si>
  <si>
    <t xml:space="preserve">   Current Month Activity   (REVIEW FORMULA)</t>
  </si>
  <si>
    <t xml:space="preserve">Accounts Payable (Other) - End. Balance</t>
  </si>
  <si>
    <t xml:space="preserve">Liability Price Risk Management (Current) - Beg. Balance</t>
  </si>
  <si>
    <t xml:space="preserve">   Other Comprehensive Loss</t>
  </si>
  <si>
    <t xml:space="preserve">   Net Present Value Adjustment</t>
  </si>
  <si>
    <t xml:space="preserve">Liability Price Risk Management (Current) - End. Balance</t>
  </si>
  <si>
    <t xml:space="preserve">Exchange Gas Payable - Beg. Balance</t>
  </si>
  <si>
    <t xml:space="preserve">Exchange Gas Payable - End. Balance</t>
  </si>
  <si>
    <t xml:space="preserve">Accrued Taxes - Beg. Balance</t>
  </si>
  <si>
    <t xml:space="preserve">   Taxes Other than Income</t>
  </si>
  <si>
    <t xml:space="preserve">   Property Tax Payments  </t>
  </si>
  <si>
    <t xml:space="preserve">   Misc. Tax. Pay. (Navajo B.A.T.)</t>
  </si>
  <si>
    <t xml:space="preserve">   Payroll Tax Payments</t>
  </si>
  <si>
    <t xml:space="preserve">      Net Adjustments</t>
  </si>
  <si>
    <t xml:space="preserve">   Income Tax (w/o Capital Cost) Exp.  (Per P/L)</t>
  </si>
  <si>
    <t xml:space="preserve">   Current Payable</t>
  </si>
  <si>
    <t xml:space="preserve">   Tax Payment  (Input Actual Incl. 53K 7/99 Forward)</t>
  </si>
  <si>
    <t xml:space="preserve">      Accrual Amount</t>
  </si>
  <si>
    <t xml:space="preserve">   Total Changes</t>
  </si>
  <si>
    <t xml:space="preserve">   Previous Month Balance - YTD</t>
  </si>
  <si>
    <t xml:space="preserve">Accrued Taxes - End. Balance</t>
  </si>
  <si>
    <t xml:space="preserve">Deferred Taxes (Current) - Beg. Balance</t>
  </si>
  <si>
    <t xml:space="preserve">   Current Month Activity (Def. Taxes Earnings Model)</t>
  </si>
  <si>
    <t xml:space="preserve">   Tax Department Adjustment</t>
  </si>
  <si>
    <t xml:space="preserve">Deferred Taxes (Current) - End. Balance</t>
  </si>
  <si>
    <t xml:space="preserve">Deferred Taxes (Noncurrent) - Beg. Balance</t>
  </si>
  <si>
    <t xml:space="preserve">   Cur. Deferred Tax Offset</t>
  </si>
  <si>
    <t xml:space="preserve">   Act./Est. Adj. ( )</t>
  </si>
  <si>
    <t xml:space="preserve">Deferred Taxes (Noncurrent) - End. Balance</t>
  </si>
  <si>
    <t xml:space="preserve">Accrued Interest - Beg. Balance</t>
  </si>
  <si>
    <t xml:space="preserve">   Long-Term Debt  (External Only)</t>
  </si>
  <si>
    <t xml:space="preserve">   Interest Payments on Long Term Debt</t>
  </si>
  <si>
    <t xml:space="preserve">Accrued Interest - End. Balance</t>
  </si>
  <si>
    <t xml:space="preserve">Other Current Liabilities - Beg. Balance</t>
  </si>
  <si>
    <t xml:space="preserve">   Reserves (Mapped to FF) - Standby Parts Gain Deferral</t>
  </si>
  <si>
    <t xml:space="preserve">        - Rate Case Refund Reserve </t>
  </si>
  <si>
    <t xml:space="preserve">        - Transport</t>
  </si>
  <si>
    <t xml:space="preserve">        - Gas Contract Litigation</t>
  </si>
  <si>
    <t xml:space="preserve">        - Misc.(Def.Interest/Ferraro/Penalty/Def.Well/Other)</t>
  </si>
  <si>
    <t xml:space="preserve">        - Coyanosa </t>
  </si>
  <si>
    <t xml:space="preserve">   Net Payroll Clearing / Accu. Rate Refund Provision / Other</t>
  </si>
  <si>
    <t xml:space="preserve">   Reverse Auction 1 - Payment (Current Portion)</t>
  </si>
  <si>
    <t xml:space="preserve">   Reverse Auction 2 - Payment (Current Portion)</t>
  </si>
  <si>
    <t xml:space="preserve">   Variable Pay (Reclass 3/99) / Bonus / PBA Accrual</t>
  </si>
  <si>
    <t xml:space="preserve">   Market Support / Unclaimed Vouchers</t>
  </si>
  <si>
    <t xml:space="preserve">   SAP Issues (Unknown)</t>
  </si>
  <si>
    <t xml:space="preserve">Other Current Liabilities - End. Balance</t>
  </si>
  <si>
    <t xml:space="preserve">Regulatory Liabilities (Current) - Beg. Balance</t>
  </si>
  <si>
    <t xml:space="preserve">   Ad Valorem Tax Refund - Income        </t>
  </si>
  <si>
    <t xml:space="preserve">   Carlton Resolution Surcharge            </t>
  </si>
  <si>
    <t xml:space="preserve">   PRA Fuel / UAF Deferral                    </t>
  </si>
  <si>
    <t xml:space="preserve">Regulatory Liabilities (Current) - End. Balance</t>
  </si>
  <si>
    <t xml:space="preserve">Regulatory Liabilities (Noncurrent) - Beg. Balance</t>
  </si>
  <si>
    <t xml:space="preserve">Regulatory Liabilities (Noncurrent) - End. Balance</t>
  </si>
  <si>
    <t xml:space="preserve">Other Deferred Credits - Beg. Balance</t>
  </si>
  <si>
    <t xml:space="preserve">   Unamortized Gain on Reacquired Debt</t>
  </si>
  <si>
    <t xml:space="preserve">   Reverse Auction 1 (Incl. 10% Supply)</t>
  </si>
  <si>
    <t xml:space="preserve">   Reverse Auction 2 </t>
  </si>
  <si>
    <t xml:space="preserve">Other Deferred Credits - End. Balance</t>
  </si>
  <si>
    <t xml:space="preserve">Liability Price Risk Management (NonCur.) - Beg. Balance</t>
  </si>
  <si>
    <t xml:space="preserve">   Price Risk Management (El Paso / Base Gas)</t>
  </si>
  <si>
    <t xml:space="preserve">Liability Price Risk Management (NonCur.) - End. Balance</t>
  </si>
  <si>
    <t xml:space="preserve">Payable / (Receivable) From Corporate - Beg. Balance</t>
  </si>
  <si>
    <t xml:space="preserve">   (Increase) / Decrease in Intercompany Cash</t>
  </si>
  <si>
    <t xml:space="preserve">   Payable / Receivable - Enron Corporate Other</t>
  </si>
  <si>
    <t xml:space="preserve">                                  - Enron Corporate CAFCO</t>
  </si>
  <si>
    <t xml:space="preserve">   Dividends to EPC</t>
  </si>
  <si>
    <t xml:space="preserve">   Debt Discount Component</t>
  </si>
  <si>
    <t xml:space="preserve">   Corporate Beginning Balance Adjustment</t>
  </si>
  <si>
    <t xml:space="preserve">Payable / (Receivable) From Corporate - End. Balance</t>
  </si>
  <si>
    <t xml:space="preserve">Long Term Debt - Beg. Balance</t>
  </si>
  <si>
    <t xml:space="preserve">   Principal - $250.0 MM @ 8.0% (Reclass to Cur. Liab.)</t>
  </si>
  <si>
    <t xml:space="preserve">                - $100.0 MM @ 6.875%</t>
  </si>
  <si>
    <t xml:space="preserve">                - $150.0 MM @ 6.75%</t>
  </si>
  <si>
    <t xml:space="preserve">   Debt Discount</t>
  </si>
  <si>
    <t xml:space="preserve">Long Term Debt - End. Balance</t>
  </si>
  <si>
    <t xml:space="preserve">Capitalization - Beg. Balance</t>
  </si>
  <si>
    <t xml:space="preserve">   Net Income - w/o Asset Sales</t>
  </si>
  <si>
    <t xml:space="preserve">         - Net Gain / (Loss) on Asset Sales (External)</t>
  </si>
  <si>
    <t xml:space="preserve">         - Net Gain / (Loss) on Asset Sales (Assoc. Co.)</t>
  </si>
  <si>
    <t xml:space="preserve">   FASB 133 - Comprehensive Income / (Loss)</t>
  </si>
  <si>
    <t xml:space="preserve">                   - Other</t>
  </si>
  <si>
    <t xml:space="preserve">   Dividends to EPC, Trailblazer TPC1 (3/99)</t>
  </si>
  <si>
    <t xml:space="preserve">   Ardmore (3/95), Lucent (11/98, 2/99), Black Marlin (3/99)</t>
  </si>
  <si>
    <t xml:space="preserve">   Act. / Est. Adjustment </t>
  </si>
  <si>
    <t xml:space="preserve">Capitalization - End. Balance</t>
  </si>
  <si>
    <t xml:space="preserve">TOTAL LIABILITIES &amp; STOCKHOLDERS EQUITY</t>
  </si>
  <si>
    <t xml:space="preserve">Check # - Cumulative</t>
  </si>
  <si>
    <t xml:space="preserve">             - Current Month</t>
  </si>
  <si>
    <t xml:space="preserve">\P</t>
  </si>
  <si>
    <t xml:space="preserve">:PlbtTITLE1~qqrsASSET1~g</t>
  </si>
  <si>
    <t xml:space="preserve">:PrsASSET2~g</t>
  </si>
  <si>
    <t xml:space="preserve">:PrsASSET3~g</t>
  </si>
  <si>
    <t xml:space="preserve">:PrsASSET4~g</t>
  </si>
  <si>
    <t xml:space="preserve">:PrsASSET5~g</t>
  </si>
  <si>
    <t xml:space="preserve">:PrsLIAB1~g</t>
  </si>
  <si>
    <t xml:space="preserve">:PrsLIAB2~g</t>
  </si>
  <si>
    <t xml:space="preserve">:PrsLIAB3~g</t>
  </si>
  <si>
    <t xml:space="preserve">:PrsLIAB4~g</t>
  </si>
  <si>
    <t xml:space="preserve">TRAILBLAZER PIPELINE</t>
  </si>
  <si>
    <t xml:space="preserve">BLACK MARLIN FAIR VALUE COMPANY (Co. 53K)</t>
  </si>
  <si>
    <t xml:space="preserve">NORTHERN NATURAL GAS COMPANY (Co. 179)</t>
  </si>
  <si>
    <t xml:space="preserve">BALANCE SHEET</t>
  </si>
  <si>
    <t xml:space="preserve">PRINT: </t>
  </si>
  <si>
    <t xml:space="preserve">JUNE</t>
  </si>
  <si>
    <t xml:space="preserve">CURRENT ASSETS</t>
  </si>
  <si>
    <t xml:space="preserve">1</t>
  </si>
  <si>
    <t xml:space="preserve">   Cash &amp; Temporary Cash Investments</t>
  </si>
  <si>
    <t xml:space="preserve">2</t>
  </si>
  <si>
    <t xml:space="preserve">   Accounts Receivable</t>
  </si>
  <si>
    <t xml:space="preserve">I</t>
  </si>
  <si>
    <t xml:space="preserve">   Enron Corporate - Receivable (Acct. 1466)</t>
  </si>
  <si>
    <t xml:space="preserve">                            - Payable (Acct. 1460)</t>
  </si>
  <si>
    <t xml:space="preserve">   Asset Price Risk Management</t>
  </si>
  <si>
    <t xml:space="preserve">3</t>
  </si>
  <si>
    <t xml:space="preserve">   Inventories</t>
  </si>
  <si>
    <t xml:space="preserve">   Materials and Supplies</t>
  </si>
  <si>
    <t xml:space="preserve">4</t>
  </si>
  <si>
    <t xml:space="preserve">   Exchange Gas Receivable</t>
  </si>
  <si>
    <t xml:space="preserve">   (Over) / Under Recovered Gas Cost</t>
  </si>
  <si>
    <t xml:space="preserve">   Prepayments</t>
  </si>
  <si>
    <t xml:space="preserve">   Regulatory Assets</t>
  </si>
  <si>
    <t xml:space="preserve">8</t>
  </si>
  <si>
    <t xml:space="preserve">   Deferred Contract Reformation Costs</t>
  </si>
  <si>
    <t xml:space="preserve">      Total Current Assets</t>
  </si>
  <si>
    <t xml:space="preserve">INVESTMENTS AND OTHER ASSETS</t>
  </si>
  <si>
    <t xml:space="preserve">5</t>
  </si>
  <si>
    <t xml:space="preserve">   Pipeline Partnerships</t>
  </si>
  <si>
    <t xml:space="preserve">      Total Investments &amp; Other Assets</t>
  </si>
  <si>
    <t xml:space="preserve">PLANT</t>
  </si>
  <si>
    <t xml:space="preserve">   Accumulated Depreciation</t>
  </si>
  <si>
    <t xml:space="preserve">6</t>
  </si>
  <si>
    <t xml:space="preserve">      Net Plant</t>
  </si>
  <si>
    <t xml:space="preserve">DEFERRED CHARGES</t>
  </si>
  <si>
    <t xml:space="preserve">   Deferred Contract Reformation Costs </t>
  </si>
  <si>
    <t xml:space="preserve">7</t>
  </si>
  <si>
    <t xml:space="preserve">   Other Regulatory Assets</t>
  </si>
  <si>
    <t xml:space="preserve">9</t>
  </si>
  <si>
    <t xml:space="preserve">   Deferred Severance / Relocation Charges</t>
  </si>
  <si>
    <t xml:space="preserve">      Total Deferred Charges</t>
  </si>
  <si>
    <t xml:space="preserve">            TOTAL ASSETS</t>
  </si>
  <si>
    <t xml:space="preserve">CURRENT LIABILITIES</t>
  </si>
  <si>
    <t xml:space="preserve">A</t>
  </si>
  <si>
    <t xml:space="preserve">   Accounts Payable - Assoc. Companies / Trade</t>
  </si>
  <si>
    <t xml:space="preserve">                               - Other</t>
  </si>
  <si>
    <t xml:space="preserve">B</t>
  </si>
  <si>
    <t xml:space="preserve">   Liability Price Risk Management</t>
  </si>
  <si>
    <t xml:space="preserve">   Exchange Gas Payable</t>
  </si>
  <si>
    <t xml:space="preserve">   Accrued Taxes</t>
  </si>
  <si>
    <t xml:space="preserve">C</t>
  </si>
  <si>
    <t xml:space="preserve">   Deferred Income Taxes - Current</t>
  </si>
  <si>
    <t xml:space="preserve">   Accrued Interest</t>
  </si>
  <si>
    <t xml:space="preserve">F</t>
  </si>
  <si>
    <t xml:space="preserve">   Regulatory Liabilities</t>
  </si>
  <si>
    <t xml:space="preserve">H</t>
  </si>
  <si>
    <t xml:space="preserve">      Total Current Liabilities</t>
  </si>
  <si>
    <t xml:space="preserve">DEFERRED CREDITS AND OTHER LIABILITIES</t>
  </si>
  <si>
    <t xml:space="preserve">D</t>
  </si>
  <si>
    <t xml:space="preserve">   Deferred Income Taxes</t>
  </si>
  <si>
    <t xml:space="preserve">G</t>
  </si>
  <si>
    <t xml:space="preserve">   Other Regulatory Liabilities</t>
  </si>
  <si>
    <t xml:space="preserve">      Total Deferred Credits &amp; Other Liabilities</t>
  </si>
  <si>
    <t xml:space="preserve">DEBT </t>
  </si>
  <si>
    <t xml:space="preserve">   Payable / (Receivable) from Corporate</t>
  </si>
  <si>
    <t xml:space="preserve">J</t>
  </si>
  <si>
    <t xml:space="preserve">   Long-term Debt - External</t>
  </si>
  <si>
    <t xml:space="preserve">                          - Assoc. Companies</t>
  </si>
  <si>
    <t xml:space="preserve">      Total Debt</t>
  </si>
  <si>
    <t xml:space="preserve">EQUITY</t>
  </si>
  <si>
    <t xml:space="preserve">   Common Stock</t>
  </si>
  <si>
    <t xml:space="preserve">   Paid-in Capital</t>
  </si>
  <si>
    <t xml:space="preserve">   Accumulated Other Comprehensive Income</t>
  </si>
  <si>
    <t xml:space="preserve">   Retained Earnings</t>
  </si>
  <si>
    <t xml:space="preserve">K</t>
  </si>
  <si>
    <t xml:space="preserve">      Total Equity</t>
  </si>
  <si>
    <t xml:space="preserve">            TOTAL LIABILITIES &amp; EQUITY</t>
  </si>
  <si>
    <t xml:space="preserve">      CHECK #</t>
  </si>
  <si>
    <t xml:space="preserve">PRINT: RONCEMO</t>
  </si>
  <si>
    <t xml:space="preserve">AVERAGE NET CAPITAL EMPLOYED</t>
  </si>
  <si>
    <t xml:space="preserve">PRINT: RONCEMO93</t>
  </si>
  <si>
    <t xml:space="preserve">ROLLING</t>
  </si>
  <si>
    <t xml:space="preserve">AVERAGE</t>
  </si>
  <si>
    <t xml:space="preserve">ACT.</t>
  </si>
  <si>
    <t xml:space="preserve">1993</t>
  </si>
  <si>
    <t xml:space="preserve">ACT./EST.</t>
  </si>
  <si>
    <t xml:space="preserve">1992</t>
  </si>
  <si>
    <t xml:space="preserve"> ACT./EST.</t>
  </si>
  <si>
    <t xml:space="preserve">NET CAPITAL EMPLOYED</t>
  </si>
  <si>
    <t xml:space="preserve">   ASSETS</t>
  </si>
  <si>
    <t xml:space="preserve">       Cash</t>
  </si>
  <si>
    <t xml:space="preserve">       Accounts Receivable</t>
  </si>
  <si>
    <t xml:space="preserve">       Receivable from Corporate</t>
  </si>
  <si>
    <t xml:space="preserve">       Inventories</t>
  </si>
  <si>
    <t xml:space="preserve">       Prepaid &amp; Other Assets</t>
  </si>
  <si>
    <t xml:space="preserve">       Property - Net</t>
  </si>
  <si>
    <t xml:space="preserve">       Other Tangible Assets</t>
  </si>
  <si>
    <t xml:space="preserve">       Intangible Assets</t>
  </si>
  <si>
    <t xml:space="preserve">          Total Assets</t>
  </si>
  <si>
    <t xml:space="preserve">   LESS:</t>
  </si>
  <si>
    <t xml:space="preserve">   INTEREST FREE LIABILITIES</t>
  </si>
  <si>
    <t xml:space="preserve">       Accounts Payable</t>
  </si>
  <si>
    <t xml:space="preserve">       Accrued Liabilities</t>
  </si>
  <si>
    <t xml:space="preserve">       Current Tax Liabilities</t>
  </si>
  <si>
    <t xml:space="preserve">       Deferred Tax Liabilities</t>
  </si>
  <si>
    <t xml:space="preserve">       Other Liabilities</t>
  </si>
  <si>
    <t xml:space="preserve">          Total Interest Free Liabilities</t>
  </si>
  <si>
    <t xml:space="preserve">   SOURCES OF NET CAPITAL EMPLOYED</t>
  </si>
  <si>
    <t xml:space="preserve">       Short-Term Payable - Corporate</t>
  </si>
  <si>
    <t xml:space="preserve">       Short-Term payable (rec.) - Corporate</t>
  </si>
  <si>
    <t xml:space="preserve">       Long-Term Payable - Corporate</t>
  </si>
  <si>
    <t xml:space="preserve">       Long-Term payable - Corporate</t>
  </si>
  <si>
    <t xml:space="preserve">       Third Party Debt</t>
  </si>
  <si>
    <t xml:space="preserve">          Total Debt</t>
  </si>
  <si>
    <t xml:space="preserve">          Total Equity</t>
  </si>
  <si>
    <t xml:space="preserve">TOTAL NET CAPITAL EMPLOYED</t>
  </si>
  <si>
    <t xml:space="preserve">TOTAL NET INCOME (BEFORE CAPITAL COSTS)</t>
  </si>
  <si>
    <t xml:space="preserve">RONCE</t>
  </si>
  <si>
    <t xml:space="preserve">PRINT: CORPBS</t>
  </si>
  <si>
    <t xml:space="preserve">BALANCE SHEET ANALYSIS</t>
  </si>
  <si>
    <t xml:space="preserve">PRINT: CORPBS93</t>
  </si>
  <si>
    <t xml:space="preserve">ASSETS</t>
  </si>
  <si>
    <t xml:space="preserve">    Cash</t>
  </si>
  <si>
    <t xml:space="preserve">    Accounts Receivable</t>
  </si>
  <si>
    <t xml:space="preserve">    Receivable from Corporate</t>
  </si>
  <si>
    <t xml:space="preserve">    Materials &amp; Supplies</t>
  </si>
  <si>
    <t xml:space="preserve">    Prepaid &amp; Other Assets</t>
  </si>
  <si>
    <t xml:space="preserve">    Investments</t>
  </si>
  <si>
    <t xml:space="preserve">    Property - Net</t>
  </si>
  <si>
    <t xml:space="preserve">    Development Costs</t>
  </si>
  <si>
    <t xml:space="preserve">    Deferred Regulatory Assets</t>
  </si>
  <si>
    <t xml:space="preserve">    Deferred Contract Reformation Costs</t>
  </si>
  <si>
    <t xml:space="preserve">    Other Tangible Assets</t>
  </si>
  <si>
    <t xml:space="preserve">    Other Intangible Assets</t>
  </si>
  <si>
    <t xml:space="preserve">         Total Assets</t>
  </si>
  <si>
    <t xml:space="preserve">LIABILITIES</t>
  </si>
  <si>
    <t xml:space="preserve">    Accounts Payable</t>
  </si>
  <si>
    <t xml:space="preserve">    Accrued Liabilities</t>
  </si>
  <si>
    <t xml:space="preserve">    Bill in Excess of Costs</t>
  </si>
  <si>
    <t xml:space="preserve">    Current Tax Liabilities</t>
  </si>
  <si>
    <t xml:space="preserve">    Deferred Tax Liabilities</t>
  </si>
  <si>
    <t xml:space="preserve">    Deferred Construction Profits / Performance Bonus</t>
  </si>
  <si>
    <t xml:space="preserve">E</t>
  </si>
  <si>
    <t xml:space="preserve">    Deferred PAGUS Revenue</t>
  </si>
  <si>
    <t xml:space="preserve">    Deferred TCR Revenue</t>
  </si>
  <si>
    <t xml:space="preserve">    Deferred GSR / PGA Revenue</t>
  </si>
  <si>
    <t xml:space="preserve">    Other Regulatory Liabilities</t>
  </si>
  <si>
    <t xml:space="preserve">    Other Liabilities</t>
  </si>
  <si>
    <t xml:space="preserve">         Total Liabilities </t>
  </si>
  <si>
    <t xml:space="preserve">CAPITAL</t>
  </si>
  <si>
    <t xml:space="preserve">    Payable / (Receivable) from Corporate</t>
  </si>
  <si>
    <t xml:space="preserve">    Long-term Debt - External</t>
  </si>
  <si>
    <t xml:space="preserve">    Capitalization</t>
  </si>
  <si>
    <t xml:space="preserve">         Total Capital</t>
  </si>
  <si>
    <t xml:space="preserve">    Total Liabilities and Capital</t>
  </si>
  <si>
    <t xml:space="preserve">\P </t>
  </si>
  <si>
    <t xml:space="preserve">:PlbtTITLE1~qqrsMOASSET~g</t>
  </si>
  <si>
    <t xml:space="preserve">:PrsMOLIAB~g</t>
  </si>
  <si>
    <t xml:space="preserve">\R</t>
  </si>
  <si>
    <t xml:space="preserve">:PlbtTITLE2~qqrs93ASSET~g</t>
  </si>
  <si>
    <t xml:space="preserve">:Prs93LIAB~g</t>
  </si>
  <si>
    <t xml:space="preserve">PRINT: PRINT</t>
  </si>
  <si>
    <t xml:space="preserve">CASH FLOW STATEMENT</t>
  </si>
  <si>
    <t xml:space="preserve">PRINT: COMPARE</t>
  </si>
  <si>
    <t xml:space="preserve">FEB.</t>
  </si>
  <si>
    <t xml:space="preserve">MARCH</t>
  </si>
  <si>
    <t xml:space="preserve">ACT./EST. vs. PLAN</t>
  </si>
  <si>
    <t xml:space="preserve">3rd C.E. 2001</t>
  </si>
  <si>
    <t xml:space="preserve">Sept. YTD</t>
  </si>
  <si>
    <t xml:space="preserve">ANNUAL</t>
  </si>
  <si>
    <t xml:space="preserve">Variance</t>
  </si>
  <si>
    <t xml:space="preserve">3rd C.E.</t>
  </si>
  <si>
    <t xml:space="preserve">CASH FLOW FROM OPERATING ACTIVITIES</t>
  </si>
  <si>
    <t xml:space="preserve">   Net Income </t>
  </si>
  <si>
    <t xml:space="preserve">   Items not affecting Working Capital:</t>
  </si>
  <si>
    <t xml:space="preserve">      Depreciation and Amortization</t>
  </si>
  <si>
    <t xml:space="preserve">      Regulatory Amortization - TCR</t>
  </si>
  <si>
    <t xml:space="preserve">      Deferred Income Taxes - Both Current and Noncurrent </t>
  </si>
  <si>
    <t xml:space="preserve">   Working Capital Changes:</t>
  </si>
  <si>
    <t xml:space="preserve">      Accounts and Notes Receivable - Trade Only (6/01 Forward)</t>
  </si>
  <si>
    <t xml:space="preserve">      Inventories</t>
  </si>
  <si>
    <t xml:space="preserve">      Accounts Payable - Trade Only (6/01 Forward)</t>
  </si>
  <si>
    <t xml:space="preserve">                    - Other</t>
  </si>
  <si>
    <t xml:space="preserve">      Over / (Under) Recovered Gas Cost</t>
  </si>
  <si>
    <t xml:space="preserve">      Exchange Gas - Receivable</t>
  </si>
  <si>
    <t xml:space="preserve">                    - Payable</t>
  </si>
  <si>
    <t xml:space="preserve">      Prepayments</t>
  </si>
  <si>
    <t xml:space="preserve">      Accrued Interest - Third Party</t>
  </si>
  <si>
    <t xml:space="preserve">      Accrued Taxes, other than income</t>
  </si>
  <si>
    <t xml:space="preserve">      Other Current Assets</t>
  </si>
  <si>
    <t xml:space="preserve">      Other Current Liabilities (W/O Reserve Activity)</t>
  </si>
  <si>
    <t xml:space="preserve">   Price Risk Management Activities (Net)</t>
  </si>
  <si>
    <t xml:space="preserve">   Equity Earnings</t>
  </si>
  <si>
    <t xml:space="preserve">   Equity / Partner. Distributions / (Expansion) </t>
  </si>
  <si>
    <t xml:space="preserve">   Net (Gain) / Loss on Sale of Assets</t>
  </si>
  <si>
    <t xml:space="preserve">   Other Regulatory Assets / Liabilities</t>
  </si>
  <si>
    <t xml:space="preserve">   Other (Incl. All Capital Costs &amp; Current Reserve Activity) </t>
  </si>
  <si>
    <t xml:space="preserve">      Cash Provided by Operating Activities</t>
  </si>
  <si>
    <t xml:space="preserve">CASH FLOW FROM INVESTING ACTIVITIES</t>
  </si>
  <si>
    <t xml:space="preserve">   Proceeds from Sale (Various)</t>
  </si>
  <si>
    <t xml:space="preserve">   Additions to Property </t>
  </si>
  <si>
    <t xml:space="preserve">   Other Capital Expenditures</t>
  </si>
  <si>
    <t xml:space="preserve">   Other Investments (McDay Energy / Misc.)</t>
  </si>
  <si>
    <t xml:space="preserve">   Other (Net Salvage &amp; Removal)</t>
  </si>
  <si>
    <t xml:space="preserve">      Cash Provided by (Used in) Investing Activities</t>
  </si>
  <si>
    <t xml:space="preserve">            Net Cash Flow Before Corporate Adjustments</t>
  </si>
  <si>
    <t xml:space="preserve">OTHER ITEMS AFFECTING INTERCO. (CORP.) BALANCE</t>
  </si>
  <si>
    <t xml:space="preserve">   Dividends Transferred to EPC </t>
  </si>
  <si>
    <t xml:space="preserve">   Inc. / (Dec.) in Long-Term Debt  (External)</t>
  </si>
  <si>
    <t xml:space="preserve">   Inc. / (Dec.) in Long-Term Debt Discount </t>
  </si>
  <si>
    <t xml:space="preserve">   Contribution from Parent </t>
  </si>
  <si>
    <t xml:space="preserve">      Total Items Affecting Intercompany (Corp.) Balance</t>
  </si>
  <si>
    <t xml:space="preserve">INCREASE / (DECREASE) IN INTERCOMPANY CASH</t>
  </si>
  <si>
    <t xml:space="preserve">      Change in Other Obligations</t>
  </si>
  <si>
    <t xml:space="preserve">INCREASE / (DECREASE) IN TOTAL OBLIGATIONS</t>
  </si>
  <si>
    <t xml:space="preserve">PRINT: CORPCASH</t>
  </si>
  <si>
    <t xml:space="preserve">TOTAL OBLIGATIONS</t>
  </si>
  <si>
    <t xml:space="preserve">PRINT: CORPSUM</t>
  </si>
  <si>
    <t xml:space="preserve">Cash Flow From Operations</t>
  </si>
  <si>
    <t xml:space="preserve">      Net Income After Financing Costs</t>
  </si>
  <si>
    <t xml:space="preserve">      Depreciation, Depletion, and Amortization</t>
  </si>
  <si>
    <t xml:space="preserve">      Amortization of Contract Reformation Costs</t>
  </si>
  <si>
    <t xml:space="preserve">      Deferred Income Taxes - Noncurrent Only</t>
  </si>
  <si>
    <t xml:space="preserve">      Deferred Revenue</t>
  </si>
  <si>
    <t xml:space="preserve">      Unrealized (Gain) / Loss on Price Risk Mgmt Activities</t>
  </si>
  <si>
    <t xml:space="preserve">      Oil &amp; Gas Exploration Expenses</t>
  </si>
  <si>
    <t xml:space="preserve">            Total Cash Flow From Operations</t>
  </si>
  <si>
    <t xml:space="preserve">Working Capital Changes</t>
  </si>
  <si>
    <t xml:space="preserve">      Accrued Income Taxes</t>
  </si>
  <si>
    <t xml:space="preserve">      Tax Refunds / Payments</t>
  </si>
  <si>
    <t xml:space="preserve">      Others, Net </t>
  </si>
  <si>
    <t xml:space="preserve">Equity Earnings</t>
  </si>
  <si>
    <t xml:space="preserve">Equity / Partnership Distributions</t>
  </si>
  <si>
    <t xml:space="preserve">Proceeds from Sale of Investments</t>
  </si>
  <si>
    <t xml:space="preserve">Capital Expenditures (Excluding Interco. Transactions)</t>
  </si>
  <si>
    <t xml:space="preserve">Equity Investments</t>
  </si>
  <si>
    <t xml:space="preserve">Others, Net </t>
  </si>
  <si>
    <t xml:space="preserve">Net Cash Flow</t>
  </si>
  <si>
    <t xml:space="preserve">Other Items Affecting Interco. Cash Balance with Corporate</t>
  </si>
  <si>
    <t xml:space="preserve">      Third Party Debt Increase / (Decrease)</t>
  </si>
  <si>
    <t xml:space="preserve">      Dividends Paid to Corporate</t>
  </si>
  <si>
    <t xml:space="preserve">      Dividends Paid to Outside Parties / Other</t>
  </si>
  <si>
    <t xml:space="preserve">      Restricted / Retained Cash</t>
  </si>
  <si>
    <t xml:space="preserve">Increase / (Decrease) in Cash Balance with Corporate </t>
  </si>
  <si>
    <t xml:space="preserve">Change in Other Obligations</t>
  </si>
  <si>
    <t xml:space="preserve">Increase / (Decrease) in Total Obligations</t>
  </si>
  <si>
    <t xml:space="preserve">         Total Working Capital Changes</t>
  </si>
  <si>
    <t xml:space="preserve">PRINT: FUNDSMO</t>
  </si>
  <si>
    <t xml:space="preserve">FUNDS FLOW STATEMENT</t>
  </si>
  <si>
    <t xml:space="preserve">PRINT: FUNDSUM</t>
  </si>
  <si>
    <t xml:space="preserve">   Items not affecting Cash:</t>
  </si>
  <si>
    <t xml:space="preserve">      Deferred Income Taxes</t>
  </si>
  <si>
    <t xml:space="preserve">      Net (Gain) / Loss on Sale of Assets</t>
  </si>
  <si>
    <t xml:space="preserve">            Total Funds Flow From Operations</t>
  </si>
  <si>
    <t xml:space="preserve">      Accounts Receivable (Including Exchange Gas Rec.)</t>
  </si>
  <si>
    <t xml:space="preserve">      Accounts Payable &amp; Other (Including Exchange Gas Pay.)</t>
  </si>
  <si>
    <t xml:space="preserve">            Total Working Capital Changes</t>
  </si>
  <si>
    <t xml:space="preserve">TOTAL CASH FLOW FROM OPERATING ACTIVITIES</t>
  </si>
  <si>
    <t xml:space="preserve">NET CASH FLOW</t>
  </si>
  <si>
    <t xml:space="preserve">PRINT: OTHERMO</t>
  </si>
  <si>
    <t xml:space="preserve">FUNDS FLOW STATEMENT - "OTHER"</t>
  </si>
  <si>
    <t xml:space="preserve">PRINT: OTHERSUM</t>
  </si>
  <si>
    <t xml:space="preserve"> " OTHER "</t>
  </si>
  <si>
    <t xml:space="preserve">   Change in Other Regulatory Assets</t>
  </si>
  <si>
    <t xml:space="preserve">         "     "      "           "        Liabilities</t>
  </si>
  <si>
    <t xml:space="preserve">      Net Change in Regulatory Assets / Liabilities</t>
  </si>
  <si>
    <t xml:space="preserve">   Other Items (Cash Flow Model)</t>
  </si>
  <si>
    <t xml:space="preserve">      Change in Cash / Temporary Cash Investments</t>
  </si>
  <si>
    <t xml:space="preserve">      Change in Invest. &amp; Other Assets</t>
  </si>
  <si>
    <t xml:space="preserve">Other Invest.in 1999</t>
  </si>
  <si>
    <t xml:space="preserve">      Change in Deferred Charges</t>
  </si>
  <si>
    <t xml:space="preserve">      Change in Deferred Credits </t>
  </si>
  <si>
    <t xml:space="preserve">      Gross Plant</t>
  </si>
  <si>
    <t xml:space="preserve">          Reserve Adjustments </t>
  </si>
  <si>
    <t xml:space="preserve">          Storage Imbalance (Acct.117.4) </t>
  </si>
  <si>
    <t xml:space="preserve">Funds Flow in 1998</t>
  </si>
  <si>
    <t xml:space="preserve">          Retirements at Cost</t>
  </si>
  <si>
    <t xml:space="preserve">      Accumulated Depreciation</t>
  </si>
  <si>
    <t xml:space="preserve">          Reserve Adj. / Pipe Recoating</t>
  </si>
  <si>
    <t xml:space="preserve">          Retirement of Reserves</t>
  </si>
  <si>
    <t xml:space="preserve">      Other (Was Ardmore Capitalization 3/95)</t>
  </si>
  <si>
    <t xml:space="preserve">         Subtotal (Cash Flow Model)</t>
  </si>
  <si>
    <t xml:space="preserve">   Other Tie Out Items (Financial Reporting)</t>
  </si>
  <si>
    <t xml:space="preserve">      FASB 133 - Comprehensive Income / (Loss) Tax Adjustment</t>
  </si>
  <si>
    <t xml:space="preserve">      Overthrust Removal (Net Income Offset Adjustment)</t>
  </si>
  <si>
    <t xml:space="preserve">      Overthrust Removal (Deferred Taxes Adjustment)</t>
  </si>
  <si>
    <t xml:space="preserve">      Property Summary - GR/IR Clearing</t>
  </si>
  <si>
    <t xml:space="preserve">      Other</t>
  </si>
  <si>
    <t xml:space="preserve">      Gain / (Loss) Offset - Various Property Sales</t>
  </si>
  <si>
    <t xml:space="preserve">      Proceeds Offset</t>
  </si>
  <si>
    <t xml:space="preserve">      Long Term Debt Discount FF Reporting Change 2/00</t>
  </si>
  <si>
    <t xml:space="preserve">      McDay Energy Loan (Investing Activity 7/99 Forward)</t>
  </si>
  <si>
    <t xml:space="preserve">      Total Current Liability Reserve Activity</t>
  </si>
  <si>
    <t xml:space="preserve">         McDay Reserve Adjustment</t>
  </si>
  <si>
    <t xml:space="preserve">      Long Term Debt Discount</t>
  </si>
  <si>
    <t xml:space="preserve">      Hyperion Adjust. / Reversal (DD&amp;A and Deferred Taxes)</t>
  </si>
  <si>
    <t xml:space="preserve">      Others, net</t>
  </si>
  <si>
    <t xml:space="preserve">         Subtotal (Financial Reporting)</t>
  </si>
  <si>
    <t xml:space="preserve">      Total Other Items</t>
  </si>
  <si>
    <t xml:space="preserve">TOTAL " OTHER "</t>
  </si>
  <si>
    <t xml:space="preserve">PRINT:  PAGE1</t>
  </si>
  <si>
    <t xml:space="preserve">   " LINKED ITEMS FROM BACKUP FILE "</t>
  </si>
  <si>
    <t xml:space="preserve">ORIGINAL</t>
  </si>
  <si>
    <t xml:space="preserve">ACTUAL</t>
  </si>
  <si>
    <t xml:space="preserve">OTHER</t>
  </si>
  <si>
    <t xml:space="preserve">OINVEST</t>
  </si>
  <si>
    <t xml:space="preserve">ADPRP</t>
  </si>
  <si>
    <t xml:space="preserve">OTCAP</t>
  </si>
  <si>
    <t xml:space="preserve">PROCD</t>
  </si>
  <si>
    <t xml:space="preserve">WASH</t>
  </si>
  <si>
    <t xml:space="preserve">DEPR.</t>
  </si>
  <si>
    <t xml:space="preserve">INVSTOT</t>
  </si>
  <si>
    <t xml:space="preserve">DCRC</t>
  </si>
  <si>
    <t xml:space="preserve">REGAM</t>
  </si>
  <si>
    <t xml:space="preserve">Other Current Liabilities</t>
  </si>
  <si>
    <t xml:space="preserve">O-REG</t>
  </si>
  <si>
    <t xml:space="preserve">LT DEBT</t>
  </si>
  <si>
    <t xml:space="preserve">CNTPR</t>
  </si>
  <si>
    <t xml:space="preserve">=</t>
  </si>
  <si>
    <t xml:space="preserve">PRINT:  VARPLAN</t>
  </si>
  <si>
    <t xml:space="preserve">(CORPORATE ACCRUAL)</t>
  </si>
  <si>
    <t xml:space="preserve">NET</t>
  </si>
  <si>
    <t xml:space="preserve"> BEFORE</t>
  </si>
  <si>
    <t xml:space="preserve"> AFTER</t>
  </si>
  <si>
    <t xml:space="preserve">CASH</t>
  </si>
  <si>
    <t xml:space="preserve">1995 ORIGINAL OPERATING PLAN</t>
  </si>
  <si>
    <t xml:space="preserve">CASH FLOW FROM OPERATIONS</t>
  </si>
  <si>
    <t xml:space="preserve">WORKING CAPITAL &amp; OTHER CHANGES</t>
  </si>
  <si>
    <t xml:space="preserve">      - Other</t>
  </si>
  <si>
    <t xml:space="preserve">      - Severance (Involuntary / Voluntary) </t>
  </si>
  <si>
    <t xml:space="preserve">      - Unamortized Debt Expense</t>
  </si>
  <si>
    <t xml:space="preserve">      - Other Deferred Charges (Actual Adjust.)</t>
  </si>
  <si>
    <t xml:space="preserve">      - Other Deferred Credits (Actual Adjust.)</t>
  </si>
  <si>
    <t xml:space="preserve">      - Miscellaneous</t>
  </si>
  <si>
    <t xml:space="preserve">            Cash Provided by (Used in) Operating Activities</t>
  </si>
  <si>
    <t xml:space="preserve">PRINT:  VARCE</t>
  </si>
  <si>
    <t xml:space="preserve">1994 THIRD CURRENT ESTIMATE or ACTUAL</t>
  </si>
  <si>
    <t xml:space="preserve">(3rd C.E. Inv. to Plant Trans. $48.2 MM)</t>
  </si>
  <si>
    <t xml:space="preserve">      - FAS 109 Adjustment (1993)</t>
  </si>
  <si>
    <t xml:space="preserve">      - IMP Noncurrent Deferred Tax Adjustment</t>
  </si>
  <si>
    <t xml:space="preserve">      - Misc. ('93-IRS Audit $-4.1, Nonrec. Adv. $-4.0, FAS 96 Pres. Val. $-2.4)</t>
  </si>
  <si>
    <t xml:space="preserve">('93-IMP Trans. $60.1, Inv. to Plant $55.7 MM)</t>
  </si>
  <si>
    <t xml:space="preserve">            Cash Provided by (Used in) Investing Activities</t>
  </si>
  <si>
    <t xml:space="preserve">\L</t>
  </si>
  <si>
    <t xml:space="preserve">:PlbtTITLE1~qqrsPAGE1~g</t>
  </si>
  <si>
    <t xml:space="preserve">:PrsPAGE2~g</t>
  </si>
  <si>
    <t xml:space="preserve">NORTHERN NATURAL GAS COMPANY (Co. 179 / 53K)</t>
  </si>
  <si>
    <t xml:space="preserve">PRINT: CFPARTNERSHIP</t>
  </si>
  <si>
    <t xml:space="preserve">PRINT: CFNNG&amp;53K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</si>
</sst>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_)"/>
    <numFmt numFmtId="166" formatCode="dd\-mmm\-yy_)"/>
    <numFmt numFmtId="167" formatCode="hh:mm\ AM/PM_)"/>
    <numFmt numFmtId="168" formatCode="[$-409]d\-mmm\-yy"/>
    <numFmt numFmtId="169" formatCode="@"/>
    <numFmt numFmtId="170" formatCode="[$-409]h:mm\ AM/PM"/>
    <numFmt numFmtId="171" formatCode="[$-409]#,##0_);\(#,##0\)"/>
    <numFmt numFmtId="172" formatCode="mm/dd/yy_)"/>
    <numFmt numFmtId="173" formatCode="0.0%"/>
    <numFmt numFmtId="174" formatCode="\$#,##0_);&quot;($&quot;#,##0\)"/>
    <numFmt numFmtId="175" formatCode="#,##0.0_);\(#,##0.0\)"/>
    <numFmt numFmtId="176" formatCode="dd\-mmm\-yy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sz val="10"/>
      <color rgb="FF008000"/>
      <name val="Arial"/>
      <family val="2"/>
    </font>
    <font>
      <u val="double"/>
      <sz val="10"/>
      <name val="Arial"/>
      <family val="2"/>
    </font>
    <font>
      <sz val="10"/>
      <color rgb="FF0000FF"/>
      <name val="Arial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ntique Olive"/>
      <family val="2"/>
    </font>
    <font>
      <b val="true"/>
      <u val="single"/>
      <sz val="10"/>
      <color rgb="FF000000"/>
      <name val="Arial"/>
      <family val="2"/>
    </font>
    <font>
      <b val="true"/>
      <u val="single"/>
      <sz val="10"/>
      <name val="Antique Olive"/>
      <family val="2"/>
    </font>
    <font>
      <u val="single"/>
      <sz val="10"/>
      <color rgb="FFFF0000"/>
      <name val="Arial"/>
      <family val="2"/>
    </font>
    <font>
      <u val="single"/>
      <sz val="10"/>
      <color rgb="FFFF00FF"/>
      <name val="Arial"/>
      <family val="2"/>
    </font>
    <font>
      <sz val="10"/>
      <color rgb="FF993366"/>
      <name val="Arial"/>
      <family val="2"/>
    </font>
    <font>
      <u val="single"/>
      <sz val="10"/>
      <color rgb="FF000000"/>
      <name val="Arial"/>
      <family val="2"/>
    </font>
    <font>
      <b val="true"/>
      <u val="double"/>
      <sz val="10"/>
      <name val="Arial"/>
      <family val="2"/>
    </font>
    <font>
      <b val="true"/>
      <u val="single"/>
      <sz val="10"/>
      <name val="Arial"/>
      <family val="0"/>
    </font>
    <font>
      <sz val="8"/>
      <name val="Arial"/>
      <family val="2"/>
    </font>
    <font>
      <b val="true"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9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1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1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2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0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13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ACKUP" xfId="20"/>
    <cellStyle name="Normal_BALSHEET" xfId="21"/>
    <cellStyle name="Normal_CASHFLOW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624600</xdr:colOff>
          <xdr:row>4</xdr:row>
          <xdr:rowOff>0</xdr:rowOff>
        </xdr:from>
        <xdr:to>
          <xdr:col>1</xdr:col>
          <xdr:colOff>-1807920</xdr:colOff>
          <xdr:row>7</xdr:row>
          <xdr:rowOff>66240</xdr:rowOff>
        </xdr:to>
        <xdr:sp>
          <xdr:nvSpPr>
            <xdr:cNvPr id="1001" name="Button 1" descr="Print Backup P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Backup Pages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924840</xdr:colOff>
          <xdr:row>3</xdr:row>
          <xdr:rowOff>9360</xdr:rowOff>
        </xdr:from>
        <xdr:to>
          <xdr:col>2</xdr:col>
          <xdr:colOff>-1204920</xdr:colOff>
          <xdr:row>6</xdr:row>
          <xdr:rowOff>85680</xdr:rowOff>
        </xdr:to>
        <xdr:sp>
          <xdr:nvSpPr>
            <xdr:cNvPr id="1001" name="Button 1" descr="Print Balance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Balance Sheet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1560600</xdr:colOff>
          <xdr:row>2</xdr:row>
          <xdr:rowOff>104760</xdr:rowOff>
        </xdr:from>
        <xdr:to>
          <xdr:col>1</xdr:col>
          <xdr:colOff>81000</xdr:colOff>
          <xdr:row>5</xdr:row>
          <xdr:rowOff>162000</xdr:rowOff>
        </xdr:to>
        <xdr:sp>
          <xdr:nvSpPr>
            <xdr:cNvPr id="1001" name="Button 1" descr="Print Cash Flo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Cash Flow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NNG02P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Sales&amp;Liq-COS"/>
      <sheetName val="Transport"/>
      <sheetName val="OtherRev"/>
      <sheetName val="O&amp;M"/>
      <sheetName val="Trackers"/>
      <sheetName val="RegAmort"/>
      <sheetName val="TC&amp;S"/>
      <sheetName val="Fuel-Depr-OtherTax"/>
      <sheetName val="OtherInc"/>
      <sheetName val="IntDeduct"/>
      <sheetName val="DeferredTax"/>
      <sheetName val="IncomeState"/>
      <sheetName val="Source"/>
      <sheetName val="Mymod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C24">
            <v>26</v>
          </cell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26</v>
          </cell>
          <cell r="M24">
            <v>26</v>
          </cell>
          <cell r="N24">
            <v>26</v>
          </cell>
        </row>
      </sheetData>
      <sheetData sheetId="9"/>
      <sheetData sheetId="10"/>
      <sheetData sheetId="11">
        <row r="71">
          <cell r="R71">
            <v>-9</v>
          </cell>
          <cell r="S71">
            <v>-9</v>
          </cell>
          <cell r="T71">
            <v>-9</v>
          </cell>
          <cell r="U71">
            <v>-9</v>
          </cell>
          <cell r="V71">
            <v>-9</v>
          </cell>
          <cell r="W71">
            <v>-10</v>
          </cell>
          <cell r="X71">
            <v>-9</v>
          </cell>
          <cell r="Y71">
            <v>-9</v>
          </cell>
          <cell r="Z71">
            <v>-9</v>
          </cell>
          <cell r="AA71">
            <v>-9</v>
          </cell>
          <cell r="AB71">
            <v>-9</v>
          </cell>
          <cell r="AC71">
            <v>-9</v>
          </cell>
        </row>
      </sheetData>
      <sheetData sheetId="12">
        <row r="84">
          <cell r="C84">
            <v>28</v>
          </cell>
          <cell r="D84">
            <v>28</v>
          </cell>
          <cell r="E84">
            <v>28</v>
          </cell>
          <cell r="F84">
            <v>28</v>
          </cell>
          <cell r="G84">
            <v>28</v>
          </cell>
          <cell r="H84">
            <v>28</v>
          </cell>
          <cell r="I84">
            <v>28</v>
          </cell>
          <cell r="J84">
            <v>28</v>
          </cell>
          <cell r="K84">
            <v>28</v>
          </cell>
          <cell r="L84">
            <v>28</v>
          </cell>
          <cell r="M84">
            <v>28</v>
          </cell>
          <cell r="N84">
            <v>28</v>
          </cell>
        </row>
        <row r="112">
          <cell r="C112">
            <v>182</v>
          </cell>
          <cell r="D112">
            <v>180</v>
          </cell>
          <cell r="E112">
            <v>182</v>
          </cell>
          <cell r="F112">
            <v>180</v>
          </cell>
          <cell r="G112">
            <v>181</v>
          </cell>
          <cell r="H112">
            <v>609</v>
          </cell>
          <cell r="I112">
            <v>610</v>
          </cell>
          <cell r="J112">
            <v>506</v>
          </cell>
          <cell r="K112">
            <v>505</v>
          </cell>
          <cell r="L112">
            <v>483</v>
          </cell>
          <cell r="M112">
            <v>499</v>
          </cell>
          <cell r="N112">
            <v>499</v>
          </cell>
        </row>
        <row r="113">
          <cell r="C113">
            <v>-85</v>
          </cell>
          <cell r="D113">
            <v>-84</v>
          </cell>
          <cell r="E113">
            <v>-85</v>
          </cell>
          <cell r="F113">
            <v>-84</v>
          </cell>
          <cell r="G113">
            <v>-85</v>
          </cell>
          <cell r="H113">
            <v>-305</v>
          </cell>
          <cell r="I113">
            <v>-305</v>
          </cell>
          <cell r="J113">
            <v>-252</v>
          </cell>
          <cell r="K113">
            <v>-251</v>
          </cell>
          <cell r="L113">
            <v>-240</v>
          </cell>
          <cell r="M113">
            <v>-248</v>
          </cell>
          <cell r="N113">
            <v>-248</v>
          </cell>
        </row>
        <row r="117">
          <cell r="C117">
            <v>164</v>
          </cell>
          <cell r="D117">
            <v>163</v>
          </cell>
          <cell r="E117">
            <v>164</v>
          </cell>
          <cell r="F117">
            <v>163</v>
          </cell>
          <cell r="G117">
            <v>161</v>
          </cell>
          <cell r="H117">
            <v>514</v>
          </cell>
          <cell r="I117">
            <v>514</v>
          </cell>
          <cell r="J117">
            <v>429</v>
          </cell>
          <cell r="K117">
            <v>428</v>
          </cell>
          <cell r="L117">
            <v>410</v>
          </cell>
          <cell r="M117">
            <v>424</v>
          </cell>
          <cell r="N117">
            <v>425</v>
          </cell>
        </row>
      </sheetData>
      <sheetData sheetId="13">
        <row r="4">
          <cell r="B4">
            <v>37188.6947200232</v>
          </cell>
        </row>
        <row r="5">
          <cell r="B5">
            <v>37188.6947200232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>
            <v>55287</v>
          </cell>
          <cell r="E10">
            <v>54297</v>
          </cell>
          <cell r="F10">
            <v>57788</v>
          </cell>
          <cell r="G10">
            <v>23074</v>
          </cell>
          <cell r="H10">
            <v>22070</v>
          </cell>
          <cell r="I10">
            <v>25185</v>
          </cell>
          <cell r="J10">
            <v>25128</v>
          </cell>
          <cell r="K10">
            <v>24715</v>
          </cell>
          <cell r="L10">
            <v>24496</v>
          </cell>
          <cell r="M10">
            <v>24301</v>
          </cell>
          <cell r="N10">
            <v>52563</v>
          </cell>
          <cell r="O10">
            <v>53454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208</v>
          </cell>
          <cell r="E12">
            <v>158</v>
          </cell>
          <cell r="F12">
            <v>134</v>
          </cell>
          <cell r="G12">
            <v>58</v>
          </cell>
          <cell r="H12">
            <v>58</v>
          </cell>
          <cell r="I12">
            <v>59</v>
          </cell>
          <cell r="J12">
            <v>58</v>
          </cell>
          <cell r="K12">
            <v>58</v>
          </cell>
          <cell r="L12">
            <v>59</v>
          </cell>
          <cell r="M12">
            <v>58</v>
          </cell>
          <cell r="N12">
            <v>108</v>
          </cell>
          <cell r="O12">
            <v>134</v>
          </cell>
        </row>
        <row r="13">
          <cell r="D13">
            <v>1162</v>
          </cell>
          <cell r="E13">
            <v>1162</v>
          </cell>
          <cell r="F13">
            <v>1162</v>
          </cell>
          <cell r="G13">
            <v>431</v>
          </cell>
          <cell r="H13">
            <v>431</v>
          </cell>
          <cell r="I13">
            <v>50</v>
          </cell>
          <cell r="J13">
            <v>50</v>
          </cell>
          <cell r="K13">
            <v>50</v>
          </cell>
          <cell r="L13">
            <v>331</v>
          </cell>
          <cell r="M13">
            <v>331</v>
          </cell>
          <cell r="N13">
            <v>331</v>
          </cell>
          <cell r="O13">
            <v>1162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603</v>
          </cell>
          <cell r="E17">
            <v>604</v>
          </cell>
          <cell r="F17">
            <v>603</v>
          </cell>
          <cell r="G17">
            <v>-127</v>
          </cell>
          <cell r="H17">
            <v>-128</v>
          </cell>
          <cell r="I17">
            <v>-508</v>
          </cell>
          <cell r="J17">
            <v>-509</v>
          </cell>
          <cell r="K17">
            <v>-508</v>
          </cell>
          <cell r="L17">
            <v>-228</v>
          </cell>
          <cell r="M17">
            <v>-227</v>
          </cell>
          <cell r="N17">
            <v>-228</v>
          </cell>
          <cell r="O17">
            <v>604</v>
          </cell>
        </row>
        <row r="18">
          <cell r="D18">
            <v>-293</v>
          </cell>
          <cell r="E18">
            <v>-249</v>
          </cell>
          <cell r="F18">
            <v>-206</v>
          </cell>
          <cell r="G18">
            <v>0</v>
          </cell>
          <cell r="H18">
            <v>2087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-206</v>
          </cell>
          <cell r="O18">
            <v>-293</v>
          </cell>
        </row>
        <row r="19">
          <cell r="D19">
            <v>9</v>
          </cell>
          <cell r="E19">
            <v>10</v>
          </cell>
          <cell r="F19">
            <v>14</v>
          </cell>
          <cell r="G19">
            <v>15</v>
          </cell>
          <cell r="H19">
            <v>12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0</v>
          </cell>
          <cell r="E23">
            <v>-1</v>
          </cell>
          <cell r="F23">
            <v>0</v>
          </cell>
          <cell r="G23">
            <v>-1</v>
          </cell>
          <cell r="H23">
            <v>0</v>
          </cell>
          <cell r="I23">
            <v>-1</v>
          </cell>
          <cell r="J23">
            <v>0</v>
          </cell>
          <cell r="K23">
            <v>-1</v>
          </cell>
          <cell r="L23">
            <v>0</v>
          </cell>
          <cell r="M23">
            <v>-1</v>
          </cell>
          <cell r="N23">
            <v>0</v>
          </cell>
          <cell r="O23">
            <v>-1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21</v>
          </cell>
          <cell r="E33">
            <v>19</v>
          </cell>
          <cell r="F33">
            <v>21</v>
          </cell>
          <cell r="G33">
            <v>21</v>
          </cell>
          <cell r="H33">
            <v>21</v>
          </cell>
          <cell r="I33">
            <v>21</v>
          </cell>
          <cell r="J33">
            <v>22</v>
          </cell>
          <cell r="K33">
            <v>22</v>
          </cell>
          <cell r="L33">
            <v>21</v>
          </cell>
          <cell r="M33">
            <v>22</v>
          </cell>
          <cell r="N33">
            <v>22</v>
          </cell>
          <cell r="O33">
            <v>22</v>
          </cell>
        </row>
        <row r="34">
          <cell r="D34">
            <v>58</v>
          </cell>
          <cell r="E34">
            <v>58</v>
          </cell>
          <cell r="F34">
            <v>58</v>
          </cell>
          <cell r="G34">
            <v>58</v>
          </cell>
          <cell r="H34">
            <v>58</v>
          </cell>
          <cell r="I34">
            <v>58</v>
          </cell>
          <cell r="J34">
            <v>58</v>
          </cell>
          <cell r="K34">
            <v>58</v>
          </cell>
          <cell r="L34">
            <v>58</v>
          </cell>
          <cell r="M34">
            <v>58</v>
          </cell>
          <cell r="N34">
            <v>58</v>
          </cell>
          <cell r="O34">
            <v>58</v>
          </cell>
        </row>
        <row r="35">
          <cell r="D35">
            <v>228</v>
          </cell>
          <cell r="E35">
            <v>228</v>
          </cell>
          <cell r="F35">
            <v>228</v>
          </cell>
          <cell r="G35">
            <v>228</v>
          </cell>
          <cell r="H35">
            <v>228</v>
          </cell>
          <cell r="I35">
            <v>228</v>
          </cell>
          <cell r="J35">
            <v>228</v>
          </cell>
          <cell r="K35">
            <v>228</v>
          </cell>
          <cell r="L35">
            <v>229</v>
          </cell>
          <cell r="M35">
            <v>240</v>
          </cell>
          <cell r="N35">
            <v>240</v>
          </cell>
          <cell r="O35">
            <v>240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-2880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-86</v>
          </cell>
          <cell r="E37">
            <v>-85</v>
          </cell>
          <cell r="F37">
            <v>-86</v>
          </cell>
          <cell r="G37">
            <v>-86</v>
          </cell>
          <cell r="H37">
            <v>-86</v>
          </cell>
          <cell r="I37">
            <v>-85</v>
          </cell>
          <cell r="J37">
            <v>-86</v>
          </cell>
          <cell r="K37">
            <v>-85</v>
          </cell>
          <cell r="L37">
            <v>-86</v>
          </cell>
          <cell r="M37">
            <v>-85</v>
          </cell>
          <cell r="N37">
            <v>-86</v>
          </cell>
          <cell r="O37">
            <v>-86</v>
          </cell>
        </row>
        <row r="38">
          <cell r="D38">
            <v>-127</v>
          </cell>
          <cell r="E38">
            <v>-127</v>
          </cell>
          <cell r="F38">
            <v>-127</v>
          </cell>
          <cell r="G38">
            <v>-127</v>
          </cell>
          <cell r="H38">
            <v>-127</v>
          </cell>
          <cell r="I38">
            <v>-127</v>
          </cell>
          <cell r="J38">
            <v>-127</v>
          </cell>
          <cell r="K38">
            <v>-127</v>
          </cell>
          <cell r="L38">
            <v>-127</v>
          </cell>
          <cell r="M38">
            <v>-127</v>
          </cell>
          <cell r="N38">
            <v>-128</v>
          </cell>
          <cell r="O38">
            <v>-128</v>
          </cell>
        </row>
        <row r="39">
          <cell r="D39">
            <v>-28</v>
          </cell>
          <cell r="E39">
            <v>-28</v>
          </cell>
          <cell r="F39">
            <v>-28</v>
          </cell>
          <cell r="G39">
            <v>-28</v>
          </cell>
          <cell r="H39">
            <v>-28</v>
          </cell>
          <cell r="I39">
            <v>-28</v>
          </cell>
          <cell r="J39">
            <v>-28</v>
          </cell>
          <cell r="K39">
            <v>-28</v>
          </cell>
          <cell r="L39">
            <v>-28</v>
          </cell>
          <cell r="M39">
            <v>-28</v>
          </cell>
          <cell r="N39">
            <v>-28</v>
          </cell>
          <cell r="O39">
            <v>-29</v>
          </cell>
        </row>
        <row r="40">
          <cell r="D40">
            <v>349</v>
          </cell>
          <cell r="E40">
            <v>350</v>
          </cell>
          <cell r="F40">
            <v>349</v>
          </cell>
          <cell r="G40">
            <v>350</v>
          </cell>
          <cell r="H40">
            <v>349</v>
          </cell>
          <cell r="I40">
            <v>350</v>
          </cell>
          <cell r="J40">
            <v>349</v>
          </cell>
          <cell r="K40">
            <v>350</v>
          </cell>
          <cell r="L40">
            <v>349</v>
          </cell>
          <cell r="M40">
            <v>350</v>
          </cell>
          <cell r="N40">
            <v>351</v>
          </cell>
          <cell r="O40">
            <v>351</v>
          </cell>
        </row>
        <row r="41">
          <cell r="D41">
            <v>2</v>
          </cell>
          <cell r="E41">
            <v>3</v>
          </cell>
          <cell r="F41">
            <v>2</v>
          </cell>
          <cell r="G41">
            <v>3</v>
          </cell>
          <cell r="H41">
            <v>2</v>
          </cell>
          <cell r="I41">
            <v>3</v>
          </cell>
          <cell r="J41">
            <v>2</v>
          </cell>
          <cell r="K41">
            <v>3</v>
          </cell>
          <cell r="L41">
            <v>3</v>
          </cell>
          <cell r="M41">
            <v>3</v>
          </cell>
          <cell r="N41">
            <v>2</v>
          </cell>
          <cell r="O41">
            <v>3</v>
          </cell>
        </row>
        <row r="42">
          <cell r="D42">
            <v>-31</v>
          </cell>
          <cell r="E42">
            <v>-31</v>
          </cell>
          <cell r="F42">
            <v>-32</v>
          </cell>
          <cell r="G42">
            <v>-31</v>
          </cell>
          <cell r="H42">
            <v>-31</v>
          </cell>
          <cell r="I42">
            <v>-32</v>
          </cell>
          <cell r="J42">
            <v>-31</v>
          </cell>
          <cell r="K42">
            <v>-31</v>
          </cell>
          <cell r="L42">
            <v>-32</v>
          </cell>
          <cell r="M42">
            <v>-32</v>
          </cell>
          <cell r="N42">
            <v>-32</v>
          </cell>
          <cell r="O42">
            <v>-32</v>
          </cell>
        </row>
        <row r="43">
          <cell r="D43">
            <v>-219</v>
          </cell>
          <cell r="E43">
            <v>-219</v>
          </cell>
          <cell r="F43">
            <v>-219</v>
          </cell>
          <cell r="G43">
            <v>-219</v>
          </cell>
          <cell r="H43">
            <v>-219</v>
          </cell>
          <cell r="I43">
            <v>-219</v>
          </cell>
          <cell r="J43">
            <v>-219</v>
          </cell>
          <cell r="K43">
            <v>-219</v>
          </cell>
          <cell r="L43">
            <v>-219</v>
          </cell>
          <cell r="M43">
            <v>-219</v>
          </cell>
          <cell r="N43">
            <v>-219</v>
          </cell>
          <cell r="O43">
            <v>-219</v>
          </cell>
        </row>
        <row r="45">
          <cell r="D45">
            <v>15</v>
          </cell>
          <cell r="E45">
            <v>3</v>
          </cell>
          <cell r="F45">
            <v>21</v>
          </cell>
          <cell r="G45">
            <v>58</v>
          </cell>
          <cell r="H45">
            <v>106</v>
          </cell>
          <cell r="I45">
            <v>148</v>
          </cell>
          <cell r="J45">
            <v>-3</v>
          </cell>
          <cell r="K45">
            <v>53</v>
          </cell>
          <cell r="L45">
            <v>102</v>
          </cell>
          <cell r="M45">
            <v>150</v>
          </cell>
          <cell r="N45">
            <v>114</v>
          </cell>
          <cell r="O45">
            <v>110</v>
          </cell>
        </row>
        <row r="47">
          <cell r="D47">
            <v>2881</v>
          </cell>
          <cell r="E47">
            <v>2881</v>
          </cell>
          <cell r="F47">
            <v>2887</v>
          </cell>
          <cell r="G47">
            <v>2934</v>
          </cell>
          <cell r="H47">
            <v>2934</v>
          </cell>
          <cell r="I47">
            <v>2937</v>
          </cell>
          <cell r="J47">
            <v>2939</v>
          </cell>
          <cell r="K47">
            <v>2958</v>
          </cell>
          <cell r="L47">
            <v>2970</v>
          </cell>
          <cell r="M47">
            <v>3065</v>
          </cell>
          <cell r="N47">
            <v>3065</v>
          </cell>
          <cell r="O47">
            <v>3064</v>
          </cell>
        </row>
        <row r="48">
          <cell r="D48">
            <v>-1175</v>
          </cell>
          <cell r="E48">
            <v>-1175</v>
          </cell>
          <cell r="F48">
            <v>-1175</v>
          </cell>
          <cell r="G48">
            <v>-1175</v>
          </cell>
          <cell r="H48">
            <v>-1175</v>
          </cell>
          <cell r="I48">
            <v>-1175</v>
          </cell>
          <cell r="J48">
            <v>-1175</v>
          </cell>
          <cell r="K48">
            <v>-1175</v>
          </cell>
          <cell r="L48">
            <v>-1175</v>
          </cell>
          <cell r="M48">
            <v>-1175</v>
          </cell>
          <cell r="N48">
            <v>-1175</v>
          </cell>
          <cell r="O48">
            <v>-1175</v>
          </cell>
        </row>
        <row r="50">
          <cell r="D50">
            <v>-27</v>
          </cell>
          <cell r="E50">
            <v>-27</v>
          </cell>
          <cell r="F50">
            <v>-27</v>
          </cell>
          <cell r="G50">
            <v>-27</v>
          </cell>
          <cell r="H50">
            <v>-27</v>
          </cell>
          <cell r="I50">
            <v>-27</v>
          </cell>
          <cell r="J50">
            <v>-27</v>
          </cell>
          <cell r="K50">
            <v>-27</v>
          </cell>
          <cell r="L50">
            <v>-27</v>
          </cell>
          <cell r="M50">
            <v>-27</v>
          </cell>
          <cell r="N50">
            <v>-27</v>
          </cell>
          <cell r="O50">
            <v>-27</v>
          </cell>
        </row>
        <row r="51">
          <cell r="D51">
            <v>-446</v>
          </cell>
          <cell r="E51">
            <v>-753</v>
          </cell>
          <cell r="F51">
            <v>-446</v>
          </cell>
          <cell r="G51">
            <v>-446</v>
          </cell>
          <cell r="H51">
            <v>-421</v>
          </cell>
          <cell r="I51">
            <v>-421</v>
          </cell>
          <cell r="J51">
            <v>-421</v>
          </cell>
          <cell r="K51">
            <v>-420</v>
          </cell>
          <cell r="L51">
            <v>-419</v>
          </cell>
          <cell r="M51">
            <v>-419</v>
          </cell>
          <cell r="N51">
            <v>-421</v>
          </cell>
          <cell r="O51">
            <v>-421</v>
          </cell>
        </row>
        <row r="52">
          <cell r="D52">
            <v>2763</v>
          </cell>
          <cell r="E52">
            <v>3070</v>
          </cell>
          <cell r="F52">
            <v>2763</v>
          </cell>
          <cell r="G52">
            <v>2763</v>
          </cell>
          <cell r="H52">
            <v>2738</v>
          </cell>
          <cell r="I52">
            <v>2738</v>
          </cell>
          <cell r="J52">
            <v>2738</v>
          </cell>
          <cell r="K52">
            <v>2737</v>
          </cell>
          <cell r="L52">
            <v>2736</v>
          </cell>
          <cell r="M52">
            <v>2736</v>
          </cell>
          <cell r="N52">
            <v>2738</v>
          </cell>
          <cell r="O52">
            <v>2738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289</v>
          </cell>
          <cell r="E54">
            <v>287</v>
          </cell>
          <cell r="F54">
            <v>289</v>
          </cell>
          <cell r="G54">
            <v>287</v>
          </cell>
          <cell r="H54">
            <v>285</v>
          </cell>
          <cell r="I54">
            <v>846</v>
          </cell>
          <cell r="J54">
            <v>847</v>
          </cell>
          <cell r="K54">
            <v>711</v>
          </cell>
          <cell r="L54">
            <v>710</v>
          </cell>
          <cell r="M54">
            <v>681</v>
          </cell>
          <cell r="N54">
            <v>703</v>
          </cell>
          <cell r="O54">
            <v>704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8">
          <cell r="D58">
            <v>-39</v>
          </cell>
          <cell r="E58">
            <v>-38</v>
          </cell>
          <cell r="F58">
            <v>-39</v>
          </cell>
          <cell r="G58">
            <v>-38</v>
          </cell>
          <cell r="H58">
            <v>-39</v>
          </cell>
          <cell r="I58">
            <v>-38</v>
          </cell>
          <cell r="J58">
            <v>-39</v>
          </cell>
          <cell r="K58">
            <v>-38</v>
          </cell>
          <cell r="L58">
            <v>-39</v>
          </cell>
          <cell r="M58">
            <v>-33</v>
          </cell>
          <cell r="N58">
            <v>-28</v>
          </cell>
          <cell r="O58">
            <v>-28</v>
          </cell>
        </row>
        <row r="59">
          <cell r="D59">
            <v>1</v>
          </cell>
          <cell r="E59">
            <v>0</v>
          </cell>
          <cell r="F59">
            <v>1</v>
          </cell>
          <cell r="G59">
            <v>0</v>
          </cell>
          <cell r="H59">
            <v>1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1</v>
          </cell>
          <cell r="N59">
            <v>0</v>
          </cell>
          <cell r="O59">
            <v>1</v>
          </cell>
        </row>
        <row r="60">
          <cell r="D60">
            <v>-11329</v>
          </cell>
          <cell r="E60">
            <v>-10831</v>
          </cell>
          <cell r="F60">
            <v>-12552</v>
          </cell>
          <cell r="G60">
            <v>1185</v>
          </cell>
          <cell r="H60">
            <v>2103</v>
          </cell>
          <cell r="I60">
            <v>-3812</v>
          </cell>
          <cell r="J60">
            <v>636</v>
          </cell>
          <cell r="K60">
            <v>308</v>
          </cell>
          <cell r="L60">
            <v>1660</v>
          </cell>
          <cell r="M60">
            <v>1017</v>
          </cell>
          <cell r="N60">
            <v>-11215</v>
          </cell>
          <cell r="O60">
            <v>-13162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643</v>
          </cell>
          <cell r="E62">
            <v>672</v>
          </cell>
          <cell r="F62">
            <v>691</v>
          </cell>
          <cell r="G62">
            <v>488</v>
          </cell>
          <cell r="H62">
            <v>1398</v>
          </cell>
          <cell r="I62">
            <v>1010</v>
          </cell>
          <cell r="J62">
            <v>82</v>
          </cell>
          <cell r="K62">
            <v>186</v>
          </cell>
          <cell r="L62">
            <v>1494</v>
          </cell>
          <cell r="M62">
            <v>358</v>
          </cell>
          <cell r="N62">
            <v>-126</v>
          </cell>
          <cell r="O62">
            <v>516</v>
          </cell>
        </row>
        <row r="64">
          <cell r="D64">
            <v>12070</v>
          </cell>
          <cell r="E64">
            <v>11600</v>
          </cell>
          <cell r="F64">
            <v>13341</v>
          </cell>
          <cell r="G64">
            <v>-600</v>
          </cell>
          <cell r="H64">
            <v>-607</v>
          </cell>
          <cell r="I64">
            <v>5141</v>
          </cell>
          <cell r="J64">
            <v>-236</v>
          </cell>
          <cell r="K64">
            <v>143</v>
          </cell>
          <cell r="L64">
            <v>98</v>
          </cell>
          <cell r="M64">
            <v>-406</v>
          </cell>
          <cell r="N64">
            <v>11350</v>
          </cell>
          <cell r="O64">
            <v>13939</v>
          </cell>
        </row>
        <row r="65">
          <cell r="D65">
            <v>18505</v>
          </cell>
          <cell r="E65">
            <v>17785</v>
          </cell>
          <cell r="F65">
            <v>20453</v>
          </cell>
          <cell r="G65">
            <v>-922</v>
          </cell>
          <cell r="H65">
            <v>-935</v>
          </cell>
          <cell r="I65">
            <v>7912</v>
          </cell>
          <cell r="J65">
            <v>-333</v>
          </cell>
          <cell r="K65">
            <v>240</v>
          </cell>
          <cell r="L65">
            <v>171</v>
          </cell>
          <cell r="M65">
            <v>-604</v>
          </cell>
          <cell r="N65">
            <v>17426</v>
          </cell>
          <cell r="O65">
            <v>21396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985</v>
          </cell>
          <cell r="N70">
            <v>0</v>
          </cell>
          <cell r="O70">
            <v>0</v>
          </cell>
        </row>
        <row r="71">
          <cell r="D71">
            <v>-12</v>
          </cell>
          <cell r="E71">
            <v>-10</v>
          </cell>
          <cell r="F71">
            <v>-12</v>
          </cell>
          <cell r="G71">
            <v>-11</v>
          </cell>
          <cell r="H71">
            <v>-12</v>
          </cell>
          <cell r="I71">
            <v>-12</v>
          </cell>
          <cell r="J71">
            <v>-12</v>
          </cell>
          <cell r="K71">
            <v>-12</v>
          </cell>
          <cell r="L71">
            <v>-12</v>
          </cell>
          <cell r="M71">
            <v>-6</v>
          </cell>
          <cell r="N71">
            <v>-6</v>
          </cell>
          <cell r="O71">
            <v>-6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0.7"/>
    <col collapsed="false" customWidth="true" hidden="false" outlineLevel="0" max="2" min="2" style="1" width="3.7"/>
    <col collapsed="false" customWidth="false" hidden="false" outlineLevel="0" max="17" min="3" style="1" width="10.71"/>
    <col collapsed="false" customWidth="true" hidden="false" outlineLevel="0" max="18" min="18" style="1" width="11.7"/>
    <col collapsed="false" customWidth="true" hidden="false" outlineLevel="0" max="19" min="19" style="1" width="4.7"/>
    <col collapsed="false" customWidth="false" hidden="false" outlineLevel="0" max="257" min="20" style="1" width="10.71"/>
  </cols>
  <sheetData>
    <row r="1" customFormat="false" ht="12.75" hidden="false" customHeight="false" outlineLevel="0" collapsed="false">
      <c r="A1" s="2" t="str">
        <f aca="true">CELL("FILENAME")</f>
        <v>'file:///mnt/12tb/@roms/datasets/enron/EDRM Enron Email Data Set v2 XML/filtered-attachments/xls/CFNNG02PL.xls'#$BACKUP</v>
      </c>
      <c r="B1" s="3"/>
      <c r="C1" s="3"/>
      <c r="D1" s="3"/>
      <c r="E1" s="3"/>
      <c r="F1" s="4" t="s">
        <v>0</v>
      </c>
      <c r="G1" s="4"/>
      <c r="H1" s="4"/>
      <c r="I1" s="4"/>
      <c r="J1" s="4"/>
      <c r="K1" s="3"/>
      <c r="L1" s="3"/>
      <c r="M1" s="3"/>
      <c r="N1" s="3"/>
      <c r="O1" s="3"/>
      <c r="P1" s="3"/>
      <c r="Q1" s="3"/>
      <c r="R1" s="5" t="n">
        <f aca="true">NOW()</f>
        <v>45926.9641667605</v>
      </c>
    </row>
    <row r="2" customFormat="false" ht="12.75" hidden="false" customHeight="false" outlineLevel="0" collapsed="false">
      <c r="A2" s="6"/>
      <c r="B2" s="3"/>
      <c r="C2" s="3"/>
      <c r="D2" s="3"/>
      <c r="E2" s="3"/>
      <c r="F2" s="4" t="s">
        <v>1</v>
      </c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7" t="n">
        <f aca="true">NOW()</f>
        <v>45926.9641667606</v>
      </c>
    </row>
    <row r="3" customFormat="false" ht="12.75" hidden="false" customHeight="false" outlineLevel="0" collapsed="false">
      <c r="A3" s="8" t="n">
        <f aca="false">[1]Source!$B$4</f>
        <v>37188.6947200232</v>
      </c>
      <c r="B3" s="3"/>
      <c r="C3" s="3"/>
      <c r="D3" s="3"/>
      <c r="E3" s="3"/>
      <c r="F3" s="9" t="s">
        <v>2</v>
      </c>
      <c r="G3" s="9"/>
      <c r="H3" s="9"/>
      <c r="I3" s="9"/>
      <c r="J3" s="9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10" t="n">
        <f aca="false">[1]Source!$B$5</f>
        <v>37188.6947200232</v>
      </c>
      <c r="B4" s="3"/>
      <c r="C4" s="11"/>
      <c r="D4" s="3"/>
      <c r="E4" s="3"/>
      <c r="F4" s="4" t="s">
        <v>3</v>
      </c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</row>
    <row r="5" customFormat="false" ht="12.75" hidden="false" customHeight="false" outlineLevel="0" collapsed="false">
      <c r="A5" s="3"/>
      <c r="B5" s="3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2.75" hidden="false" customHeight="false" outlineLevel="0" collapsed="false">
      <c r="A6" s="3"/>
      <c r="B6" s="3"/>
      <c r="C6" s="13" t="s">
        <v>4</v>
      </c>
      <c r="D6" s="12"/>
      <c r="E6" s="14"/>
      <c r="F6" s="14"/>
      <c r="G6" s="0"/>
      <c r="H6" s="0"/>
      <c r="I6" s="14"/>
      <c r="J6" s="15"/>
      <c r="K6" s="16"/>
      <c r="L6" s="17"/>
      <c r="M6" s="17"/>
      <c r="N6" s="17"/>
      <c r="O6" s="17"/>
      <c r="P6" s="3"/>
      <c r="Q6" s="3"/>
      <c r="R6" s="3"/>
    </row>
    <row r="7" customFormat="false" ht="12.75" hidden="false" customHeight="false" outlineLevel="0" collapsed="false">
      <c r="A7" s="3"/>
      <c r="B7" s="3"/>
      <c r="C7" s="16" t="s">
        <v>5</v>
      </c>
      <c r="D7" s="13" t="s">
        <v>6</v>
      </c>
      <c r="E7" s="13" t="s">
        <v>6</v>
      </c>
      <c r="F7" s="13" t="s">
        <v>6</v>
      </c>
      <c r="G7" s="13" t="s">
        <v>6</v>
      </c>
      <c r="H7" s="13" t="s">
        <v>6</v>
      </c>
      <c r="I7" s="13" t="s">
        <v>6</v>
      </c>
      <c r="J7" s="13" t="s">
        <v>6</v>
      </c>
      <c r="K7" s="13" t="s">
        <v>6</v>
      </c>
      <c r="L7" s="13" t="s">
        <v>6</v>
      </c>
      <c r="M7" s="13" t="s">
        <v>6</v>
      </c>
      <c r="N7" s="13" t="s">
        <v>6</v>
      </c>
      <c r="O7" s="13" t="s">
        <v>6</v>
      </c>
      <c r="P7" s="16" t="s">
        <v>7</v>
      </c>
      <c r="Q7" s="12" t="s">
        <v>8</v>
      </c>
      <c r="R7" s="16" t="s">
        <v>9</v>
      </c>
    </row>
    <row r="8" customFormat="false" ht="12.75" hidden="false" customHeight="false" outlineLevel="0" collapsed="false">
      <c r="A8" s="3"/>
      <c r="B8" s="3"/>
      <c r="C8" s="18" t="s">
        <v>10</v>
      </c>
      <c r="D8" s="19" t="s">
        <v>11</v>
      </c>
      <c r="E8" s="19" t="s">
        <v>8</v>
      </c>
      <c r="F8" s="19" t="s">
        <v>12</v>
      </c>
      <c r="G8" s="19" t="s">
        <v>13</v>
      </c>
      <c r="H8" s="19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8" t="n">
        <v>2002</v>
      </c>
      <c r="Q8" s="19" t="s">
        <v>22</v>
      </c>
      <c r="R8" s="19" t="s">
        <v>23</v>
      </c>
    </row>
    <row r="9" customFormat="false" ht="6" hidden="false" customHeight="true" outlineLevel="0" collapsed="false"/>
    <row r="10" customFormat="false" ht="12.75" hidden="false" customHeight="false" outlineLevel="0" collapsed="false">
      <c r="A10" s="20" t="s">
        <v>24</v>
      </c>
      <c r="C10" s="21"/>
      <c r="D10" s="21" t="n">
        <f aca="false">C13</f>
        <v>53</v>
      </c>
      <c r="E10" s="21" t="n">
        <f aca="false">D13</f>
        <v>53</v>
      </c>
      <c r="F10" s="21" t="n">
        <f aca="false">E13</f>
        <v>53</v>
      </c>
      <c r="G10" s="21" t="n">
        <f aca="false">F13</f>
        <v>53</v>
      </c>
      <c r="H10" s="21" t="n">
        <f aca="false">G13</f>
        <v>53</v>
      </c>
      <c r="I10" s="21" t="n">
        <f aca="false">H13</f>
        <v>53</v>
      </c>
      <c r="J10" s="21" t="n">
        <f aca="false">I13</f>
        <v>53</v>
      </c>
      <c r="K10" s="21" t="n">
        <f aca="false">J13</f>
        <v>53</v>
      </c>
      <c r="L10" s="21" t="n">
        <f aca="false">K13</f>
        <v>53</v>
      </c>
      <c r="M10" s="21" t="n">
        <f aca="false">L13</f>
        <v>53</v>
      </c>
      <c r="N10" s="21" t="n">
        <f aca="false">M13</f>
        <v>53</v>
      </c>
      <c r="O10" s="21" t="n">
        <f aca="false">N13</f>
        <v>53</v>
      </c>
      <c r="P10" s="21"/>
      <c r="Q10" s="21"/>
      <c r="R10" s="21"/>
    </row>
    <row r="11" customFormat="false" ht="12.75" hidden="false" customHeight="false" outlineLevel="0" collapsed="false">
      <c r="A11" s="22" t="s">
        <v>25</v>
      </c>
      <c r="C11" s="23" t="n">
        <v>0</v>
      </c>
      <c r="D11" s="23" t="n">
        <v>0</v>
      </c>
      <c r="E11" s="23" t="n">
        <v>0</v>
      </c>
      <c r="F11" s="23" t="n">
        <v>0</v>
      </c>
      <c r="G11" s="23" t="n">
        <v>0</v>
      </c>
      <c r="H11" s="23" t="n">
        <v>0</v>
      </c>
      <c r="I11" s="23" t="n">
        <v>0</v>
      </c>
      <c r="J11" s="23" t="n">
        <v>0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24" t="n">
        <f aca="false">SUM(D11:O11)</f>
        <v>0</v>
      </c>
      <c r="Q11" s="23" t="n">
        <f aca="false">SUM(D11:E11)</f>
        <v>0</v>
      </c>
      <c r="R11" s="24" t="n">
        <f aca="false">P11-Q11</f>
        <v>0</v>
      </c>
    </row>
    <row r="12" customFormat="false" ht="3.95" hidden="false" customHeight="tru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customFormat="false" ht="12.75" hidden="false" customHeight="false" outlineLevel="0" collapsed="false">
      <c r="A13" s="20" t="s">
        <v>26</v>
      </c>
      <c r="C13" s="25" t="n">
        <v>53</v>
      </c>
      <c r="D13" s="21" t="n">
        <f aca="false">D10+D11</f>
        <v>53</v>
      </c>
      <c r="E13" s="21" t="n">
        <f aca="false">E10+E11</f>
        <v>53</v>
      </c>
      <c r="F13" s="21" t="n">
        <f aca="false">F10+F11</f>
        <v>53</v>
      </c>
      <c r="G13" s="21" t="n">
        <f aca="false">G10+G11</f>
        <v>53</v>
      </c>
      <c r="H13" s="21" t="n">
        <f aca="false">H10+H11</f>
        <v>53</v>
      </c>
      <c r="I13" s="21" t="n">
        <f aca="false">I10+I11</f>
        <v>53</v>
      </c>
      <c r="J13" s="21" t="n">
        <f aca="false">J10+J11</f>
        <v>53</v>
      </c>
      <c r="K13" s="21" t="n">
        <f aca="false">K10+K11</f>
        <v>53</v>
      </c>
      <c r="L13" s="21" t="n">
        <f aca="false">L10+L11</f>
        <v>53</v>
      </c>
      <c r="M13" s="21" t="n">
        <f aca="false">M10+M11</f>
        <v>53</v>
      </c>
      <c r="N13" s="21" t="n">
        <f aca="false">N10+N11</f>
        <v>53</v>
      </c>
      <c r="O13" s="21" t="n">
        <f aca="false">O10+O11</f>
        <v>53</v>
      </c>
      <c r="P13" s="21"/>
      <c r="Q13" s="21"/>
      <c r="R13" s="21"/>
    </row>
    <row r="14" customFormat="false" ht="3.95" hidden="false" customHeight="true" outlineLevel="0" collapsed="false"/>
    <row r="15" customFormat="false" ht="12.75" hidden="false" customHeight="false" outlineLevel="0" collapsed="false">
      <c r="A15" s="22" t="s">
        <v>27</v>
      </c>
      <c r="C15" s="21"/>
      <c r="D15" s="21" t="n">
        <f aca="false">D13-C13</f>
        <v>0</v>
      </c>
      <c r="E15" s="21" t="n">
        <f aca="false">E13-D13</f>
        <v>0</v>
      </c>
      <c r="F15" s="21" t="n">
        <f aca="false">F13-E13</f>
        <v>0</v>
      </c>
      <c r="G15" s="21" t="n">
        <f aca="false">G13-F13</f>
        <v>0</v>
      </c>
      <c r="H15" s="21" t="n">
        <f aca="false">H13-G13</f>
        <v>0</v>
      </c>
      <c r="I15" s="21" t="n">
        <f aca="false">I13-H13</f>
        <v>0</v>
      </c>
      <c r="J15" s="21" t="n">
        <f aca="false">J13-I13</f>
        <v>0</v>
      </c>
      <c r="K15" s="21" t="n">
        <f aca="false">K13-J13</f>
        <v>0</v>
      </c>
      <c r="L15" s="21" t="n">
        <f aca="false">L13-K13</f>
        <v>0</v>
      </c>
      <c r="M15" s="21" t="n">
        <f aca="false">M13-L13</f>
        <v>0</v>
      </c>
      <c r="N15" s="21" t="n">
        <f aca="false">N13-M13</f>
        <v>0</v>
      </c>
      <c r="O15" s="21" t="n">
        <f aca="false">O13-N13</f>
        <v>0</v>
      </c>
      <c r="P15" s="21" t="n">
        <f aca="false">SUM(D15:O15)</f>
        <v>0</v>
      </c>
      <c r="Q15" s="21" t="n">
        <f aca="false">Q11</f>
        <v>0</v>
      </c>
      <c r="R15" s="21" t="n">
        <f aca="false">P15-Q15</f>
        <v>0</v>
      </c>
    </row>
    <row r="17" customFormat="false" ht="12.75" hidden="false" customHeight="false" outlineLevel="0" collapsed="false">
      <c r="A17" s="20" t="s">
        <v>28</v>
      </c>
      <c r="C17" s="25" t="n">
        <v>56488</v>
      </c>
      <c r="D17" s="21" t="n">
        <f aca="false">C33</f>
        <v>57686</v>
      </c>
      <c r="E17" s="21" t="n">
        <f aca="false">D33</f>
        <v>58584</v>
      </c>
      <c r="F17" s="21" t="n">
        <f aca="false">E33</f>
        <v>57544</v>
      </c>
      <c r="G17" s="21" t="n">
        <f aca="false">F33</f>
        <v>61011</v>
      </c>
      <c r="H17" s="21" t="n">
        <f aca="false">G33</f>
        <v>26221</v>
      </c>
      <c r="I17" s="21" t="n">
        <f aca="false">H33</f>
        <v>25217</v>
      </c>
      <c r="J17" s="21" t="n">
        <f aca="false">I33</f>
        <v>28333</v>
      </c>
      <c r="K17" s="21" t="n">
        <f aca="false">J33</f>
        <v>28275</v>
      </c>
      <c r="L17" s="21" t="n">
        <f aca="false">K33</f>
        <v>27862</v>
      </c>
      <c r="M17" s="21" t="n">
        <f aca="false">L33</f>
        <v>27644</v>
      </c>
      <c r="N17" s="21" t="n">
        <f aca="false">M33</f>
        <v>27448</v>
      </c>
      <c r="O17" s="21" t="n">
        <f aca="false">N33</f>
        <v>55760</v>
      </c>
      <c r="P17" s="21"/>
    </row>
    <row r="18" customFormat="false" ht="12.75" hidden="false" customHeight="false" outlineLevel="0" collapsed="false">
      <c r="A18" s="22" t="s">
        <v>29</v>
      </c>
      <c r="C18" s="26" t="n">
        <f aca="false">-53399-0</f>
        <v>-53399</v>
      </c>
      <c r="D18" s="21" t="n">
        <f aca="false">-C27</f>
        <v>-54597</v>
      </c>
      <c r="E18" s="21" t="n">
        <f aca="false">-D27</f>
        <v>-55495</v>
      </c>
      <c r="F18" s="21" t="n">
        <f aca="false">-E27</f>
        <v>-54455</v>
      </c>
      <c r="G18" s="21" t="n">
        <f aca="false">-F27</f>
        <v>-57922</v>
      </c>
      <c r="H18" s="21" t="n">
        <f aca="false">-G27</f>
        <v>-23132</v>
      </c>
      <c r="I18" s="21" t="n">
        <f aca="false">-H27</f>
        <v>-22128</v>
      </c>
      <c r="J18" s="21" t="n">
        <f aca="false">-I27</f>
        <v>-25244</v>
      </c>
      <c r="K18" s="21" t="n">
        <f aca="false">-J27</f>
        <v>-25186</v>
      </c>
      <c r="L18" s="21" t="n">
        <f aca="false">-K27</f>
        <v>-24773</v>
      </c>
      <c r="M18" s="21" t="n">
        <f aca="false">-L27</f>
        <v>-24555</v>
      </c>
      <c r="N18" s="21" t="n">
        <f aca="false">-M27</f>
        <v>-24359</v>
      </c>
      <c r="O18" s="21" t="n">
        <f aca="false">-N27</f>
        <v>-52671</v>
      </c>
      <c r="P18" s="21" t="n">
        <f aca="false">SUM(D18:O18)</f>
        <v>-444517</v>
      </c>
      <c r="Q18" s="21"/>
      <c r="R18" s="21"/>
    </row>
    <row r="19" customFormat="false" ht="8.1" hidden="false" customHeight="true" outlineLevel="0" collapsed="false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customFormat="false" ht="12.75" hidden="false" customHeight="false" outlineLevel="0" collapsed="false">
      <c r="A20" s="22" t="s">
        <v>30</v>
      </c>
      <c r="B20" s="27" t="s">
        <v>31</v>
      </c>
      <c r="C20" s="25" t="n">
        <v>0</v>
      </c>
      <c r="D20" s="21" t="n">
        <f aca="false">[1]Source!D9</f>
        <v>0</v>
      </c>
      <c r="E20" s="21" t="n">
        <f aca="false">[1]Source!E9</f>
        <v>0</v>
      </c>
      <c r="F20" s="21" t="n">
        <f aca="false">[1]Source!F9</f>
        <v>0</v>
      </c>
      <c r="G20" s="21" t="n">
        <f aca="false">[1]Source!G9</f>
        <v>0</v>
      </c>
      <c r="H20" s="21" t="n">
        <f aca="false">[1]Source!H9</f>
        <v>0</v>
      </c>
      <c r="I20" s="21" t="n">
        <f aca="false">[1]Source!I9</f>
        <v>0</v>
      </c>
      <c r="J20" s="21" t="n">
        <f aca="false">[1]Source!J9</f>
        <v>0</v>
      </c>
      <c r="K20" s="21" t="n">
        <f aca="false">[1]Source!K9</f>
        <v>0</v>
      </c>
      <c r="L20" s="21" t="n">
        <f aca="false">[1]Source!L9</f>
        <v>0</v>
      </c>
      <c r="M20" s="21" t="n">
        <f aca="false">[1]Source!M9</f>
        <v>0</v>
      </c>
      <c r="N20" s="21" t="n">
        <f aca="false">[1]Source!N9</f>
        <v>0</v>
      </c>
      <c r="O20" s="21" t="n">
        <f aca="false">[1]Source!O9</f>
        <v>0</v>
      </c>
      <c r="P20" s="21" t="n">
        <f aca="false">SUM(D20:O20)</f>
        <v>0</v>
      </c>
      <c r="Q20" s="25" t="n">
        <f aca="false">SUM(D20:E20)</f>
        <v>0</v>
      </c>
      <c r="R20" s="21" t="n">
        <f aca="false">P20-Q20</f>
        <v>0</v>
      </c>
    </row>
    <row r="21" customFormat="false" ht="12.75" hidden="false" customHeight="false" outlineLevel="0" collapsed="false">
      <c r="A21" s="22" t="s">
        <v>32</v>
      </c>
      <c r="B21" s="27" t="s">
        <v>31</v>
      </c>
      <c r="C21" s="25" t="n">
        <v>54016</v>
      </c>
      <c r="D21" s="21" t="n">
        <f aca="false">[1]Source!D10</f>
        <v>55287</v>
      </c>
      <c r="E21" s="21" t="n">
        <f aca="false">[1]Source!E10</f>
        <v>54297</v>
      </c>
      <c r="F21" s="21" t="n">
        <f aca="false">[1]Source!F10</f>
        <v>57788</v>
      </c>
      <c r="G21" s="21" t="n">
        <f aca="false">[1]Source!G10</f>
        <v>23074</v>
      </c>
      <c r="H21" s="21" t="n">
        <f aca="false">[1]Source!H10</f>
        <v>22070</v>
      </c>
      <c r="I21" s="21" t="n">
        <f aca="false">[1]Source!I10</f>
        <v>25185</v>
      </c>
      <c r="J21" s="21" t="n">
        <f aca="false">[1]Source!J10</f>
        <v>25128</v>
      </c>
      <c r="K21" s="21" t="n">
        <f aca="false">[1]Source!K10</f>
        <v>24715</v>
      </c>
      <c r="L21" s="21" t="n">
        <f aca="false">[1]Source!L10</f>
        <v>24496</v>
      </c>
      <c r="M21" s="21" t="n">
        <f aca="false">[1]Source!M10</f>
        <v>24301</v>
      </c>
      <c r="N21" s="21" t="n">
        <f aca="false">[1]Source!N10</f>
        <v>52563</v>
      </c>
      <c r="O21" s="21" t="n">
        <f aca="false">[1]Source!O10</f>
        <v>53454</v>
      </c>
      <c r="P21" s="21" t="n">
        <f aca="false">SUM(D21:O21)</f>
        <v>442358</v>
      </c>
      <c r="Q21" s="25" t="n">
        <f aca="false">SUM(D21:E21)</f>
        <v>109584</v>
      </c>
      <c r="R21" s="21" t="n">
        <f aca="false">P21-Q21</f>
        <v>332774</v>
      </c>
    </row>
    <row r="22" customFormat="false" ht="12.75" hidden="false" customHeight="false" outlineLevel="0" collapsed="false">
      <c r="A22" s="22" t="s">
        <v>33</v>
      </c>
      <c r="B22" s="27" t="s">
        <v>31</v>
      </c>
      <c r="C22" s="25" t="n">
        <v>0</v>
      </c>
      <c r="D22" s="21" t="n">
        <f aca="false">[1]Source!D11</f>
        <v>0</v>
      </c>
      <c r="E22" s="21" t="n">
        <f aca="false">[1]Source!E11</f>
        <v>0</v>
      </c>
      <c r="F22" s="21" t="n">
        <f aca="false">[1]Source!F11</f>
        <v>0</v>
      </c>
      <c r="G22" s="21" t="n">
        <f aca="false">[1]Source!G11</f>
        <v>0</v>
      </c>
      <c r="H22" s="21" t="n">
        <f aca="false">[1]Source!H11</f>
        <v>0</v>
      </c>
      <c r="I22" s="21" t="n">
        <f aca="false">[1]Source!I11</f>
        <v>0</v>
      </c>
      <c r="J22" s="21" t="n">
        <f aca="false">[1]Source!J11</f>
        <v>0</v>
      </c>
      <c r="K22" s="21" t="n">
        <f aca="false">[1]Source!K11</f>
        <v>0</v>
      </c>
      <c r="L22" s="21" t="n">
        <f aca="false">[1]Source!L11</f>
        <v>0</v>
      </c>
      <c r="M22" s="21" t="n">
        <f aca="false">[1]Source!M11</f>
        <v>0</v>
      </c>
      <c r="N22" s="21" t="n">
        <f aca="false">[1]Source!N11</f>
        <v>0</v>
      </c>
      <c r="O22" s="21" t="n">
        <f aca="false">[1]Source!O11</f>
        <v>0</v>
      </c>
      <c r="P22" s="21" t="n">
        <f aca="false">SUM(D22:O22)</f>
        <v>0</v>
      </c>
      <c r="Q22" s="25" t="n">
        <f aca="false">SUM(D22:E22)</f>
        <v>0</v>
      </c>
      <c r="R22" s="21" t="n">
        <f aca="false">P22-Q22</f>
        <v>0</v>
      </c>
    </row>
    <row r="23" customFormat="false" ht="12.75" hidden="false" customHeight="false" outlineLevel="0" collapsed="false">
      <c r="A23" s="22" t="s">
        <v>34</v>
      </c>
      <c r="B23" s="27" t="s">
        <v>31</v>
      </c>
      <c r="C23" s="25" t="n">
        <v>581</v>
      </c>
      <c r="D23" s="21" t="n">
        <f aca="false">[1]Source!D12</f>
        <v>208</v>
      </c>
      <c r="E23" s="21" t="n">
        <f aca="false">[1]Source!E12</f>
        <v>158</v>
      </c>
      <c r="F23" s="21" t="n">
        <f aca="false">[1]Source!F12</f>
        <v>134</v>
      </c>
      <c r="G23" s="21" t="n">
        <f aca="false">[1]Source!G12</f>
        <v>58</v>
      </c>
      <c r="H23" s="21" t="n">
        <f aca="false">[1]Source!H12</f>
        <v>58</v>
      </c>
      <c r="I23" s="21" t="n">
        <f aca="false">[1]Source!I12</f>
        <v>59</v>
      </c>
      <c r="J23" s="21" t="n">
        <f aca="false">[1]Source!J12</f>
        <v>58</v>
      </c>
      <c r="K23" s="21" t="n">
        <f aca="false">[1]Source!K12</f>
        <v>58</v>
      </c>
      <c r="L23" s="21" t="n">
        <f aca="false">[1]Source!L12</f>
        <v>59</v>
      </c>
      <c r="M23" s="21" t="n">
        <f aca="false">[1]Source!M12</f>
        <v>58</v>
      </c>
      <c r="N23" s="21" t="n">
        <f aca="false">[1]Source!N12</f>
        <v>108</v>
      </c>
      <c r="O23" s="21" t="n">
        <f aca="false">[1]Source!O12</f>
        <v>134</v>
      </c>
      <c r="P23" s="21" t="n">
        <f aca="false">SUM(D23:O23)</f>
        <v>1150</v>
      </c>
      <c r="Q23" s="25" t="n">
        <f aca="false">SUM(D23:E23)</f>
        <v>366</v>
      </c>
      <c r="R23" s="21" t="n">
        <f aca="false">P23-Q23</f>
        <v>784</v>
      </c>
    </row>
    <row r="24" customFormat="false" ht="12.75" hidden="false" customHeight="false" outlineLevel="0" collapsed="false">
      <c r="A24" s="22" t="s">
        <v>35</v>
      </c>
      <c r="B24" s="27" t="s">
        <v>31</v>
      </c>
      <c r="C24" s="25" t="n">
        <v>0</v>
      </c>
      <c r="D24" s="28" t="n">
        <f aca="false">[1]Source!D8</f>
        <v>0</v>
      </c>
      <c r="E24" s="28" t="n">
        <f aca="false">[1]Source!E8</f>
        <v>0</v>
      </c>
      <c r="F24" s="21" t="n">
        <f aca="false">[1]Source!F8</f>
        <v>0</v>
      </c>
      <c r="G24" s="21" t="n">
        <f aca="false">[1]Source!G8</f>
        <v>0</v>
      </c>
      <c r="H24" s="21" t="n">
        <f aca="false">[1]Source!H8</f>
        <v>0</v>
      </c>
      <c r="I24" s="21" t="n">
        <f aca="false">[1]Source!I8</f>
        <v>0</v>
      </c>
      <c r="J24" s="21" t="n">
        <f aca="false">[1]Source!J8</f>
        <v>0</v>
      </c>
      <c r="K24" s="21" t="n">
        <f aca="false">[1]Source!K8</f>
        <v>0</v>
      </c>
      <c r="L24" s="21" t="n">
        <f aca="false">[1]Source!L8</f>
        <v>0</v>
      </c>
      <c r="M24" s="21" t="n">
        <f aca="false">[1]Source!M8</f>
        <v>0</v>
      </c>
      <c r="N24" s="21" t="n">
        <f aca="false">[1]Source!N8</f>
        <v>0</v>
      </c>
      <c r="O24" s="21" t="n">
        <f aca="false">[1]Source!O8</f>
        <v>0</v>
      </c>
      <c r="P24" s="21" t="n">
        <f aca="false">SUM(D24:O24)</f>
        <v>0</v>
      </c>
      <c r="Q24" s="25" t="n">
        <f aca="false">SUM(D24:E24)</f>
        <v>0</v>
      </c>
      <c r="R24" s="21" t="n">
        <f aca="false">P24-Q24</f>
        <v>0</v>
      </c>
    </row>
    <row r="25" customFormat="false" ht="12.75" hidden="false" customHeight="false" outlineLevel="0" collapsed="false">
      <c r="A25" s="22" t="s">
        <v>25</v>
      </c>
      <c r="C25" s="23" t="n">
        <v>0</v>
      </c>
      <c r="D25" s="23" t="n">
        <v>0</v>
      </c>
      <c r="E25" s="23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3" t="n">
        <v>0</v>
      </c>
      <c r="K25" s="23" t="n">
        <v>0</v>
      </c>
      <c r="L25" s="23" t="n">
        <v>0</v>
      </c>
      <c r="M25" s="23" t="n">
        <v>0</v>
      </c>
      <c r="N25" s="23" t="n">
        <v>0</v>
      </c>
      <c r="O25" s="23" t="n">
        <v>0</v>
      </c>
      <c r="P25" s="24" t="n">
        <f aca="false">SUM(D25:O25)</f>
        <v>0</v>
      </c>
      <c r="Q25" s="23" t="n">
        <f aca="false">SUM(D25:E25)</f>
        <v>0</v>
      </c>
      <c r="R25" s="24" t="n">
        <f aca="false">P25-Q25</f>
        <v>0</v>
      </c>
    </row>
    <row r="26" customFormat="false" ht="3.95" hidden="false" customHeight="true" outlineLevel="0" collapsed="false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customFormat="false" ht="12.75" hidden="false" customHeight="false" outlineLevel="0" collapsed="false">
      <c r="A27" s="22" t="s">
        <v>36</v>
      </c>
      <c r="C27" s="21" t="n">
        <f aca="false">SUM(C20:C26)</f>
        <v>54597</v>
      </c>
      <c r="D27" s="21" t="n">
        <f aca="false">SUM(D20:D26)</f>
        <v>55495</v>
      </c>
      <c r="E27" s="21" t="n">
        <f aca="false">SUM(E20:E26)</f>
        <v>54455</v>
      </c>
      <c r="F27" s="21" t="n">
        <f aca="false">SUM(F20:F26)</f>
        <v>57922</v>
      </c>
      <c r="G27" s="21" t="n">
        <f aca="false">SUM(G20:G26)</f>
        <v>23132</v>
      </c>
      <c r="H27" s="21" t="n">
        <f aca="false">SUM(H20:H26)</f>
        <v>22128</v>
      </c>
      <c r="I27" s="21" t="n">
        <f aca="false">SUM(I20:I26)</f>
        <v>25244</v>
      </c>
      <c r="J27" s="21" t="n">
        <f aca="false">SUM(J20:J26)</f>
        <v>25186</v>
      </c>
      <c r="K27" s="21" t="n">
        <f aca="false">SUM(K20:K26)</f>
        <v>24773</v>
      </c>
      <c r="L27" s="21" t="n">
        <f aca="false">SUM(L20:L26)</f>
        <v>24555</v>
      </c>
      <c r="M27" s="21" t="n">
        <f aca="false">SUM(M20:M26)</f>
        <v>24359</v>
      </c>
      <c r="N27" s="21" t="n">
        <f aca="false">SUM(N20:N26)</f>
        <v>52671</v>
      </c>
      <c r="O27" s="21" t="n">
        <f aca="false">SUM(O20:O26)</f>
        <v>53588</v>
      </c>
      <c r="P27" s="21" t="n">
        <f aca="false">SUM(P20:P26)</f>
        <v>443508</v>
      </c>
      <c r="Q27" s="21" t="n">
        <f aca="false">SUM(Q20:Q26)</f>
        <v>109950</v>
      </c>
      <c r="R27" s="21" t="n">
        <f aca="false">P27-Q27</f>
        <v>333558</v>
      </c>
    </row>
    <row r="28" customFormat="false" ht="6" hidden="false" customHeight="true" outlineLevel="0" collapsed="false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customFormat="false" ht="12.75" hidden="false" customHeight="false" outlineLevel="0" collapsed="false">
      <c r="A29" s="22" t="s">
        <v>37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1" t="n">
        <f aca="false">SUM(D29:O29)</f>
        <v>0</v>
      </c>
      <c r="Q29" s="25" t="n">
        <f aca="false">SUM(D29:E29)</f>
        <v>0</v>
      </c>
      <c r="R29" s="21" t="n">
        <f aca="false">P29-Q29</f>
        <v>0</v>
      </c>
    </row>
    <row r="30" customFormat="false" ht="12.75" hidden="false" customHeight="false" outlineLevel="0" collapsed="false">
      <c r="A30" s="22" t="s">
        <v>37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1" t="n">
        <f aca="false">SUM(D30:O30)</f>
        <v>0</v>
      </c>
      <c r="Q30" s="25" t="n">
        <f aca="false">SUM(D30:E30)</f>
        <v>0</v>
      </c>
      <c r="R30" s="21" t="n">
        <f aca="false">P30-Q30</f>
        <v>0</v>
      </c>
    </row>
    <row r="31" customFormat="false" ht="12.75" hidden="false" customHeight="false" outlineLevel="0" collapsed="false">
      <c r="A31" s="22" t="s">
        <v>37</v>
      </c>
      <c r="C31" s="23" t="n">
        <v>0</v>
      </c>
      <c r="D31" s="23" t="n">
        <v>0</v>
      </c>
      <c r="E31" s="23" t="n">
        <v>0</v>
      </c>
      <c r="F31" s="23" t="n">
        <v>0</v>
      </c>
      <c r="G31" s="23" t="n">
        <v>0</v>
      </c>
      <c r="H31" s="23" t="n">
        <v>0</v>
      </c>
      <c r="I31" s="23" t="n">
        <v>0</v>
      </c>
      <c r="J31" s="23" t="n">
        <v>0</v>
      </c>
      <c r="K31" s="23" t="n">
        <v>0</v>
      </c>
      <c r="L31" s="23" t="n">
        <v>0</v>
      </c>
      <c r="M31" s="23" t="n">
        <v>0</v>
      </c>
      <c r="N31" s="23" t="n">
        <v>0</v>
      </c>
      <c r="O31" s="23" t="n">
        <v>0</v>
      </c>
      <c r="P31" s="24" t="n">
        <f aca="false">SUM(D31:O31)</f>
        <v>0</v>
      </c>
      <c r="Q31" s="23" t="n">
        <f aca="false">SUM(D31:E31)</f>
        <v>0</v>
      </c>
      <c r="R31" s="24" t="n">
        <f aca="false">P31-Q31</f>
        <v>0</v>
      </c>
    </row>
    <row r="32" customFormat="false" ht="3.95" hidden="false" customHeight="true" outlineLevel="0" collapsed="false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customFormat="false" ht="12.75" hidden="false" customHeight="false" outlineLevel="0" collapsed="false">
      <c r="A33" s="20" t="s">
        <v>38</v>
      </c>
      <c r="C33" s="21" t="n">
        <f aca="false">C17+C18+C27+SUM(C29:C31)</f>
        <v>57686</v>
      </c>
      <c r="D33" s="21" t="n">
        <f aca="false">D17+D18+D27+SUM(D29:D31)</f>
        <v>58584</v>
      </c>
      <c r="E33" s="21" t="n">
        <f aca="false">E17+E18+E27+SUM(E29:E31)</f>
        <v>57544</v>
      </c>
      <c r="F33" s="21" t="n">
        <f aca="false">F17+F18+F27+SUM(F29:F31)</f>
        <v>61011</v>
      </c>
      <c r="G33" s="21" t="n">
        <f aca="false">G17+G18+G27+SUM(G29:G31)</f>
        <v>26221</v>
      </c>
      <c r="H33" s="21" t="n">
        <f aca="false">H17+H18+H27+SUM(H29:H31)</f>
        <v>25217</v>
      </c>
      <c r="I33" s="21" t="n">
        <f aca="false">I17+I18+I27+SUM(I29:I31)</f>
        <v>28333</v>
      </c>
      <c r="J33" s="21" t="n">
        <f aca="false">J17+J18+J27+SUM(J29:J31)</f>
        <v>28275</v>
      </c>
      <c r="K33" s="21" t="n">
        <f aca="false">K17+K18+K27+SUM(K29:K31)</f>
        <v>27862</v>
      </c>
      <c r="L33" s="21" t="n">
        <f aca="false">L17+L18+L27+SUM(L29:L31)</f>
        <v>27644</v>
      </c>
      <c r="M33" s="21" t="n">
        <f aca="false">M17+M18+M27+SUM(M29:M31)</f>
        <v>27448</v>
      </c>
      <c r="N33" s="21" t="n">
        <f aca="false">N17+N18+N27+SUM(N29:N31)</f>
        <v>55760</v>
      </c>
      <c r="O33" s="21" t="n">
        <f aca="false">O17+O18+O27+SUM(O29:O31)</f>
        <v>56677</v>
      </c>
      <c r="P33" s="21"/>
    </row>
    <row r="34" customFormat="false" ht="3.95" hidden="false" customHeight="true" outlineLevel="0" collapsed="false"/>
    <row r="35" customFormat="false" ht="12.75" hidden="false" customHeight="false" outlineLevel="0" collapsed="false">
      <c r="A35" s="22" t="s">
        <v>27</v>
      </c>
      <c r="D35" s="21" t="n">
        <f aca="false">D33-C33</f>
        <v>898</v>
      </c>
      <c r="E35" s="21" t="n">
        <f aca="false">E33-D33</f>
        <v>-1040</v>
      </c>
      <c r="F35" s="21" t="n">
        <f aca="false">F33-E33</f>
        <v>3467</v>
      </c>
      <c r="G35" s="21" t="n">
        <f aca="false">G33-F33</f>
        <v>-34790</v>
      </c>
      <c r="H35" s="21" t="n">
        <f aca="false">H33-G33</f>
        <v>-1004</v>
      </c>
      <c r="I35" s="21" t="n">
        <f aca="false">I33-H33</f>
        <v>3116</v>
      </c>
      <c r="J35" s="21" t="n">
        <f aca="false">J33-I33</f>
        <v>-58</v>
      </c>
      <c r="K35" s="21" t="n">
        <f aca="false">K33-J33</f>
        <v>-413</v>
      </c>
      <c r="L35" s="21" t="n">
        <f aca="false">L33-K33</f>
        <v>-218</v>
      </c>
      <c r="M35" s="21" t="n">
        <f aca="false">M33-L33</f>
        <v>-196</v>
      </c>
      <c r="N35" s="21" t="n">
        <f aca="false">N33-M33</f>
        <v>28312</v>
      </c>
      <c r="O35" s="21" t="n">
        <f aca="false">O33-N33</f>
        <v>917</v>
      </c>
      <c r="P35" s="21" t="n">
        <f aca="false">SUM(D35:O35)</f>
        <v>-1009</v>
      </c>
      <c r="Q35" s="25" t="n">
        <f aca="false">SUM(D35:E35)</f>
        <v>-142</v>
      </c>
      <c r="R35" s="21" t="n">
        <f aca="false">P35-Q35</f>
        <v>-867</v>
      </c>
    </row>
    <row r="37" customFormat="false" ht="12.75" hidden="false" customHeight="false" outlineLevel="0" collapsed="false">
      <c r="A37" s="20" t="s">
        <v>39</v>
      </c>
      <c r="C37" s="21"/>
      <c r="D37" s="21" t="n">
        <f aca="false">C41</f>
        <v>7082</v>
      </c>
      <c r="E37" s="21" t="n">
        <f aca="false">D41</f>
        <v>7082</v>
      </c>
      <c r="F37" s="21" t="n">
        <f aca="false">E41</f>
        <v>7082</v>
      </c>
      <c r="G37" s="21" t="n">
        <f aca="false">F41</f>
        <v>7082</v>
      </c>
      <c r="H37" s="21" t="n">
        <f aca="false">G41</f>
        <v>7082</v>
      </c>
      <c r="I37" s="21" t="n">
        <f aca="false">H41</f>
        <v>7082</v>
      </c>
      <c r="J37" s="21" t="n">
        <f aca="false">I41</f>
        <v>7082</v>
      </c>
      <c r="K37" s="21" t="n">
        <f aca="false">J41</f>
        <v>7082</v>
      </c>
      <c r="L37" s="21" t="n">
        <f aca="false">K41</f>
        <v>7082</v>
      </c>
      <c r="M37" s="21" t="n">
        <f aca="false">L41</f>
        <v>7082</v>
      </c>
      <c r="N37" s="21" t="n">
        <f aca="false">M41</f>
        <v>7082</v>
      </c>
      <c r="O37" s="21" t="n">
        <f aca="false">N41</f>
        <v>7082</v>
      </c>
      <c r="P37" s="21"/>
      <c r="Q37" s="21"/>
    </row>
    <row r="38" customFormat="false" ht="12.75" hidden="false" customHeight="false" outlineLevel="0" collapsed="false">
      <c r="A38" s="22" t="s">
        <v>40</v>
      </c>
      <c r="C38" s="25" t="n">
        <v>0</v>
      </c>
      <c r="D38" s="25" t="n">
        <v>0</v>
      </c>
      <c r="E38" s="25" t="n">
        <v>0</v>
      </c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1" t="n">
        <f aca="false">SUM(D38:O38)</f>
        <v>0</v>
      </c>
      <c r="Q38" s="25" t="n">
        <f aca="false">SUM(D38:E38)</f>
        <v>0</v>
      </c>
      <c r="R38" s="21" t="n">
        <f aca="false">P38-Q38</f>
        <v>0</v>
      </c>
    </row>
    <row r="39" customFormat="false" ht="12.75" hidden="false" customHeight="false" outlineLevel="0" collapsed="false">
      <c r="A39" s="22" t="s">
        <v>25</v>
      </c>
      <c r="C39" s="23" t="n">
        <v>0</v>
      </c>
      <c r="D39" s="23" t="n">
        <v>0</v>
      </c>
      <c r="E39" s="23" t="n">
        <v>0</v>
      </c>
      <c r="F39" s="23" t="n">
        <v>0</v>
      </c>
      <c r="G39" s="23" t="n">
        <v>0</v>
      </c>
      <c r="H39" s="23" t="n">
        <v>0</v>
      </c>
      <c r="I39" s="23" t="n">
        <v>0</v>
      </c>
      <c r="J39" s="23" t="n">
        <v>0</v>
      </c>
      <c r="K39" s="23" t="n">
        <v>0</v>
      </c>
      <c r="L39" s="23" t="n">
        <v>0</v>
      </c>
      <c r="M39" s="23" t="n">
        <v>0</v>
      </c>
      <c r="N39" s="23" t="n">
        <v>0</v>
      </c>
      <c r="O39" s="23" t="n">
        <v>0</v>
      </c>
      <c r="P39" s="24" t="n">
        <f aca="false">SUM(D39:O39)</f>
        <v>0</v>
      </c>
      <c r="Q39" s="23" t="n">
        <f aca="false">SUM(D39:E39)</f>
        <v>0</v>
      </c>
      <c r="R39" s="24" t="n">
        <f aca="false">P39-Q39</f>
        <v>0</v>
      </c>
    </row>
    <row r="40" customFormat="false" ht="3.95" hidden="false" customHeight="true" outlineLevel="0" collapsed="false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customFormat="false" ht="12.75" hidden="false" customHeight="false" outlineLevel="0" collapsed="false">
      <c r="A41" s="20" t="s">
        <v>41</v>
      </c>
      <c r="C41" s="25" t="n">
        <v>7082</v>
      </c>
      <c r="D41" s="21" t="n">
        <f aca="false">SUM(D37:D40)</f>
        <v>7082</v>
      </c>
      <c r="E41" s="21" t="n">
        <f aca="false">SUM(E37:E40)</f>
        <v>7082</v>
      </c>
      <c r="F41" s="21" t="n">
        <f aca="false">SUM(F37:F40)</f>
        <v>7082</v>
      </c>
      <c r="G41" s="21" t="n">
        <f aca="false">SUM(G37:G40)</f>
        <v>7082</v>
      </c>
      <c r="H41" s="21" t="n">
        <f aca="false">SUM(H37:H40)</f>
        <v>7082</v>
      </c>
      <c r="I41" s="21" t="n">
        <f aca="false">SUM(I37:I40)</f>
        <v>7082</v>
      </c>
      <c r="J41" s="21" t="n">
        <f aca="false">SUM(J37:J40)</f>
        <v>7082</v>
      </c>
      <c r="K41" s="21" t="n">
        <f aca="false">SUM(K37:K40)</f>
        <v>7082</v>
      </c>
      <c r="L41" s="21" t="n">
        <f aca="false">SUM(L37:L40)</f>
        <v>7082</v>
      </c>
      <c r="M41" s="21" t="n">
        <f aca="false">SUM(M37:M40)</f>
        <v>7082</v>
      </c>
      <c r="N41" s="21" t="n">
        <f aca="false">SUM(N37:N40)</f>
        <v>7082</v>
      </c>
      <c r="O41" s="21" t="n">
        <f aca="false">SUM(O37:O40)</f>
        <v>7082</v>
      </c>
      <c r="P41" s="21"/>
      <c r="Q41" s="21"/>
    </row>
    <row r="42" customFormat="false" ht="3.95" hidden="false" customHeight="true" outlineLevel="0" collapsed="false"/>
    <row r="43" customFormat="false" ht="12.75" hidden="false" customHeight="false" outlineLevel="0" collapsed="false">
      <c r="A43" s="22" t="s">
        <v>27</v>
      </c>
      <c r="C43" s="21"/>
      <c r="D43" s="21" t="n">
        <f aca="false">D41-C41</f>
        <v>0</v>
      </c>
      <c r="E43" s="21" t="n">
        <f aca="false">E41-D41</f>
        <v>0</v>
      </c>
      <c r="F43" s="21" t="n">
        <f aca="false">F41-E41</f>
        <v>0</v>
      </c>
      <c r="G43" s="21" t="n">
        <f aca="false">G41-F41</f>
        <v>0</v>
      </c>
      <c r="H43" s="21" t="n">
        <f aca="false">H41-G41</f>
        <v>0</v>
      </c>
      <c r="I43" s="21" t="n">
        <f aca="false">I41-H41</f>
        <v>0</v>
      </c>
      <c r="J43" s="21" t="n">
        <f aca="false">J41-I41</f>
        <v>0</v>
      </c>
      <c r="K43" s="21" t="n">
        <f aca="false">K41-J41</f>
        <v>0</v>
      </c>
      <c r="L43" s="21" t="n">
        <f aca="false">L41-K41</f>
        <v>0</v>
      </c>
      <c r="M43" s="21" t="n">
        <f aca="false">M41-L41</f>
        <v>0</v>
      </c>
      <c r="N43" s="21" t="n">
        <f aca="false">N41-M41</f>
        <v>0</v>
      </c>
      <c r="O43" s="21" t="n">
        <f aca="false">O41-N41</f>
        <v>0</v>
      </c>
      <c r="P43" s="21" t="n">
        <f aca="false">SUM(D43:O43)</f>
        <v>0</v>
      </c>
      <c r="Q43" s="21" t="n">
        <f aca="false">SUM(Q38:Q40)</f>
        <v>0</v>
      </c>
      <c r="R43" s="21" t="n">
        <f aca="false">P43-Q43</f>
        <v>0</v>
      </c>
    </row>
    <row r="45" customFormat="false" ht="12.75" hidden="false" customHeight="false" outlineLevel="0" collapsed="false">
      <c r="A45" s="20" t="s">
        <v>42</v>
      </c>
      <c r="C45" s="21"/>
      <c r="D45" s="21" t="n">
        <f aca="false">C49</f>
        <v>0</v>
      </c>
      <c r="E45" s="21" t="n">
        <f aca="false">D49</f>
        <v>0</v>
      </c>
      <c r="F45" s="21" t="n">
        <f aca="false">E49</f>
        <v>0</v>
      </c>
      <c r="G45" s="21" t="n">
        <f aca="false">F49</f>
        <v>0</v>
      </c>
      <c r="H45" s="21" t="n">
        <f aca="false">G49</f>
        <v>0</v>
      </c>
      <c r="I45" s="21" t="n">
        <f aca="false">H49</f>
        <v>0</v>
      </c>
      <c r="J45" s="21" t="n">
        <f aca="false">I49</f>
        <v>0</v>
      </c>
      <c r="K45" s="21" t="n">
        <f aca="false">J49</f>
        <v>0</v>
      </c>
      <c r="L45" s="21" t="n">
        <f aca="false">K49</f>
        <v>0</v>
      </c>
      <c r="M45" s="21" t="n">
        <f aca="false">L49</f>
        <v>0</v>
      </c>
      <c r="N45" s="21" t="n">
        <f aca="false">M49</f>
        <v>0</v>
      </c>
      <c r="O45" s="21" t="n">
        <f aca="false">N49</f>
        <v>0</v>
      </c>
      <c r="P45" s="21"/>
      <c r="Q45" s="21"/>
    </row>
    <row r="46" customFormat="false" ht="12.75" hidden="false" customHeight="false" outlineLevel="0" collapsed="false">
      <c r="A46" s="22" t="s">
        <v>43</v>
      </c>
      <c r="C46" s="25"/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5" t="n">
        <v>0</v>
      </c>
      <c r="J46" s="25" t="n">
        <v>0</v>
      </c>
      <c r="K46" s="25" t="n">
        <v>0</v>
      </c>
      <c r="L46" s="25" t="n">
        <v>0</v>
      </c>
      <c r="M46" s="25" t="n">
        <v>0</v>
      </c>
      <c r="N46" s="25" t="n">
        <v>0</v>
      </c>
      <c r="O46" s="25" t="n">
        <v>0</v>
      </c>
      <c r="P46" s="21" t="n">
        <f aca="false">SUM(D46:O46)</f>
        <v>0</v>
      </c>
      <c r="Q46" s="25" t="n">
        <f aca="false">SUM(D46:E46)</f>
        <v>0</v>
      </c>
      <c r="R46" s="21" t="n">
        <f aca="false">P46-Q46</f>
        <v>0</v>
      </c>
    </row>
    <row r="47" customFormat="false" ht="12.75" hidden="false" customHeight="false" outlineLevel="0" collapsed="false">
      <c r="A47" s="22" t="s">
        <v>25</v>
      </c>
      <c r="C47" s="23" t="n">
        <v>0</v>
      </c>
      <c r="D47" s="23" t="n">
        <v>0</v>
      </c>
      <c r="E47" s="23" t="n">
        <v>0</v>
      </c>
      <c r="F47" s="23" t="n">
        <v>0</v>
      </c>
      <c r="G47" s="23" t="n">
        <v>0</v>
      </c>
      <c r="H47" s="23" t="n">
        <v>0</v>
      </c>
      <c r="I47" s="23" t="n">
        <v>0</v>
      </c>
      <c r="J47" s="23" t="n">
        <v>0</v>
      </c>
      <c r="K47" s="23" t="n">
        <v>0</v>
      </c>
      <c r="L47" s="23" t="n">
        <v>0</v>
      </c>
      <c r="M47" s="23" t="n">
        <v>0</v>
      </c>
      <c r="N47" s="23" t="n">
        <v>0</v>
      </c>
      <c r="O47" s="23" t="n">
        <v>0</v>
      </c>
      <c r="P47" s="24" t="n">
        <f aca="false">SUM(D47:O47)</f>
        <v>0</v>
      </c>
      <c r="Q47" s="23" t="n">
        <f aca="false">SUM(D47:E47)</f>
        <v>0</v>
      </c>
      <c r="R47" s="24" t="n">
        <f aca="false">P47-Q47</f>
        <v>0</v>
      </c>
    </row>
    <row r="48" customFormat="false" ht="3.95" hidden="false" customHeight="true" outlineLevel="0" collapsed="false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customFormat="false" ht="12.75" hidden="false" customHeight="false" outlineLevel="0" collapsed="false">
      <c r="A49" s="20" t="s">
        <v>44</v>
      </c>
      <c r="C49" s="25" t="n">
        <v>0</v>
      </c>
      <c r="D49" s="21" t="n">
        <f aca="false">SUM(D45:D48)</f>
        <v>0</v>
      </c>
      <c r="E49" s="21" t="n">
        <f aca="false">SUM(E45:E48)</f>
        <v>0</v>
      </c>
      <c r="F49" s="21" t="n">
        <f aca="false">SUM(F45:F48)</f>
        <v>0</v>
      </c>
      <c r="G49" s="21" t="n">
        <f aca="false">SUM(G45:G48)</f>
        <v>0</v>
      </c>
      <c r="H49" s="21" t="n">
        <f aca="false">SUM(H45:H48)</f>
        <v>0</v>
      </c>
      <c r="I49" s="21" t="n">
        <f aca="false">SUM(I45:I48)</f>
        <v>0</v>
      </c>
      <c r="J49" s="21" t="n">
        <f aca="false">SUM(J45:J48)</f>
        <v>0</v>
      </c>
      <c r="K49" s="21" t="n">
        <f aca="false">SUM(K45:K48)</f>
        <v>0</v>
      </c>
      <c r="L49" s="21" t="n">
        <f aca="false">SUM(L45:L48)</f>
        <v>0</v>
      </c>
      <c r="M49" s="21" t="n">
        <f aca="false">SUM(M45:M48)</f>
        <v>0</v>
      </c>
      <c r="N49" s="21" t="n">
        <f aca="false">SUM(N45:N48)</f>
        <v>0</v>
      </c>
      <c r="O49" s="21" t="n">
        <f aca="false">SUM(O45:O48)</f>
        <v>0</v>
      </c>
      <c r="P49" s="21"/>
      <c r="Q49" s="21"/>
    </row>
    <row r="50" customFormat="false" ht="3.95" hidden="false" customHeight="true" outlineLevel="0" collapsed="false"/>
    <row r="51" customFormat="false" ht="12.75" hidden="false" customHeight="false" outlineLevel="0" collapsed="false">
      <c r="A51" s="22" t="s">
        <v>27</v>
      </c>
      <c r="C51" s="21"/>
      <c r="D51" s="21" t="n">
        <f aca="false">D49-C49</f>
        <v>0</v>
      </c>
      <c r="E51" s="21" t="n">
        <f aca="false">E49-D49</f>
        <v>0</v>
      </c>
      <c r="F51" s="21" t="n">
        <f aca="false">F49-E49</f>
        <v>0</v>
      </c>
      <c r="G51" s="21" t="n">
        <f aca="false">G49-F49</f>
        <v>0</v>
      </c>
      <c r="H51" s="21" t="n">
        <f aca="false">H49-G49</f>
        <v>0</v>
      </c>
      <c r="I51" s="21" t="n">
        <f aca="false">I49-H49</f>
        <v>0</v>
      </c>
      <c r="J51" s="21" t="n">
        <f aca="false">J49-I49</f>
        <v>0</v>
      </c>
      <c r="K51" s="21" t="n">
        <f aca="false">K49-J49</f>
        <v>0</v>
      </c>
      <c r="L51" s="21" t="n">
        <f aca="false">L49-K49</f>
        <v>0</v>
      </c>
      <c r="M51" s="21" t="n">
        <f aca="false">M49-L49</f>
        <v>0</v>
      </c>
      <c r="N51" s="21" t="n">
        <f aca="false">N49-M49</f>
        <v>0</v>
      </c>
      <c r="O51" s="21" t="n">
        <f aca="false">O49-N49</f>
        <v>0</v>
      </c>
      <c r="P51" s="21" t="n">
        <f aca="false">SUM(D51:O51)</f>
        <v>0</v>
      </c>
      <c r="Q51" s="21" t="n">
        <f aca="false">SUM(Q46:Q48)</f>
        <v>0</v>
      </c>
      <c r="R51" s="21" t="n">
        <f aca="false">P51-Q51</f>
        <v>0</v>
      </c>
    </row>
    <row r="53" customFormat="false" ht="12.75" hidden="false" customHeight="false" outlineLevel="0" collapsed="false">
      <c r="A53" s="20" t="s">
        <v>45</v>
      </c>
      <c r="C53" s="21"/>
      <c r="D53" s="21" t="n">
        <f aca="false">C56</f>
        <v>4373</v>
      </c>
      <c r="E53" s="21" t="n">
        <f aca="false">D56</f>
        <v>4373</v>
      </c>
      <c r="F53" s="21" t="n">
        <f aca="false">E56</f>
        <v>4373</v>
      </c>
      <c r="G53" s="21" t="n">
        <f aca="false">F56</f>
        <v>4373</v>
      </c>
      <c r="H53" s="21" t="n">
        <f aca="false">G56</f>
        <v>4373</v>
      </c>
      <c r="I53" s="21" t="n">
        <f aca="false">H56</f>
        <v>4373</v>
      </c>
      <c r="J53" s="21" t="n">
        <f aca="false">I56</f>
        <v>4373</v>
      </c>
      <c r="K53" s="21" t="n">
        <f aca="false">J56</f>
        <v>4373</v>
      </c>
      <c r="L53" s="21" t="n">
        <f aca="false">K56</f>
        <v>4373</v>
      </c>
      <c r="M53" s="21" t="n">
        <f aca="false">L56</f>
        <v>4373</v>
      </c>
      <c r="N53" s="21" t="n">
        <f aca="false">M56</f>
        <v>4373</v>
      </c>
      <c r="O53" s="21" t="n">
        <f aca="false">N56</f>
        <v>4373</v>
      </c>
      <c r="P53" s="21"/>
    </row>
    <row r="54" customFormat="false" ht="12.75" hidden="false" customHeight="false" outlineLevel="0" collapsed="false">
      <c r="A54" s="22" t="s">
        <v>46</v>
      </c>
      <c r="C54" s="23" t="n">
        <v>0</v>
      </c>
      <c r="D54" s="23" t="n">
        <v>0</v>
      </c>
      <c r="E54" s="23" t="n">
        <v>0</v>
      </c>
      <c r="F54" s="23" t="n">
        <v>0</v>
      </c>
      <c r="G54" s="23" t="n">
        <v>0</v>
      </c>
      <c r="H54" s="23" t="n">
        <v>0</v>
      </c>
      <c r="I54" s="23" t="n">
        <v>0</v>
      </c>
      <c r="J54" s="23" t="n">
        <v>0</v>
      </c>
      <c r="K54" s="23" t="n">
        <v>0</v>
      </c>
      <c r="L54" s="23" t="n">
        <v>0</v>
      </c>
      <c r="M54" s="23" t="n">
        <v>0</v>
      </c>
      <c r="N54" s="23" t="n">
        <v>0</v>
      </c>
      <c r="O54" s="23" t="n">
        <v>0</v>
      </c>
      <c r="P54" s="24" t="n">
        <f aca="false">SUM(D54:O54)</f>
        <v>0</v>
      </c>
      <c r="Q54" s="23" t="n">
        <f aca="false">SUM(D54:E54)</f>
        <v>0</v>
      </c>
      <c r="R54" s="24" t="n">
        <f aca="false">P54-Q54</f>
        <v>0</v>
      </c>
    </row>
    <row r="55" customFormat="false" ht="3.95" hidden="false" customHeight="true" outlineLevel="0" collapsed="false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customFormat="false" ht="12.75" hidden="false" customHeight="false" outlineLevel="0" collapsed="false">
      <c r="A56" s="20" t="s">
        <v>47</v>
      </c>
      <c r="C56" s="25" t="n">
        <v>4373</v>
      </c>
      <c r="D56" s="21" t="n">
        <f aca="false">D53+D54</f>
        <v>4373</v>
      </c>
      <c r="E56" s="21" t="n">
        <f aca="false">E53+E54</f>
        <v>4373</v>
      </c>
      <c r="F56" s="21" t="n">
        <f aca="false">F53+F54</f>
        <v>4373</v>
      </c>
      <c r="G56" s="21" t="n">
        <f aca="false">G53+G54</f>
        <v>4373</v>
      </c>
      <c r="H56" s="21" t="n">
        <f aca="false">H53+H54</f>
        <v>4373</v>
      </c>
      <c r="I56" s="21" t="n">
        <f aca="false">I53+I54</f>
        <v>4373</v>
      </c>
      <c r="J56" s="21" t="n">
        <f aca="false">J53+J54</f>
        <v>4373</v>
      </c>
      <c r="K56" s="21" t="n">
        <f aca="false">K53+K54</f>
        <v>4373</v>
      </c>
      <c r="L56" s="21" t="n">
        <f aca="false">L53+L54</f>
        <v>4373</v>
      </c>
      <c r="M56" s="21" t="n">
        <f aca="false">M53+M54</f>
        <v>4373</v>
      </c>
      <c r="N56" s="21" t="n">
        <f aca="false">N53+N54</f>
        <v>4373</v>
      </c>
      <c r="O56" s="21" t="n">
        <f aca="false">O53+O54</f>
        <v>4373</v>
      </c>
      <c r="P56" s="21"/>
    </row>
    <row r="57" customFormat="false" ht="3.95" hidden="false" customHeight="true" outlineLevel="0" collapsed="false"/>
    <row r="58" customFormat="false" ht="12.75" hidden="false" customHeight="false" outlineLevel="0" collapsed="false">
      <c r="A58" s="22" t="s">
        <v>27</v>
      </c>
      <c r="C58" s="21"/>
      <c r="D58" s="21" t="n">
        <f aca="false">D56-C56</f>
        <v>0</v>
      </c>
      <c r="E58" s="21" t="n">
        <f aca="false">E56-D56</f>
        <v>0</v>
      </c>
      <c r="F58" s="21" t="n">
        <f aca="false">F56-E56</f>
        <v>0</v>
      </c>
      <c r="G58" s="21" t="n">
        <f aca="false">G56-F56</f>
        <v>0</v>
      </c>
      <c r="H58" s="21" t="n">
        <f aca="false">H56-G56</f>
        <v>0</v>
      </c>
      <c r="I58" s="21" t="n">
        <f aca="false">I56-H56</f>
        <v>0</v>
      </c>
      <c r="J58" s="21" t="n">
        <f aca="false">J56-I56</f>
        <v>0</v>
      </c>
      <c r="K58" s="21" t="n">
        <f aca="false">K56-J56</f>
        <v>0</v>
      </c>
      <c r="L58" s="21" t="n">
        <f aca="false">L56-K56</f>
        <v>0</v>
      </c>
      <c r="M58" s="21" t="n">
        <f aca="false">M56-L56</f>
        <v>0</v>
      </c>
      <c r="N58" s="21" t="n">
        <f aca="false">N56-M56</f>
        <v>0</v>
      </c>
      <c r="O58" s="21" t="n">
        <f aca="false">O56-N56</f>
        <v>0</v>
      </c>
      <c r="P58" s="21" t="n">
        <f aca="false">SUM(D58:O58)</f>
        <v>0</v>
      </c>
      <c r="Q58" s="21" t="n">
        <f aca="false">SUM(Q54:Q55)</f>
        <v>0</v>
      </c>
      <c r="R58" s="21" t="n">
        <f aca="false">P58-Q58</f>
        <v>0</v>
      </c>
    </row>
    <row r="59" customFormat="false" ht="12.75" hidden="false" customHeight="false" outlineLevel="0" collapsed="false">
      <c r="A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customFormat="false" ht="12.75" hidden="false" customHeight="false" outlineLevel="0" collapsed="false">
      <c r="A60" s="20" t="s">
        <v>48</v>
      </c>
      <c r="C60" s="21"/>
      <c r="D60" s="21" t="n">
        <f aca="false">C63</f>
        <v>41497</v>
      </c>
      <c r="E60" s="21" t="n">
        <f aca="false">D63</f>
        <v>41497</v>
      </c>
      <c r="F60" s="21" t="n">
        <f aca="false">E63</f>
        <v>41497</v>
      </c>
      <c r="G60" s="21" t="n">
        <f aca="false">F63</f>
        <v>41497</v>
      </c>
      <c r="H60" s="21" t="n">
        <f aca="false">G63</f>
        <v>41497</v>
      </c>
      <c r="I60" s="21" t="n">
        <f aca="false">H63</f>
        <v>41497</v>
      </c>
      <c r="J60" s="21" t="n">
        <f aca="false">I63</f>
        <v>41497</v>
      </c>
      <c r="K60" s="21" t="n">
        <f aca="false">J63</f>
        <v>41497</v>
      </c>
      <c r="L60" s="21" t="n">
        <f aca="false">K63</f>
        <v>41497</v>
      </c>
      <c r="M60" s="21" t="n">
        <f aca="false">L63</f>
        <v>41497</v>
      </c>
      <c r="N60" s="21" t="n">
        <f aca="false">M63</f>
        <v>41497</v>
      </c>
      <c r="O60" s="21" t="n">
        <f aca="false">N63</f>
        <v>41497</v>
      </c>
      <c r="P60" s="21"/>
    </row>
    <row r="61" customFormat="false" ht="12.75" hidden="false" customHeight="false" outlineLevel="0" collapsed="false">
      <c r="A61" s="22" t="s">
        <v>25</v>
      </c>
      <c r="C61" s="23" t="n">
        <v>0</v>
      </c>
      <c r="D61" s="23" t="n">
        <v>0</v>
      </c>
      <c r="E61" s="23" t="n">
        <v>0</v>
      </c>
      <c r="F61" s="23" t="n">
        <v>0</v>
      </c>
      <c r="G61" s="23" t="n">
        <v>0</v>
      </c>
      <c r="H61" s="23" t="n">
        <v>0</v>
      </c>
      <c r="I61" s="23" t="n">
        <v>0</v>
      </c>
      <c r="J61" s="23" t="n">
        <v>0</v>
      </c>
      <c r="K61" s="23" t="n">
        <v>0</v>
      </c>
      <c r="L61" s="23" t="n">
        <v>0</v>
      </c>
      <c r="M61" s="23" t="n">
        <v>0</v>
      </c>
      <c r="N61" s="23" t="n">
        <v>0</v>
      </c>
      <c r="O61" s="23" t="n">
        <v>0</v>
      </c>
      <c r="P61" s="24" t="n">
        <f aca="false">SUM(D61:O61)</f>
        <v>0</v>
      </c>
      <c r="Q61" s="23" t="n">
        <f aca="false">SUM(D61:E61)</f>
        <v>0</v>
      </c>
      <c r="R61" s="24" t="n">
        <f aca="false">P61-Q61</f>
        <v>0</v>
      </c>
    </row>
    <row r="62" customFormat="false" ht="3.95" hidden="false" customHeight="true" outlineLevel="0" collapsed="false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customFormat="false" ht="12.75" hidden="false" customHeight="false" outlineLevel="0" collapsed="false">
      <c r="A63" s="20" t="s">
        <v>49</v>
      </c>
      <c r="C63" s="25" t="n">
        <v>41497</v>
      </c>
      <c r="D63" s="21" t="n">
        <f aca="false">D60+D61</f>
        <v>41497</v>
      </c>
      <c r="E63" s="21" t="n">
        <f aca="false">E60+E61</f>
        <v>41497</v>
      </c>
      <c r="F63" s="21" t="n">
        <f aca="false">F60+F61</f>
        <v>41497</v>
      </c>
      <c r="G63" s="21" t="n">
        <f aca="false">G60+G61</f>
        <v>41497</v>
      </c>
      <c r="H63" s="21" t="n">
        <f aca="false">H60+H61</f>
        <v>41497</v>
      </c>
      <c r="I63" s="21" t="n">
        <f aca="false">I60+I61</f>
        <v>41497</v>
      </c>
      <c r="J63" s="21" t="n">
        <f aca="false">J60+J61</f>
        <v>41497</v>
      </c>
      <c r="K63" s="21" t="n">
        <f aca="false">K60+K61</f>
        <v>41497</v>
      </c>
      <c r="L63" s="21" t="n">
        <f aca="false">L60+L61</f>
        <v>41497</v>
      </c>
      <c r="M63" s="21" t="n">
        <f aca="false">M60+M61</f>
        <v>41497</v>
      </c>
      <c r="N63" s="21" t="n">
        <f aca="false">N60+N61</f>
        <v>41497</v>
      </c>
      <c r="O63" s="21" t="n">
        <f aca="false">O60+O61</f>
        <v>41497</v>
      </c>
      <c r="P63" s="21"/>
    </row>
    <row r="64" customFormat="false" ht="3.95" hidden="false" customHeight="true" outlineLevel="0" collapsed="false"/>
    <row r="65" customFormat="false" ht="12.75" hidden="false" customHeight="false" outlineLevel="0" collapsed="false">
      <c r="A65" s="22" t="s">
        <v>27</v>
      </c>
      <c r="C65" s="21"/>
      <c r="D65" s="21" t="n">
        <f aca="false">D63-C63</f>
        <v>0</v>
      </c>
      <c r="E65" s="21" t="n">
        <f aca="false">E63-D63</f>
        <v>0</v>
      </c>
      <c r="F65" s="21" t="n">
        <f aca="false">F63-E63</f>
        <v>0</v>
      </c>
      <c r="G65" s="21" t="n">
        <f aca="false">G63-F63</f>
        <v>0</v>
      </c>
      <c r="H65" s="21" t="n">
        <f aca="false">H63-G63</f>
        <v>0</v>
      </c>
      <c r="I65" s="21" t="n">
        <f aca="false">I63-H63</f>
        <v>0</v>
      </c>
      <c r="J65" s="21" t="n">
        <f aca="false">J63-I63</f>
        <v>0</v>
      </c>
      <c r="K65" s="21" t="n">
        <f aca="false">K63-J63</f>
        <v>0</v>
      </c>
      <c r="L65" s="21" t="n">
        <f aca="false">L63-K63</f>
        <v>0</v>
      </c>
      <c r="M65" s="21" t="n">
        <f aca="false">M63-L63</f>
        <v>0</v>
      </c>
      <c r="N65" s="21" t="n">
        <f aca="false">N63-M63</f>
        <v>0</v>
      </c>
      <c r="O65" s="21" t="n">
        <f aca="false">O63-N63</f>
        <v>0</v>
      </c>
      <c r="P65" s="21" t="n">
        <f aca="false">SUM(D65:O65)</f>
        <v>0</v>
      </c>
      <c r="Q65" s="21" t="n">
        <f aca="false">SUM(Q61:Q62)</f>
        <v>0</v>
      </c>
      <c r="R65" s="21" t="n">
        <f aca="false">P65-Q65</f>
        <v>0</v>
      </c>
    </row>
    <row r="66" customFormat="false" ht="12.75" hidden="false" customHeight="false" outlineLevel="0" collapsed="false">
      <c r="A66" s="22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customFormat="false" ht="12.75" hidden="false" customHeight="false" outlineLevel="0" collapsed="false">
      <c r="A67" s="20" t="s">
        <v>50</v>
      </c>
      <c r="C67" s="21"/>
      <c r="D67" s="21" t="n">
        <f aca="false">C72</f>
        <v>1242</v>
      </c>
      <c r="E67" s="21" t="n">
        <f aca="false">D72</f>
        <v>1152</v>
      </c>
      <c r="F67" s="21" t="n">
        <f aca="false">E72</f>
        <v>1062</v>
      </c>
      <c r="G67" s="21" t="n">
        <f aca="false">F72</f>
        <v>972</v>
      </c>
      <c r="H67" s="21" t="n">
        <f aca="false">G72</f>
        <v>882</v>
      </c>
      <c r="I67" s="21" t="n">
        <f aca="false">H72</f>
        <v>792</v>
      </c>
      <c r="J67" s="21" t="n">
        <f aca="false">I72</f>
        <v>702</v>
      </c>
      <c r="K67" s="21" t="n">
        <f aca="false">J72</f>
        <v>612</v>
      </c>
      <c r="L67" s="21" t="n">
        <f aca="false">K72</f>
        <v>522</v>
      </c>
      <c r="M67" s="21" t="n">
        <f aca="false">L72</f>
        <v>432</v>
      </c>
      <c r="N67" s="21" t="n">
        <f aca="false">M72</f>
        <v>342</v>
      </c>
      <c r="O67" s="21" t="n">
        <f aca="false">N72</f>
        <v>252</v>
      </c>
      <c r="P67" s="21"/>
    </row>
    <row r="68" customFormat="false" ht="12.75" hidden="false" customHeight="false" outlineLevel="0" collapsed="false">
      <c r="A68" s="29" t="s">
        <v>51</v>
      </c>
      <c r="C68" s="26" t="n">
        <v>1080</v>
      </c>
      <c r="D68" s="25" t="n">
        <v>-90</v>
      </c>
      <c r="E68" s="25" t="n">
        <v>-90</v>
      </c>
      <c r="F68" s="25" t="n">
        <v>-90</v>
      </c>
      <c r="G68" s="25" t="n">
        <v>-90</v>
      </c>
      <c r="H68" s="25" t="n">
        <v>-90</v>
      </c>
      <c r="I68" s="25" t="n">
        <v>-90</v>
      </c>
      <c r="J68" s="25" t="n">
        <v>-90</v>
      </c>
      <c r="K68" s="25" t="n">
        <v>-90</v>
      </c>
      <c r="L68" s="25" t="n">
        <v>-90</v>
      </c>
      <c r="M68" s="25" t="n">
        <v>-90</v>
      </c>
      <c r="N68" s="25" t="n">
        <v>-90</v>
      </c>
      <c r="O68" s="25" t="n">
        <v>-90</v>
      </c>
      <c r="P68" s="21" t="n">
        <f aca="false">SUM(D68:O68)</f>
        <v>-1080</v>
      </c>
      <c r="Q68" s="25" t="n">
        <f aca="false">SUM(D68:E68)</f>
        <v>-180</v>
      </c>
      <c r="R68" s="21" t="n">
        <f aca="false">P68-Q68</f>
        <v>-900</v>
      </c>
    </row>
    <row r="69" customFormat="false" ht="12.75" hidden="false" customHeight="false" outlineLevel="0" collapsed="false">
      <c r="A69" s="22" t="s">
        <v>52</v>
      </c>
      <c r="C69" s="25" t="n">
        <v>0</v>
      </c>
      <c r="D69" s="25" t="n">
        <v>0</v>
      </c>
      <c r="E69" s="25" t="n">
        <v>0</v>
      </c>
      <c r="F69" s="25" t="n">
        <v>0</v>
      </c>
      <c r="G69" s="25" t="n">
        <v>0</v>
      </c>
      <c r="H69" s="25" t="n">
        <v>0</v>
      </c>
      <c r="I69" s="25" t="n">
        <v>0</v>
      </c>
      <c r="J69" s="25" t="n">
        <v>0</v>
      </c>
      <c r="K69" s="25" t="n">
        <v>0</v>
      </c>
      <c r="L69" s="25" t="n">
        <v>0</v>
      </c>
      <c r="M69" s="25" t="n">
        <v>0</v>
      </c>
      <c r="N69" s="25" t="n">
        <v>0</v>
      </c>
      <c r="O69" s="25" t="n">
        <v>1200</v>
      </c>
      <c r="P69" s="21" t="n">
        <f aca="false">SUM(D69:O69)</f>
        <v>1200</v>
      </c>
      <c r="Q69" s="25" t="n">
        <f aca="false">SUM(D69:E69)</f>
        <v>0</v>
      </c>
      <c r="R69" s="21" t="n">
        <f aca="false">P69-Q69</f>
        <v>1200</v>
      </c>
    </row>
    <row r="70" customFormat="false" ht="12.75" hidden="false" customHeight="false" outlineLevel="0" collapsed="false">
      <c r="A70" s="22" t="s">
        <v>25</v>
      </c>
      <c r="C70" s="23" t="n">
        <v>162</v>
      </c>
      <c r="D70" s="23" t="n">
        <v>0</v>
      </c>
      <c r="E70" s="23" t="n">
        <v>0</v>
      </c>
      <c r="F70" s="23" t="n">
        <v>0</v>
      </c>
      <c r="G70" s="23" t="n">
        <v>0</v>
      </c>
      <c r="H70" s="23" t="n">
        <v>0</v>
      </c>
      <c r="I70" s="23" t="n">
        <v>0</v>
      </c>
      <c r="J70" s="23" t="n">
        <v>0</v>
      </c>
      <c r="K70" s="23" t="n">
        <v>0</v>
      </c>
      <c r="L70" s="23" t="n">
        <v>0</v>
      </c>
      <c r="M70" s="23" t="n">
        <v>0</v>
      </c>
      <c r="N70" s="23" t="n">
        <v>0</v>
      </c>
      <c r="O70" s="23" t="n">
        <v>0</v>
      </c>
      <c r="P70" s="24" t="n">
        <f aca="false">SUM(D70:O70)</f>
        <v>0</v>
      </c>
      <c r="Q70" s="23" t="n">
        <f aca="false">SUM(D70:E70)</f>
        <v>0</v>
      </c>
      <c r="R70" s="24" t="n">
        <f aca="false">P70-Q70</f>
        <v>0</v>
      </c>
    </row>
    <row r="71" customFormat="false" ht="3.95" hidden="false" customHeight="true" outlineLevel="0" collapsed="false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customFormat="false" ht="12.75" hidden="false" customHeight="false" outlineLevel="0" collapsed="false">
      <c r="A72" s="20" t="s">
        <v>53</v>
      </c>
      <c r="C72" s="21" t="n">
        <f aca="false">SUM(C67:C71)</f>
        <v>1242</v>
      </c>
      <c r="D72" s="21" t="n">
        <f aca="false">SUM(D67:D71)</f>
        <v>1152</v>
      </c>
      <c r="E72" s="21" t="n">
        <f aca="false">SUM(E67:E71)</f>
        <v>1062</v>
      </c>
      <c r="F72" s="21" t="n">
        <f aca="false">SUM(F67:F71)</f>
        <v>972</v>
      </c>
      <c r="G72" s="21" t="n">
        <f aca="false">SUM(G67:G71)</f>
        <v>882</v>
      </c>
      <c r="H72" s="21" t="n">
        <f aca="false">SUM(H67:H71)</f>
        <v>792</v>
      </c>
      <c r="I72" s="21" t="n">
        <f aca="false">SUM(I67:I71)</f>
        <v>702</v>
      </c>
      <c r="J72" s="21" t="n">
        <f aca="false">SUM(J67:J71)</f>
        <v>612</v>
      </c>
      <c r="K72" s="21" t="n">
        <f aca="false">SUM(K67:K71)</f>
        <v>522</v>
      </c>
      <c r="L72" s="21" t="n">
        <f aca="false">SUM(L67:L71)</f>
        <v>432</v>
      </c>
      <c r="M72" s="21" t="n">
        <f aca="false">SUM(M67:M71)</f>
        <v>342</v>
      </c>
      <c r="N72" s="21" t="n">
        <f aca="false">SUM(N67:N71)</f>
        <v>252</v>
      </c>
      <c r="O72" s="21" t="n">
        <f aca="false">SUM(O67:O71)</f>
        <v>1362</v>
      </c>
      <c r="P72" s="21"/>
    </row>
    <row r="73" customFormat="false" ht="3.95" hidden="false" customHeight="true" outlineLevel="0" collapsed="false"/>
    <row r="74" customFormat="false" ht="12.75" hidden="false" customHeight="false" outlineLevel="0" collapsed="false">
      <c r="A74" s="22" t="s">
        <v>27</v>
      </c>
      <c r="C74" s="21"/>
      <c r="D74" s="21" t="n">
        <f aca="false">D72-C72</f>
        <v>-90</v>
      </c>
      <c r="E74" s="21" t="n">
        <f aca="false">E72-D72</f>
        <v>-90</v>
      </c>
      <c r="F74" s="21" t="n">
        <f aca="false">F72-E72</f>
        <v>-90</v>
      </c>
      <c r="G74" s="21" t="n">
        <f aca="false">G72-F72</f>
        <v>-90</v>
      </c>
      <c r="H74" s="21" t="n">
        <f aca="false">H72-G72</f>
        <v>-90</v>
      </c>
      <c r="I74" s="21" t="n">
        <f aca="false">I72-H72</f>
        <v>-90</v>
      </c>
      <c r="J74" s="21" t="n">
        <f aca="false">J72-I72</f>
        <v>-90</v>
      </c>
      <c r="K74" s="21" t="n">
        <f aca="false">K72-J72</f>
        <v>-90</v>
      </c>
      <c r="L74" s="21" t="n">
        <f aca="false">L72-K72</f>
        <v>-90</v>
      </c>
      <c r="M74" s="21" t="n">
        <f aca="false">M72-L72</f>
        <v>-90</v>
      </c>
      <c r="N74" s="21" t="n">
        <f aca="false">N72-M72</f>
        <v>-90</v>
      </c>
      <c r="O74" s="21" t="n">
        <f aca="false">O72-N72</f>
        <v>1110</v>
      </c>
      <c r="P74" s="21" t="n">
        <f aca="false">SUM(D74:O74)</f>
        <v>120</v>
      </c>
      <c r="Q74" s="21" t="n">
        <f aca="false">SUM(Q68:Q71)</f>
        <v>-180</v>
      </c>
      <c r="R74" s="21" t="n">
        <f aca="false">P74-Q74</f>
        <v>300</v>
      </c>
    </row>
    <row r="75" customFormat="false" ht="8.1" hidden="false" customHeight="true" outlineLevel="0" collapsed="false"/>
    <row r="77" customFormat="false" ht="12.75" hidden="false" customHeight="false" outlineLevel="0" collapsed="false">
      <c r="A77" s="20" t="s">
        <v>54</v>
      </c>
      <c r="C77" s="21"/>
      <c r="D77" s="21" t="n">
        <f aca="false">C97</f>
        <v>10287</v>
      </c>
      <c r="E77" s="21" t="n">
        <f aca="false">D97</f>
        <v>10662</v>
      </c>
      <c r="F77" s="21" t="n">
        <f aca="false">E97</f>
        <v>11037</v>
      </c>
      <c r="G77" s="21" t="n">
        <f aca="false">F97</f>
        <v>11412</v>
      </c>
      <c r="H77" s="21" t="n">
        <f aca="false">G97</f>
        <v>11056</v>
      </c>
      <c r="I77" s="21" t="n">
        <f aca="false">H97</f>
        <v>10700</v>
      </c>
      <c r="J77" s="21" t="n">
        <f aca="false">I97</f>
        <v>9963</v>
      </c>
      <c r="K77" s="21" t="n">
        <f aca="false">J97</f>
        <v>9226</v>
      </c>
      <c r="L77" s="21" t="n">
        <f aca="false">K97</f>
        <v>8489</v>
      </c>
      <c r="M77" s="21" t="n">
        <f aca="false">L97</f>
        <v>10912</v>
      </c>
      <c r="N77" s="21" t="n">
        <f aca="false">M97</f>
        <v>10464</v>
      </c>
      <c r="O77" s="21" t="n">
        <f aca="false">N97</f>
        <v>9990</v>
      </c>
      <c r="P77" s="21"/>
      <c r="U77" s="30" t="s">
        <v>55</v>
      </c>
    </row>
    <row r="78" customFormat="false" ht="12.75" hidden="false" customHeight="false" outlineLevel="0" collapsed="false">
      <c r="A78" s="22" t="s">
        <v>56</v>
      </c>
      <c r="B78" s="27" t="s">
        <v>31</v>
      </c>
      <c r="C78" s="25" t="n">
        <v>0</v>
      </c>
      <c r="D78" s="21" t="n">
        <f aca="false">-[1]Source!D36</f>
        <v>-0</v>
      </c>
      <c r="E78" s="21" t="n">
        <f aca="false">-[1]Source!E36</f>
        <v>-0</v>
      </c>
      <c r="F78" s="21" t="n">
        <f aca="false">-[1]Source!F36</f>
        <v>-0</v>
      </c>
      <c r="G78" s="21" t="n">
        <f aca="false">-[1]Source!G36</f>
        <v>-0</v>
      </c>
      <c r="H78" s="21" t="n">
        <f aca="false">-[1]Source!H36</f>
        <v>-0</v>
      </c>
      <c r="I78" s="21" t="n">
        <f aca="false">-[1]Source!I36</f>
        <v>-0</v>
      </c>
      <c r="J78" s="21" t="n">
        <f aca="false">-[1]Source!J36</f>
        <v>-0</v>
      </c>
      <c r="K78" s="21" t="n">
        <f aca="false">-[1]Source!K36</f>
        <v>-0</v>
      </c>
      <c r="L78" s="21" t="n">
        <f aca="false">-[1]Source!L36</f>
        <v>2880</v>
      </c>
      <c r="M78" s="21" t="n">
        <f aca="false">-[1]Source!M36</f>
        <v>-0</v>
      </c>
      <c r="N78" s="21" t="n">
        <f aca="false">-[1]Source!N36</f>
        <v>-0</v>
      </c>
      <c r="O78" s="21" t="n">
        <f aca="false">-[1]Source!O36</f>
        <v>-0</v>
      </c>
      <c r="P78" s="21" t="n">
        <f aca="false">SUM(D78:O78)</f>
        <v>2880</v>
      </c>
      <c r="Q78" s="25" t="n">
        <f aca="false">SUM(D78:E78)</f>
        <v>0</v>
      </c>
      <c r="R78" s="21" t="n">
        <f aca="false">P78-Q78</f>
        <v>2880</v>
      </c>
      <c r="T78" s="25" t="n">
        <f aca="false">SUM(C78:E78)</f>
        <v>0</v>
      </c>
      <c r="U78" s="21"/>
    </row>
    <row r="79" customFormat="false" ht="12.75" hidden="false" customHeight="false" outlineLevel="0" collapsed="false">
      <c r="A79" s="22" t="s">
        <v>57</v>
      </c>
      <c r="B79" s="27" t="s">
        <v>31</v>
      </c>
      <c r="C79" s="25" t="n">
        <v>2053</v>
      </c>
      <c r="D79" s="21" t="n">
        <f aca="false">-[1]Source!D35</f>
        <v>-228</v>
      </c>
      <c r="E79" s="21" t="n">
        <f aca="false">-[1]Source!E35</f>
        <v>-228</v>
      </c>
      <c r="F79" s="21" t="n">
        <f aca="false">-[1]Source!F35</f>
        <v>-228</v>
      </c>
      <c r="G79" s="21" t="n">
        <f aca="false">-[1]Source!G35</f>
        <v>-228</v>
      </c>
      <c r="H79" s="21" t="n">
        <f aca="false">-[1]Source!H35</f>
        <v>-228</v>
      </c>
      <c r="I79" s="21" t="n">
        <f aca="false">-[1]Source!I35</f>
        <v>-228</v>
      </c>
      <c r="J79" s="21" t="n">
        <f aca="false">-[1]Source!J35</f>
        <v>-228</v>
      </c>
      <c r="K79" s="21" t="n">
        <f aca="false">-[1]Source!K35</f>
        <v>-228</v>
      </c>
      <c r="L79" s="21" t="n">
        <f aca="false">-[1]Source!L35</f>
        <v>-229</v>
      </c>
      <c r="M79" s="21" t="n">
        <f aca="false">-[1]Source!M35</f>
        <v>-240</v>
      </c>
      <c r="N79" s="21" t="n">
        <f aca="false">-[1]Source!N35</f>
        <v>-240</v>
      </c>
      <c r="O79" s="21" t="n">
        <f aca="false">-[1]Source!O35</f>
        <v>-240</v>
      </c>
      <c r="P79" s="21" t="n">
        <f aca="false">SUM(D79:O79)</f>
        <v>-2773</v>
      </c>
      <c r="Q79" s="25" t="n">
        <f aca="false">SUM(D79:E79)</f>
        <v>-456</v>
      </c>
      <c r="R79" s="21" t="n">
        <f aca="false">P79-Q79</f>
        <v>-2317</v>
      </c>
      <c r="T79" s="25" t="n">
        <f aca="false">SUM(C79:E79)</f>
        <v>1597</v>
      </c>
      <c r="U79" s="21" t="n">
        <f aca="false">SUM(T78:T79)</f>
        <v>1597</v>
      </c>
    </row>
    <row r="80" customFormat="false" ht="12.75" hidden="false" customHeight="false" outlineLevel="0" collapsed="false">
      <c r="A80" s="22" t="s">
        <v>58</v>
      </c>
      <c r="B80" s="27" t="s">
        <v>31</v>
      </c>
      <c r="C80" s="25" t="n">
        <v>-69</v>
      </c>
      <c r="D80" s="21" t="n">
        <f aca="false">[1]Source!D22+[1]Source!D23+[1]Source!D24+[1]Source!D25</f>
        <v>0</v>
      </c>
      <c r="E80" s="21" t="n">
        <f aca="false">[1]Source!E22+[1]Source!E23+[1]Source!E24+[1]Source!E25</f>
        <v>-1</v>
      </c>
      <c r="F80" s="21" t="n">
        <f aca="false">[1]Source!F22+[1]Source!F23+[1]Source!F24+[1]Source!F25</f>
        <v>0</v>
      </c>
      <c r="G80" s="21" t="n">
        <f aca="false">[1]Source!G22+[1]Source!G23+[1]Source!G24+[1]Source!G25</f>
        <v>-1</v>
      </c>
      <c r="H80" s="21" t="n">
        <f aca="false">[1]Source!H22+[1]Source!H23+[1]Source!H24+[1]Source!H25</f>
        <v>0</v>
      </c>
      <c r="I80" s="21" t="n">
        <f aca="false">[1]Source!I22+[1]Source!I23+[1]Source!I24+[1]Source!I25</f>
        <v>-1</v>
      </c>
      <c r="J80" s="21" t="n">
        <f aca="false">[1]Source!J22+[1]Source!J23+[1]Source!J24+[1]Source!J25</f>
        <v>0</v>
      </c>
      <c r="K80" s="21" t="n">
        <f aca="false">[1]Source!K22+[1]Source!K23+[1]Source!K24+[1]Source!K25</f>
        <v>-1</v>
      </c>
      <c r="L80" s="21" t="n">
        <f aca="false">[1]Source!L22+[1]Source!L23+[1]Source!L24+[1]Source!L25</f>
        <v>0</v>
      </c>
      <c r="M80" s="31" t="n">
        <f aca="false">[1]Source!M22+[1]Source!M23+[1]Source!M24+[1]Source!M25</f>
        <v>-1</v>
      </c>
      <c r="N80" s="21" t="n">
        <f aca="false">[1]Source!N22+[1]Source!N23+[1]Source!N24+[1]Source!N25</f>
        <v>0</v>
      </c>
      <c r="O80" s="21" t="n">
        <f aca="false">[1]Source!O22+[1]Source!O23+[1]Source!O24+[1]Source!O25</f>
        <v>-1</v>
      </c>
      <c r="P80" s="21" t="n">
        <f aca="false">SUM(D80:O80)</f>
        <v>-6</v>
      </c>
      <c r="Q80" s="25" t="n">
        <f aca="false">SUM(D80:E80)</f>
        <v>-1</v>
      </c>
      <c r="R80" s="21" t="n">
        <f aca="false">P80-Q80</f>
        <v>-5</v>
      </c>
      <c r="T80" s="25" t="n">
        <f aca="false">SUM(C80:E80)</f>
        <v>-70</v>
      </c>
      <c r="U80" s="21" t="n">
        <f aca="false">SUM(T80)</f>
        <v>-70</v>
      </c>
    </row>
    <row r="81" customFormat="false" ht="12.75" hidden="false" customHeight="false" outlineLevel="0" collapsed="false">
      <c r="A81" s="22" t="s">
        <v>59</v>
      </c>
      <c r="B81" s="27" t="s">
        <v>31</v>
      </c>
      <c r="C81" s="25" t="n">
        <v>0</v>
      </c>
      <c r="D81" s="32" t="n">
        <f aca="false">[1]Source!D28+[1]Source!D30+[1]Source!D26-D211</f>
        <v>0</v>
      </c>
      <c r="E81" s="32" t="n">
        <f aca="false">[1]Source!E28+[1]Source!E30+[1]Source!E26-E211</f>
        <v>0</v>
      </c>
      <c r="F81" s="32" t="n">
        <f aca="false">[1]Source!F28+[1]Source!F30+[1]Source!F26-F211</f>
        <v>0</v>
      </c>
      <c r="G81" s="32" t="n">
        <f aca="false">[1]Source!G28+[1]Source!G30+[1]Source!G26-G211</f>
        <v>0</v>
      </c>
      <c r="H81" s="32" t="n">
        <f aca="false">[1]Source!H28+[1]Source!H30+[1]Source!H26-H211</f>
        <v>0</v>
      </c>
      <c r="I81" s="32" t="n">
        <f aca="false">[1]Source!I28+[1]Source!I30+[1]Source!I26-I211</f>
        <v>0</v>
      </c>
      <c r="J81" s="32" t="n">
        <f aca="false">[1]Source!J28+[1]Source!J30+[1]Source!J26-J211</f>
        <v>0</v>
      </c>
      <c r="K81" s="32" t="n">
        <f aca="false">[1]Source!K28+[1]Source!K30+[1]Source!K26-K211</f>
        <v>0</v>
      </c>
      <c r="L81" s="32" t="n">
        <f aca="false">[1]Source!L28+[1]Source!L30+[1]Source!L26-L211</f>
        <v>0</v>
      </c>
      <c r="M81" s="32" t="n">
        <f aca="false">[1]Source!M28+[1]Source!M30+[1]Source!M26-M211</f>
        <v>0</v>
      </c>
      <c r="N81" s="32" t="n">
        <f aca="false">[1]Source!N28+[1]Source!N30+[1]Source!N26-N211</f>
        <v>0</v>
      </c>
      <c r="O81" s="32" t="n">
        <f aca="false">[1]Source!O28+[1]Source!O30+[1]Source!O26-O211</f>
        <v>0</v>
      </c>
      <c r="P81" s="21" t="n">
        <f aca="false">SUM(D81:O81)</f>
        <v>0</v>
      </c>
      <c r="Q81" s="25" t="n">
        <f aca="false">SUM(D81:E81)</f>
        <v>0</v>
      </c>
      <c r="R81" s="21" t="n">
        <f aca="false">P81-Q81</f>
        <v>0</v>
      </c>
      <c r="T81" s="25" t="n">
        <f aca="false">SUM(C81:E81)</f>
        <v>0</v>
      </c>
      <c r="U81" s="21" t="n">
        <f aca="false">SUM(T81)</f>
        <v>0</v>
      </c>
    </row>
    <row r="82" customFormat="false" ht="12.75" hidden="false" customHeight="false" outlineLevel="0" collapsed="false">
      <c r="A82" s="22" t="s">
        <v>60</v>
      </c>
      <c r="B82" s="27" t="s">
        <v>31</v>
      </c>
      <c r="C82" s="25" t="n">
        <v>0</v>
      </c>
      <c r="D82" s="31" t="n">
        <f aca="false">[1]Source!D66</f>
        <v>0</v>
      </c>
      <c r="E82" s="31" t="n">
        <f aca="false">[1]Source!E66</f>
        <v>0</v>
      </c>
      <c r="F82" s="31" t="n">
        <f aca="false">[1]Source!F66</f>
        <v>0</v>
      </c>
      <c r="G82" s="31" t="n">
        <f aca="false">[1]Source!G66</f>
        <v>0</v>
      </c>
      <c r="H82" s="31" t="n">
        <f aca="false">[1]Source!H66</f>
        <v>0</v>
      </c>
      <c r="I82" s="31" t="n">
        <f aca="false">[1]Source!I66</f>
        <v>0</v>
      </c>
      <c r="J82" s="31" t="n">
        <f aca="false">[1]Source!J66</f>
        <v>0</v>
      </c>
      <c r="K82" s="31" t="n">
        <f aca="false">[1]Source!K66</f>
        <v>0</v>
      </c>
      <c r="L82" s="31" t="n">
        <f aca="false">[1]Source!L66</f>
        <v>0</v>
      </c>
      <c r="M82" s="31" t="n">
        <f aca="false">[1]Source!M66</f>
        <v>0</v>
      </c>
      <c r="N82" s="31" t="n">
        <f aca="false">[1]Source!N66</f>
        <v>0</v>
      </c>
      <c r="O82" s="31" t="n">
        <f aca="false">[1]Source!O66</f>
        <v>0</v>
      </c>
      <c r="P82" s="21" t="n">
        <f aca="false">SUM(D82:O82)</f>
        <v>0</v>
      </c>
      <c r="Q82" s="25" t="n">
        <f aca="false">SUM(D82:E82)</f>
        <v>0</v>
      </c>
      <c r="R82" s="21" t="n">
        <f aca="false">P82-Q82</f>
        <v>0</v>
      </c>
      <c r="T82" s="25" t="n">
        <f aca="false">SUM(C82:E82)</f>
        <v>0</v>
      </c>
      <c r="U82" s="21" t="n">
        <f aca="false">SUM(T82)</f>
        <v>0</v>
      </c>
    </row>
    <row r="83" customFormat="false" ht="12.75" hidden="false" customHeight="false" outlineLevel="0" collapsed="false">
      <c r="A83" s="22" t="s">
        <v>61</v>
      </c>
      <c r="B83" s="27" t="s">
        <v>31</v>
      </c>
      <c r="C83" s="25" t="n">
        <v>-177</v>
      </c>
      <c r="D83" s="31" t="n">
        <f aca="false">[1]Source!D69</f>
        <v>0</v>
      </c>
      <c r="E83" s="31" t="n">
        <f aca="false">[1]Source!E69</f>
        <v>0</v>
      </c>
      <c r="F83" s="31" t="n">
        <f aca="false">[1]Source!F69</f>
        <v>0</v>
      </c>
      <c r="G83" s="31" t="n">
        <f aca="false">[1]Source!G69</f>
        <v>0</v>
      </c>
      <c r="H83" s="31" t="n">
        <f aca="false">[1]Source!H69</f>
        <v>0</v>
      </c>
      <c r="I83" s="31" t="n">
        <f aca="false">[1]Source!I69</f>
        <v>0</v>
      </c>
      <c r="J83" s="31" t="n">
        <f aca="false">[1]Source!J69</f>
        <v>0</v>
      </c>
      <c r="K83" s="31" t="n">
        <f aca="false">[1]Source!K69</f>
        <v>0</v>
      </c>
      <c r="L83" s="31" t="n">
        <f aca="false">[1]Source!L69</f>
        <v>0</v>
      </c>
      <c r="M83" s="32" t="n">
        <f aca="false">[1]Source!M69-M217</f>
        <v>20</v>
      </c>
      <c r="N83" s="32" t="n">
        <f aca="false">[1]Source!N69+[1]Source!N71-N217</f>
        <v>-6</v>
      </c>
      <c r="O83" s="32" t="n">
        <f aca="false">[1]Source!O69+[1]Source!O71-O217</f>
        <v>-6</v>
      </c>
      <c r="P83" s="21" t="n">
        <f aca="false">SUM(D83:O83)</f>
        <v>8</v>
      </c>
      <c r="Q83" s="25" t="n">
        <f aca="false">SUM(D83:E83)</f>
        <v>0</v>
      </c>
      <c r="R83" s="21" t="n">
        <f aca="false">P83-Q83</f>
        <v>8</v>
      </c>
      <c r="T83" s="25" t="n">
        <f aca="false">SUM(C83:E83)</f>
        <v>-177</v>
      </c>
      <c r="U83" s="21" t="n">
        <f aca="false">SUM(T83)</f>
        <v>-177</v>
      </c>
    </row>
    <row r="84" customFormat="false" ht="12.75" hidden="false" customHeight="false" outlineLevel="0" collapsed="false">
      <c r="A84" s="22" t="s">
        <v>62</v>
      </c>
      <c r="B84" s="27" t="s">
        <v>31</v>
      </c>
      <c r="C84" s="25" t="n">
        <v>0</v>
      </c>
      <c r="D84" s="21" t="n">
        <f aca="false">[1]Source!D72</f>
        <v>0</v>
      </c>
      <c r="E84" s="21" t="n">
        <f aca="false">[1]Source!E72</f>
        <v>0</v>
      </c>
      <c r="F84" s="31" t="n">
        <f aca="false">[1]Source!F72</f>
        <v>0</v>
      </c>
      <c r="G84" s="31" t="n">
        <f aca="false">[1]Source!G72</f>
        <v>0</v>
      </c>
      <c r="H84" s="31" t="n">
        <f aca="false">[1]Source!H72</f>
        <v>0</v>
      </c>
      <c r="I84" s="31" t="n">
        <f aca="false">[1]Source!I72</f>
        <v>0</v>
      </c>
      <c r="J84" s="31" t="n">
        <f aca="false">[1]Source!J72</f>
        <v>0</v>
      </c>
      <c r="K84" s="31" t="n">
        <f aca="false">[1]Source!K72</f>
        <v>0</v>
      </c>
      <c r="L84" s="31" t="n">
        <f aca="false">[1]Source!L72</f>
        <v>0</v>
      </c>
      <c r="M84" s="31" t="n">
        <f aca="false">[1]Source!M72</f>
        <v>0</v>
      </c>
      <c r="N84" s="31" t="n">
        <f aca="false">[1]Source!N72</f>
        <v>0</v>
      </c>
      <c r="O84" s="31" t="n">
        <f aca="false">[1]Source!O72</f>
        <v>0</v>
      </c>
      <c r="P84" s="21" t="n">
        <f aca="false">SUM(D84:O84)</f>
        <v>0</v>
      </c>
      <c r="Q84" s="25" t="n">
        <f aca="false">SUM(D84:E84)</f>
        <v>0</v>
      </c>
      <c r="R84" s="21" t="n">
        <f aca="false">P84-Q84</f>
        <v>0</v>
      </c>
      <c r="T84" s="25" t="n">
        <f aca="false">SUM(C84:E84)</f>
        <v>0</v>
      </c>
      <c r="U84" s="21" t="n">
        <f aca="false">SUM(T84)</f>
        <v>0</v>
      </c>
    </row>
    <row r="85" customFormat="false" ht="12.75" hidden="false" customHeight="false" outlineLevel="0" collapsed="false">
      <c r="A85" s="22" t="s">
        <v>63</v>
      </c>
      <c r="B85" s="27"/>
      <c r="C85" s="25" t="n">
        <v>3647</v>
      </c>
      <c r="D85" s="25" t="n">
        <v>0</v>
      </c>
      <c r="E85" s="25" t="n">
        <v>0</v>
      </c>
      <c r="F85" s="25" t="n">
        <v>0</v>
      </c>
      <c r="G85" s="25" t="n">
        <v>0</v>
      </c>
      <c r="H85" s="25" t="n">
        <v>0</v>
      </c>
      <c r="I85" s="25" t="n">
        <v>0</v>
      </c>
      <c r="J85" s="25" t="n">
        <v>0</v>
      </c>
      <c r="K85" s="25" t="n">
        <v>0</v>
      </c>
      <c r="L85" s="25" t="n">
        <v>0</v>
      </c>
      <c r="M85" s="25" t="n">
        <v>0</v>
      </c>
      <c r="N85" s="25" t="n">
        <v>0</v>
      </c>
      <c r="O85" s="25" t="n">
        <v>0</v>
      </c>
      <c r="P85" s="21" t="n">
        <f aca="false">SUM(D85:O85)</f>
        <v>0</v>
      </c>
      <c r="Q85" s="25" t="n">
        <f aca="false">SUM(D85:E85)</f>
        <v>0</v>
      </c>
      <c r="R85" s="21" t="n">
        <f aca="false">P85-Q85</f>
        <v>0</v>
      </c>
      <c r="T85" s="25" t="n">
        <f aca="false">SUM(C85:E85)</f>
        <v>3647</v>
      </c>
      <c r="U85" s="21" t="n">
        <f aca="false">SUM(T85)</f>
        <v>3647</v>
      </c>
    </row>
    <row r="86" customFormat="false" ht="12.75" hidden="false" customHeight="false" outlineLevel="0" collapsed="false">
      <c r="A86" s="22" t="s">
        <v>64</v>
      </c>
      <c r="B86" s="27"/>
      <c r="C86" s="25" t="n">
        <v>1523</v>
      </c>
      <c r="D86" s="25" t="n">
        <v>0</v>
      </c>
      <c r="E86" s="25" t="n">
        <v>0</v>
      </c>
      <c r="F86" s="25" t="n">
        <v>0</v>
      </c>
      <c r="G86" s="25" t="n">
        <v>0</v>
      </c>
      <c r="H86" s="25" t="n">
        <v>0</v>
      </c>
      <c r="I86" s="25" t="n">
        <v>0</v>
      </c>
      <c r="J86" s="25" t="n">
        <v>0</v>
      </c>
      <c r="K86" s="25" t="n">
        <v>0</v>
      </c>
      <c r="L86" s="25" t="n">
        <v>0</v>
      </c>
      <c r="M86" s="25" t="n">
        <v>0</v>
      </c>
      <c r="N86" s="25" t="n">
        <v>0</v>
      </c>
      <c r="O86" s="25" t="n">
        <v>0</v>
      </c>
      <c r="P86" s="21" t="n">
        <f aca="false">SUM(D86:O86)</f>
        <v>0</v>
      </c>
      <c r="Q86" s="25" t="n">
        <f aca="false">SUM(D86:E86)</f>
        <v>0</v>
      </c>
      <c r="R86" s="21" t="n">
        <f aca="false">P86-Q86</f>
        <v>0</v>
      </c>
      <c r="T86" s="25" t="n">
        <f aca="false">SUM(C86:E86)</f>
        <v>1523</v>
      </c>
      <c r="U86" s="21" t="n">
        <f aca="false">SUM(T86)</f>
        <v>1523</v>
      </c>
    </row>
    <row r="87" customFormat="false" ht="12.75" hidden="false" customHeight="false" outlineLevel="0" collapsed="false">
      <c r="A87" s="22" t="s">
        <v>65</v>
      </c>
      <c r="B87" s="27"/>
      <c r="C87" s="25" t="n">
        <v>378</v>
      </c>
      <c r="D87" s="25" t="n">
        <v>0</v>
      </c>
      <c r="E87" s="25" t="n">
        <v>0</v>
      </c>
      <c r="F87" s="25" t="n">
        <v>0</v>
      </c>
      <c r="G87" s="25" t="n">
        <v>0</v>
      </c>
      <c r="H87" s="25" t="n">
        <v>0</v>
      </c>
      <c r="I87" s="25" t="n">
        <v>0</v>
      </c>
      <c r="J87" s="25" t="n">
        <v>0</v>
      </c>
      <c r="K87" s="25" t="n">
        <v>0</v>
      </c>
      <c r="L87" s="25" t="n">
        <v>0</v>
      </c>
      <c r="M87" s="25" t="n">
        <v>0</v>
      </c>
      <c r="N87" s="25" t="n">
        <v>0</v>
      </c>
      <c r="O87" s="25" t="n">
        <v>0</v>
      </c>
      <c r="P87" s="21" t="n">
        <f aca="false">SUM(D87:O87)</f>
        <v>0</v>
      </c>
      <c r="Q87" s="25" t="n">
        <f aca="false">SUM(D87:E87)</f>
        <v>0</v>
      </c>
      <c r="R87" s="21" t="n">
        <f aca="false">P87-Q87</f>
        <v>0</v>
      </c>
      <c r="T87" s="25" t="n">
        <f aca="false">SUM(C87:E87)</f>
        <v>378</v>
      </c>
      <c r="U87" s="21" t="n">
        <f aca="false">SUM(T87)</f>
        <v>378</v>
      </c>
    </row>
    <row r="88" customFormat="false" ht="12.75" hidden="false" customHeight="false" outlineLevel="0" collapsed="false">
      <c r="A88" s="22" t="s">
        <v>66</v>
      </c>
      <c r="B88" s="27"/>
      <c r="C88" s="25" t="n">
        <v>336</v>
      </c>
      <c r="D88" s="25" t="n">
        <v>0</v>
      </c>
      <c r="E88" s="25" t="n">
        <v>0</v>
      </c>
      <c r="F88" s="25" t="n">
        <v>0</v>
      </c>
      <c r="G88" s="25" t="n">
        <v>0</v>
      </c>
      <c r="H88" s="25" t="n">
        <v>0</v>
      </c>
      <c r="I88" s="25" t="n">
        <v>0</v>
      </c>
      <c r="J88" s="25" t="n">
        <v>0</v>
      </c>
      <c r="K88" s="25" t="n">
        <v>0</v>
      </c>
      <c r="L88" s="25" t="n">
        <v>0</v>
      </c>
      <c r="M88" s="25" t="n">
        <v>0</v>
      </c>
      <c r="N88" s="25" t="n">
        <v>0</v>
      </c>
      <c r="O88" s="25" t="n">
        <v>0</v>
      </c>
      <c r="P88" s="21" t="n">
        <f aca="false">SUM(D88:O88)</f>
        <v>0</v>
      </c>
      <c r="Q88" s="25" t="n">
        <f aca="false">SUM(D88:E88)</f>
        <v>0</v>
      </c>
      <c r="R88" s="21" t="n">
        <f aca="false">P88-Q88</f>
        <v>0</v>
      </c>
      <c r="T88" s="25" t="n">
        <f aca="false">SUM(C88:E88)</f>
        <v>336</v>
      </c>
      <c r="U88" s="21" t="n">
        <f aca="false">SUM(T88)</f>
        <v>336</v>
      </c>
    </row>
    <row r="89" customFormat="false" ht="12.75" hidden="false" customHeight="false" outlineLevel="0" collapsed="false">
      <c r="A89" s="22" t="s">
        <v>67</v>
      </c>
      <c r="B89" s="27" t="s">
        <v>31</v>
      </c>
      <c r="C89" s="25" t="n">
        <v>0</v>
      </c>
      <c r="D89" s="21" t="n">
        <f aca="false">[1]Source!D31</f>
        <v>0</v>
      </c>
      <c r="E89" s="21" t="n">
        <f aca="false">[1]Source!E31</f>
        <v>0</v>
      </c>
      <c r="F89" s="31" t="n">
        <f aca="false">[1]Source!F31</f>
        <v>0</v>
      </c>
      <c r="G89" s="31" t="n">
        <f aca="false">[1]Source!G31</f>
        <v>0</v>
      </c>
      <c r="H89" s="21" t="n">
        <f aca="false">[1]Source!H31</f>
        <v>0</v>
      </c>
      <c r="I89" s="21" t="n">
        <f aca="false">[1]Source!I31</f>
        <v>0</v>
      </c>
      <c r="J89" s="21" t="n">
        <f aca="false">[1]Source!J31</f>
        <v>0</v>
      </c>
      <c r="K89" s="21" t="n">
        <f aca="false">[1]Source!K31</f>
        <v>0</v>
      </c>
      <c r="L89" s="21" t="n">
        <f aca="false">[1]Source!L31</f>
        <v>0</v>
      </c>
      <c r="M89" s="21" t="n">
        <f aca="false">[1]Source!M31</f>
        <v>0</v>
      </c>
      <c r="N89" s="21" t="n">
        <f aca="false">[1]Source!N31</f>
        <v>0</v>
      </c>
      <c r="O89" s="21" t="n">
        <f aca="false">[1]Source!O31</f>
        <v>0</v>
      </c>
      <c r="P89" s="21" t="n">
        <f aca="false">SUM(D89:O89)</f>
        <v>0</v>
      </c>
      <c r="Q89" s="25" t="n">
        <f aca="false">SUM(D89:E89)</f>
        <v>0</v>
      </c>
      <c r="R89" s="21" t="n">
        <f aca="false">P89-Q89</f>
        <v>0</v>
      </c>
      <c r="T89" s="25" t="n">
        <f aca="false">SUM(C89:E89)</f>
        <v>0</v>
      </c>
      <c r="U89" s="21" t="n">
        <f aca="false">SUM(T89)</f>
        <v>0</v>
      </c>
    </row>
    <row r="90" customFormat="false" ht="12.75" hidden="false" customHeight="false" outlineLevel="0" collapsed="false">
      <c r="A90" s="22" t="s">
        <v>68</v>
      </c>
      <c r="B90" s="27"/>
      <c r="C90" s="25" t="n">
        <v>1035</v>
      </c>
      <c r="D90" s="25" t="n">
        <v>0</v>
      </c>
      <c r="E90" s="25" t="n">
        <v>0</v>
      </c>
      <c r="F90" s="25" t="n">
        <v>0</v>
      </c>
      <c r="G90" s="25" t="n">
        <v>0</v>
      </c>
      <c r="H90" s="25" t="n">
        <v>0</v>
      </c>
      <c r="I90" s="25" t="n">
        <v>0</v>
      </c>
      <c r="J90" s="25" t="n">
        <v>0</v>
      </c>
      <c r="K90" s="25" t="n">
        <v>0</v>
      </c>
      <c r="L90" s="25" t="n">
        <v>0</v>
      </c>
      <c r="M90" s="25" t="n">
        <v>0</v>
      </c>
      <c r="N90" s="25" t="n">
        <v>0</v>
      </c>
      <c r="O90" s="25" t="n">
        <v>0</v>
      </c>
      <c r="P90" s="21" t="n">
        <f aca="false">SUM(D90:O90)</f>
        <v>0</v>
      </c>
      <c r="Q90" s="25" t="n">
        <f aca="false">SUM(D90:E90)</f>
        <v>0</v>
      </c>
      <c r="R90" s="21" t="n">
        <f aca="false">P90-Q90</f>
        <v>0</v>
      </c>
      <c r="T90" s="25" t="n">
        <f aca="false">SUM(C90:E90)</f>
        <v>1035</v>
      </c>
      <c r="U90" s="21" t="n">
        <f aca="false">SUM(T90)</f>
        <v>1035</v>
      </c>
    </row>
    <row r="91" customFormat="false" ht="12.75" hidden="false" customHeight="false" outlineLevel="0" collapsed="false">
      <c r="A91" s="22" t="s">
        <v>69</v>
      </c>
      <c r="B91" s="27"/>
      <c r="C91" s="25" t="n">
        <v>721</v>
      </c>
      <c r="D91" s="25" t="n">
        <v>0</v>
      </c>
      <c r="E91" s="25" t="n">
        <v>0</v>
      </c>
      <c r="F91" s="25" t="n">
        <v>0</v>
      </c>
      <c r="G91" s="25" t="n">
        <v>0</v>
      </c>
      <c r="H91" s="25" t="n">
        <v>0</v>
      </c>
      <c r="I91" s="25" t="n">
        <v>0</v>
      </c>
      <c r="J91" s="25" t="n">
        <v>0</v>
      </c>
      <c r="K91" s="25" t="n">
        <v>0</v>
      </c>
      <c r="L91" s="25" t="n">
        <v>0</v>
      </c>
      <c r="M91" s="25" t="n">
        <v>0</v>
      </c>
      <c r="N91" s="25" t="n">
        <v>0</v>
      </c>
      <c r="O91" s="25" t="n">
        <v>0</v>
      </c>
      <c r="P91" s="21" t="n">
        <f aca="false">SUM(D91:O91)</f>
        <v>0</v>
      </c>
      <c r="Q91" s="25" t="n">
        <f aca="false">SUM(D91:E91)</f>
        <v>0</v>
      </c>
      <c r="R91" s="21" t="n">
        <f aca="false">P91-Q91</f>
        <v>0</v>
      </c>
      <c r="T91" s="25" t="n">
        <f aca="false">SUM(C91:E91)</f>
        <v>721</v>
      </c>
      <c r="U91" s="21" t="n">
        <f aca="false">SUM(T91)</f>
        <v>721</v>
      </c>
    </row>
    <row r="92" customFormat="false" ht="12.75" hidden="false" customHeight="false" outlineLevel="0" collapsed="false">
      <c r="A92" s="22" t="s">
        <v>70</v>
      </c>
      <c r="B92" s="27" t="s">
        <v>31</v>
      </c>
      <c r="C92" s="25" t="n">
        <v>840</v>
      </c>
      <c r="D92" s="21" t="n">
        <f aca="false">[1]Source!D17</f>
        <v>603</v>
      </c>
      <c r="E92" s="21" t="n">
        <f aca="false">[1]Source!E17</f>
        <v>604</v>
      </c>
      <c r="F92" s="21" t="n">
        <f aca="false">[1]Source!F17</f>
        <v>603</v>
      </c>
      <c r="G92" s="21" t="n">
        <f aca="false">[1]Source!G17</f>
        <v>-127</v>
      </c>
      <c r="H92" s="21" t="n">
        <f aca="false">[1]Source!H17</f>
        <v>-128</v>
      </c>
      <c r="I92" s="21" t="n">
        <f aca="false">[1]Source!I17</f>
        <v>-508</v>
      </c>
      <c r="J92" s="21" t="n">
        <f aca="false">[1]Source!J17</f>
        <v>-509</v>
      </c>
      <c r="K92" s="21" t="n">
        <f aca="false">[1]Source!K17</f>
        <v>-508</v>
      </c>
      <c r="L92" s="21" t="n">
        <f aca="false">[1]Source!L17</f>
        <v>-228</v>
      </c>
      <c r="M92" s="21" t="n">
        <f aca="false">[1]Source!M17</f>
        <v>-227</v>
      </c>
      <c r="N92" s="21" t="n">
        <f aca="false">[1]Source!N17</f>
        <v>-228</v>
      </c>
      <c r="O92" s="21" t="n">
        <f aca="false">[1]Source!O17</f>
        <v>604</v>
      </c>
      <c r="P92" s="21" t="n">
        <f aca="false">SUM(D92:O92)</f>
        <v>-49</v>
      </c>
      <c r="Q92" s="25" t="n">
        <f aca="false">SUM(D92:E92)</f>
        <v>1207</v>
      </c>
      <c r="R92" s="21" t="n">
        <f aca="false">P92-Q92</f>
        <v>-1256</v>
      </c>
      <c r="T92" s="25" t="n">
        <f aca="false">SUM(C92:E92)</f>
        <v>2047</v>
      </c>
      <c r="U92" s="21" t="n">
        <f aca="false">SUM(T92)</f>
        <v>2047</v>
      </c>
    </row>
    <row r="93" customFormat="false" ht="12.75" hidden="false" customHeight="false" outlineLevel="0" collapsed="false">
      <c r="A93" s="22" t="s">
        <v>71</v>
      </c>
      <c r="B93" s="27"/>
      <c r="C93" s="25" t="n">
        <v>0</v>
      </c>
      <c r="D93" s="25" t="n">
        <v>0</v>
      </c>
      <c r="E93" s="25" t="n">
        <v>0</v>
      </c>
      <c r="F93" s="25" t="n">
        <v>0</v>
      </c>
      <c r="G93" s="25" t="n">
        <v>0</v>
      </c>
      <c r="H93" s="25" t="n">
        <v>0</v>
      </c>
      <c r="I93" s="25" t="n">
        <v>0</v>
      </c>
      <c r="J93" s="25" t="n">
        <v>0</v>
      </c>
      <c r="K93" s="25" t="n">
        <v>0</v>
      </c>
      <c r="L93" s="25" t="n">
        <v>0</v>
      </c>
      <c r="M93" s="25" t="n">
        <v>0</v>
      </c>
      <c r="N93" s="25" t="n">
        <v>0</v>
      </c>
      <c r="O93" s="25" t="n">
        <v>0</v>
      </c>
      <c r="P93" s="21" t="n">
        <f aca="false">SUM(D93:O93)</f>
        <v>0</v>
      </c>
      <c r="Q93" s="25" t="n">
        <f aca="false">SUM(D93:E93)</f>
        <v>0</v>
      </c>
      <c r="R93" s="21" t="n">
        <f aca="false">P93-Q93</f>
        <v>0</v>
      </c>
      <c r="T93" s="25" t="n">
        <f aca="false">SUM(C93:E93)</f>
        <v>0</v>
      </c>
      <c r="U93" s="21" t="n">
        <f aca="false">SUM(T93)</f>
        <v>0</v>
      </c>
    </row>
    <row r="94" customFormat="false" ht="12.75" hidden="false" customHeight="false" outlineLevel="0" collapsed="false">
      <c r="A94" s="22" t="s">
        <v>37</v>
      </c>
      <c r="B94" s="27"/>
      <c r="C94" s="25" t="n">
        <v>0</v>
      </c>
      <c r="D94" s="25" t="n">
        <v>0</v>
      </c>
      <c r="E94" s="25" t="n">
        <v>0</v>
      </c>
      <c r="F94" s="25" t="n">
        <v>0</v>
      </c>
      <c r="G94" s="25" t="n">
        <v>0</v>
      </c>
      <c r="H94" s="25" t="n">
        <v>0</v>
      </c>
      <c r="I94" s="25" t="n">
        <v>0</v>
      </c>
      <c r="J94" s="25" t="n">
        <v>0</v>
      </c>
      <c r="K94" s="25" t="n">
        <v>0</v>
      </c>
      <c r="L94" s="25" t="n">
        <v>0</v>
      </c>
      <c r="M94" s="25" t="n">
        <v>0</v>
      </c>
      <c r="N94" s="25" t="n">
        <v>0</v>
      </c>
      <c r="O94" s="25" t="n">
        <v>0</v>
      </c>
      <c r="P94" s="21" t="n">
        <f aca="false">SUM(D94:O94)</f>
        <v>0</v>
      </c>
      <c r="Q94" s="25" t="n">
        <f aca="false">SUM(D94:E94)</f>
        <v>0</v>
      </c>
      <c r="R94" s="21" t="n">
        <f aca="false">P94-Q94</f>
        <v>0</v>
      </c>
      <c r="T94" s="25" t="n">
        <f aca="false">SUM(C94:E94)</f>
        <v>0</v>
      </c>
      <c r="U94" s="21" t="n">
        <f aca="false">SUM(T94)</f>
        <v>0</v>
      </c>
    </row>
    <row r="95" customFormat="false" ht="12.75" hidden="false" customHeight="false" outlineLevel="0" collapsed="false">
      <c r="A95" s="22" t="s">
        <v>25</v>
      </c>
      <c r="C95" s="23" t="n">
        <v>0</v>
      </c>
      <c r="D95" s="23" t="n">
        <v>0</v>
      </c>
      <c r="E95" s="23" t="n">
        <v>0</v>
      </c>
      <c r="F95" s="23" t="n">
        <v>0</v>
      </c>
      <c r="G95" s="23" t="n">
        <v>0</v>
      </c>
      <c r="H95" s="23" t="n">
        <v>0</v>
      </c>
      <c r="I95" s="23" t="n">
        <v>0</v>
      </c>
      <c r="J95" s="23" t="n">
        <v>0</v>
      </c>
      <c r="K95" s="23" t="n">
        <v>0</v>
      </c>
      <c r="L95" s="23" t="n">
        <v>0</v>
      </c>
      <c r="M95" s="23" t="n">
        <v>0</v>
      </c>
      <c r="N95" s="23" t="n">
        <v>0</v>
      </c>
      <c r="O95" s="23" t="n">
        <v>0</v>
      </c>
      <c r="P95" s="24" t="n">
        <f aca="false">SUM(D95:O95)</f>
        <v>0</v>
      </c>
      <c r="Q95" s="23" t="n">
        <f aca="false">SUM(D95:E95)</f>
        <v>0</v>
      </c>
      <c r="R95" s="24" t="n">
        <f aca="false">P95-Q95</f>
        <v>0</v>
      </c>
      <c r="T95" s="23" t="n">
        <f aca="false">SUM(C95:E95)</f>
        <v>0</v>
      </c>
      <c r="U95" s="21" t="n">
        <f aca="false">SUM(T95)</f>
        <v>0</v>
      </c>
    </row>
    <row r="96" customFormat="false" ht="3.95" hidden="false" customHeight="true" outlineLevel="0" collapsed="false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customFormat="false" ht="12.75" hidden="false" customHeight="false" outlineLevel="0" collapsed="false">
      <c r="A97" s="20" t="s">
        <v>72</v>
      </c>
      <c r="C97" s="21" t="n">
        <f aca="false">SUM(C77:C95)</f>
        <v>10287</v>
      </c>
      <c r="D97" s="21" t="n">
        <f aca="false">SUM(D77:D95)</f>
        <v>10662</v>
      </c>
      <c r="E97" s="21" t="n">
        <f aca="false">SUM(E77:E95)</f>
        <v>11037</v>
      </c>
      <c r="F97" s="21" t="n">
        <f aca="false">SUM(F77:F95)</f>
        <v>11412</v>
      </c>
      <c r="G97" s="21" t="n">
        <f aca="false">SUM(G77:G95)</f>
        <v>11056</v>
      </c>
      <c r="H97" s="21" t="n">
        <f aca="false">SUM(H77:H95)</f>
        <v>10700</v>
      </c>
      <c r="I97" s="21" t="n">
        <f aca="false">SUM(I77:I95)</f>
        <v>9963</v>
      </c>
      <c r="J97" s="21" t="n">
        <f aca="false">SUM(J77:J95)</f>
        <v>9226</v>
      </c>
      <c r="K97" s="21" t="n">
        <f aca="false">SUM(K77:K95)</f>
        <v>8489</v>
      </c>
      <c r="L97" s="21" t="n">
        <f aca="false">SUM(L77:L95)</f>
        <v>10912</v>
      </c>
      <c r="M97" s="21" t="n">
        <f aca="false">SUM(M77:M95)</f>
        <v>10464</v>
      </c>
      <c r="N97" s="21" t="n">
        <f aca="false">SUM(N77:N95)</f>
        <v>9990</v>
      </c>
      <c r="O97" s="21" t="n">
        <f aca="false">SUM(O77:O95)</f>
        <v>10347</v>
      </c>
      <c r="P97" s="21"/>
    </row>
    <row r="98" customFormat="false" ht="3.95" hidden="false" customHeight="true" outlineLevel="0" collapsed="false"/>
    <row r="99" customFormat="false" ht="12.75" hidden="false" customHeight="false" outlineLevel="0" collapsed="false">
      <c r="A99" s="22" t="s">
        <v>27</v>
      </c>
      <c r="C99" s="21"/>
      <c r="D99" s="21" t="n">
        <f aca="false">D97-C97</f>
        <v>375</v>
      </c>
      <c r="E99" s="21" t="n">
        <f aca="false">E97-D97</f>
        <v>375</v>
      </c>
      <c r="F99" s="21" t="n">
        <f aca="false">F97-E97</f>
        <v>375</v>
      </c>
      <c r="G99" s="21" t="n">
        <f aca="false">G97-F97</f>
        <v>-356</v>
      </c>
      <c r="H99" s="21" t="n">
        <f aca="false">H97-G97</f>
        <v>-356</v>
      </c>
      <c r="I99" s="21" t="n">
        <f aca="false">I97-H97</f>
        <v>-737</v>
      </c>
      <c r="J99" s="21" t="n">
        <f aca="false">J97-I97</f>
        <v>-737</v>
      </c>
      <c r="K99" s="21" t="n">
        <f aca="false">K97-J97</f>
        <v>-737</v>
      </c>
      <c r="L99" s="21" t="n">
        <f aca="false">L97-K97</f>
        <v>2423</v>
      </c>
      <c r="M99" s="21" t="n">
        <f aca="false">M97-L97</f>
        <v>-448</v>
      </c>
      <c r="N99" s="21" t="n">
        <f aca="false">N97-M97</f>
        <v>-474</v>
      </c>
      <c r="O99" s="21" t="n">
        <f aca="false">O97-N97</f>
        <v>357</v>
      </c>
      <c r="P99" s="21" t="n">
        <f aca="false">SUM(D99:O99)</f>
        <v>60</v>
      </c>
      <c r="Q99" s="21" t="n">
        <f aca="false">SUM(Q78:Q96)</f>
        <v>750</v>
      </c>
      <c r="R99" s="21" t="n">
        <f aca="false">P99-Q99</f>
        <v>-690</v>
      </c>
    </row>
    <row r="101" customFormat="false" ht="12.75" hidden="false" customHeight="false" outlineLevel="0" collapsed="false">
      <c r="A101" s="20" t="s">
        <v>73</v>
      </c>
      <c r="D101" s="21" t="n">
        <f aca="false">C111</f>
        <v>841</v>
      </c>
      <c r="E101" s="21" t="n">
        <f aca="false">D111</f>
        <v>841</v>
      </c>
      <c r="F101" s="21" t="n">
        <f aca="false">E111</f>
        <v>841</v>
      </c>
      <c r="G101" s="21" t="n">
        <f aca="false">F111</f>
        <v>841</v>
      </c>
      <c r="H101" s="21" t="n">
        <f aca="false">G111</f>
        <v>841</v>
      </c>
      <c r="I101" s="21" t="n">
        <f aca="false">H111</f>
        <v>841</v>
      </c>
      <c r="J101" s="21" t="n">
        <f aca="false">I111</f>
        <v>841</v>
      </c>
      <c r="K101" s="21" t="n">
        <f aca="false">J111</f>
        <v>841</v>
      </c>
      <c r="L101" s="21" t="n">
        <f aca="false">K111</f>
        <v>841</v>
      </c>
      <c r="M101" s="21" t="n">
        <f aca="false">L111</f>
        <v>841</v>
      </c>
      <c r="N101" s="21" t="n">
        <f aca="false">M111</f>
        <v>841</v>
      </c>
      <c r="O101" s="21" t="n">
        <f aca="false">N111</f>
        <v>841</v>
      </c>
    </row>
    <row r="102" customFormat="false" ht="12.75" hidden="false" customHeight="false" outlineLevel="0" collapsed="false">
      <c r="A102" s="33" t="s">
        <v>74</v>
      </c>
      <c r="C102" s="25" t="n">
        <v>0</v>
      </c>
      <c r="D102" s="25" t="n">
        <v>0</v>
      </c>
      <c r="E102" s="25" t="n">
        <v>0</v>
      </c>
      <c r="F102" s="25" t="n">
        <v>0</v>
      </c>
      <c r="G102" s="25" t="n">
        <v>0</v>
      </c>
      <c r="H102" s="25" t="n">
        <v>0</v>
      </c>
      <c r="I102" s="25" t="n">
        <v>0</v>
      </c>
      <c r="J102" s="25" t="n">
        <v>0</v>
      </c>
      <c r="K102" s="25" t="n">
        <v>0</v>
      </c>
      <c r="L102" s="25" t="n">
        <v>0</v>
      </c>
      <c r="M102" s="25" t="n">
        <v>0</v>
      </c>
      <c r="N102" s="25" t="n">
        <v>0</v>
      </c>
      <c r="O102" s="25" t="n">
        <v>0</v>
      </c>
      <c r="P102" s="21" t="n">
        <f aca="false">SUM(D102:O102)</f>
        <v>0</v>
      </c>
      <c r="Q102" s="25" t="n">
        <f aca="false">SUM(D102:E102)</f>
        <v>0</v>
      </c>
      <c r="R102" s="21" t="n">
        <f aca="false">P102-Q102</f>
        <v>0</v>
      </c>
      <c r="T102" s="25"/>
      <c r="U102" s="21"/>
    </row>
    <row r="103" customFormat="false" ht="12.75" hidden="false" customHeight="false" outlineLevel="0" collapsed="false">
      <c r="A103" s="22" t="s">
        <v>75</v>
      </c>
      <c r="C103" s="25" t="n">
        <v>463</v>
      </c>
      <c r="D103" s="25" t="n">
        <v>0</v>
      </c>
      <c r="E103" s="25" t="n">
        <v>0</v>
      </c>
      <c r="F103" s="25" t="n">
        <v>0</v>
      </c>
      <c r="G103" s="25" t="n">
        <v>0</v>
      </c>
      <c r="H103" s="25" t="n">
        <v>0</v>
      </c>
      <c r="I103" s="25" t="n">
        <v>0</v>
      </c>
      <c r="J103" s="25" t="n">
        <v>0</v>
      </c>
      <c r="K103" s="25" t="n">
        <v>0</v>
      </c>
      <c r="L103" s="25" t="n">
        <v>0</v>
      </c>
      <c r="M103" s="25" t="n">
        <v>0</v>
      </c>
      <c r="N103" s="25" t="n">
        <v>0</v>
      </c>
      <c r="O103" s="25" t="n">
        <v>0</v>
      </c>
      <c r="P103" s="21" t="n">
        <f aca="false">SUM(D103:O103)</f>
        <v>0</v>
      </c>
      <c r="Q103" s="25" t="n">
        <f aca="false">SUM(D103:E103)</f>
        <v>0</v>
      </c>
      <c r="R103" s="21" t="n">
        <f aca="false">P103-Q103</f>
        <v>0</v>
      </c>
      <c r="T103" s="25"/>
      <c r="U103" s="21"/>
    </row>
    <row r="104" customFormat="false" ht="12.75" hidden="false" customHeight="false" outlineLevel="0" collapsed="false">
      <c r="A104" s="22" t="s">
        <v>76</v>
      </c>
      <c r="C104" s="25" t="n">
        <v>166</v>
      </c>
      <c r="D104" s="25" t="n">
        <v>0</v>
      </c>
      <c r="E104" s="25" t="n">
        <v>0</v>
      </c>
      <c r="F104" s="25" t="n">
        <v>0</v>
      </c>
      <c r="G104" s="25" t="n">
        <v>0</v>
      </c>
      <c r="H104" s="25" t="n">
        <v>0</v>
      </c>
      <c r="I104" s="25" t="n">
        <v>0</v>
      </c>
      <c r="J104" s="25" t="n">
        <v>0</v>
      </c>
      <c r="K104" s="25" t="n">
        <v>0</v>
      </c>
      <c r="L104" s="25" t="n">
        <v>0</v>
      </c>
      <c r="M104" s="25" t="n">
        <v>0</v>
      </c>
      <c r="N104" s="25" t="n">
        <v>0</v>
      </c>
      <c r="O104" s="25" t="n">
        <v>0</v>
      </c>
      <c r="P104" s="21" t="n">
        <f aca="false">SUM(D104:O104)</f>
        <v>0</v>
      </c>
      <c r="Q104" s="25" t="n">
        <f aca="false">SUM(D104:E104)</f>
        <v>0</v>
      </c>
      <c r="R104" s="21" t="n">
        <f aca="false">P104-Q104</f>
        <v>0</v>
      </c>
      <c r="T104" s="25"/>
      <c r="U104" s="21"/>
    </row>
    <row r="105" customFormat="false" ht="12.75" hidden="false" customHeight="false" outlineLevel="0" collapsed="false">
      <c r="A105" s="22" t="s">
        <v>77</v>
      </c>
      <c r="C105" s="25" t="n">
        <v>81</v>
      </c>
      <c r="D105" s="25" t="n">
        <v>0</v>
      </c>
      <c r="E105" s="25" t="n">
        <v>0</v>
      </c>
      <c r="F105" s="25" t="n">
        <v>0</v>
      </c>
      <c r="G105" s="25" t="n">
        <v>0</v>
      </c>
      <c r="H105" s="25" t="n">
        <v>0</v>
      </c>
      <c r="I105" s="25" t="n">
        <v>0</v>
      </c>
      <c r="J105" s="25" t="n">
        <v>0</v>
      </c>
      <c r="K105" s="25" t="n">
        <v>0</v>
      </c>
      <c r="L105" s="25" t="n">
        <v>0</v>
      </c>
      <c r="M105" s="25" t="n">
        <v>0</v>
      </c>
      <c r="N105" s="25" t="n">
        <v>0</v>
      </c>
      <c r="O105" s="25" t="n">
        <v>0</v>
      </c>
      <c r="P105" s="21" t="n">
        <f aca="false">SUM(D105:O105)</f>
        <v>0</v>
      </c>
      <c r="Q105" s="25" t="n">
        <f aca="false">SUM(D105:E105)</f>
        <v>0</v>
      </c>
      <c r="R105" s="21" t="n">
        <f aca="false">P105-Q105</f>
        <v>0</v>
      </c>
      <c r="T105" s="25"/>
      <c r="U105" s="21"/>
    </row>
    <row r="106" customFormat="false" ht="12.75" hidden="false" customHeight="false" outlineLevel="0" collapsed="false">
      <c r="A106" s="22" t="s">
        <v>78</v>
      </c>
      <c r="C106" s="25" t="n">
        <v>130</v>
      </c>
      <c r="D106" s="25" t="n">
        <v>0</v>
      </c>
      <c r="E106" s="25" t="n">
        <v>0</v>
      </c>
      <c r="F106" s="25" t="n">
        <v>0</v>
      </c>
      <c r="G106" s="25" t="n">
        <v>0</v>
      </c>
      <c r="H106" s="25" t="n">
        <v>0</v>
      </c>
      <c r="I106" s="25" t="n">
        <v>0</v>
      </c>
      <c r="J106" s="25" t="n">
        <v>0</v>
      </c>
      <c r="K106" s="25" t="n">
        <v>0</v>
      </c>
      <c r="L106" s="25" t="n">
        <v>0</v>
      </c>
      <c r="M106" s="25" t="n">
        <v>0</v>
      </c>
      <c r="N106" s="25" t="n">
        <v>0</v>
      </c>
      <c r="O106" s="25" t="n">
        <v>0</v>
      </c>
      <c r="P106" s="21" t="n">
        <f aca="false">SUM(D106:O106)</f>
        <v>0</v>
      </c>
      <c r="Q106" s="25" t="n">
        <f aca="false">SUM(D106:E106)</f>
        <v>0</v>
      </c>
      <c r="R106" s="21" t="n">
        <f aca="false">P106-Q106</f>
        <v>0</v>
      </c>
      <c r="T106" s="25"/>
      <c r="U106" s="21"/>
    </row>
    <row r="107" customFormat="false" ht="12.75" hidden="false" customHeight="false" outlineLevel="0" collapsed="false">
      <c r="A107" s="22" t="s">
        <v>79</v>
      </c>
      <c r="B107" s="27"/>
      <c r="C107" s="25" t="n">
        <v>0</v>
      </c>
      <c r="D107" s="25" t="n">
        <v>0</v>
      </c>
      <c r="E107" s="25" t="n">
        <v>0</v>
      </c>
      <c r="F107" s="25" t="n">
        <v>0</v>
      </c>
      <c r="G107" s="25" t="n">
        <v>0</v>
      </c>
      <c r="H107" s="25" t="n">
        <v>0</v>
      </c>
      <c r="I107" s="25" t="n">
        <v>0</v>
      </c>
      <c r="J107" s="25" t="n">
        <v>0</v>
      </c>
      <c r="K107" s="25" t="n">
        <v>0</v>
      </c>
      <c r="L107" s="25" t="n">
        <v>0</v>
      </c>
      <c r="M107" s="25" t="n">
        <v>0</v>
      </c>
      <c r="N107" s="25" t="n">
        <v>0</v>
      </c>
      <c r="O107" s="25" t="n">
        <v>0</v>
      </c>
      <c r="P107" s="21" t="n">
        <f aca="false">SUM(D107:O107)</f>
        <v>0</v>
      </c>
      <c r="Q107" s="25" t="n">
        <f aca="false">SUM(D107:E107)</f>
        <v>0</v>
      </c>
      <c r="R107" s="21" t="n">
        <f aca="false">P107-Q107</f>
        <v>0</v>
      </c>
      <c r="T107" s="25"/>
      <c r="U107" s="21"/>
    </row>
    <row r="108" customFormat="false" ht="12.75" hidden="false" customHeight="false" outlineLevel="0" collapsed="false">
      <c r="A108" s="22" t="s">
        <v>37</v>
      </c>
      <c r="B108" s="27"/>
      <c r="C108" s="25" t="n">
        <v>0</v>
      </c>
      <c r="D108" s="25" t="n">
        <v>0</v>
      </c>
      <c r="E108" s="25" t="n">
        <v>0</v>
      </c>
      <c r="F108" s="25" t="n">
        <v>0</v>
      </c>
      <c r="G108" s="25" t="n">
        <v>0</v>
      </c>
      <c r="H108" s="25" t="n">
        <v>0</v>
      </c>
      <c r="I108" s="25" t="n">
        <v>0</v>
      </c>
      <c r="J108" s="25" t="n">
        <v>0</v>
      </c>
      <c r="K108" s="25" t="n">
        <v>0</v>
      </c>
      <c r="L108" s="25" t="n">
        <v>0</v>
      </c>
      <c r="M108" s="25" t="n">
        <v>0</v>
      </c>
      <c r="N108" s="25" t="n">
        <v>0</v>
      </c>
      <c r="O108" s="25" t="n">
        <v>0</v>
      </c>
      <c r="P108" s="21" t="n">
        <f aca="false">SUM(D108:O108)</f>
        <v>0</v>
      </c>
      <c r="Q108" s="25" t="n">
        <f aca="false">SUM(D108:E108)</f>
        <v>0</v>
      </c>
      <c r="R108" s="21" t="n">
        <f aca="false">P108-Q108</f>
        <v>0</v>
      </c>
      <c r="T108" s="25"/>
      <c r="U108" s="21"/>
    </row>
    <row r="109" customFormat="false" ht="12.75" hidden="false" customHeight="false" outlineLevel="0" collapsed="false">
      <c r="A109" s="22" t="s">
        <v>25</v>
      </c>
      <c r="C109" s="23" t="n">
        <v>1</v>
      </c>
      <c r="D109" s="23" t="n">
        <v>0</v>
      </c>
      <c r="E109" s="23" t="n">
        <v>0</v>
      </c>
      <c r="F109" s="23" t="n">
        <v>0</v>
      </c>
      <c r="G109" s="23" t="n">
        <v>0</v>
      </c>
      <c r="H109" s="23" t="n">
        <v>0</v>
      </c>
      <c r="I109" s="23" t="n">
        <v>0</v>
      </c>
      <c r="J109" s="23" t="n">
        <v>0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4" t="n">
        <f aca="false">SUM(D109:O109)</f>
        <v>0</v>
      </c>
      <c r="Q109" s="23" t="n">
        <f aca="false">SUM(D109:E109)</f>
        <v>0</v>
      </c>
      <c r="R109" s="24" t="n">
        <f aca="false">P109-Q109</f>
        <v>0</v>
      </c>
      <c r="T109" s="25"/>
      <c r="U109" s="21"/>
    </row>
    <row r="110" customFormat="false" ht="3.95" hidden="false" customHeight="true" outlineLevel="0" collapsed="false"/>
    <row r="111" customFormat="false" ht="12.75" hidden="false" customHeight="false" outlineLevel="0" collapsed="false">
      <c r="A111" s="20" t="s">
        <v>80</v>
      </c>
      <c r="C111" s="21" t="n">
        <f aca="false">SUM(C101:C109)</f>
        <v>841</v>
      </c>
      <c r="D111" s="21" t="n">
        <f aca="false">SUM(D101:D109)</f>
        <v>841</v>
      </c>
      <c r="E111" s="21" t="n">
        <f aca="false">SUM(E101:E109)</f>
        <v>841</v>
      </c>
      <c r="F111" s="21" t="n">
        <f aca="false">SUM(F101:F109)</f>
        <v>841</v>
      </c>
      <c r="G111" s="21" t="n">
        <f aca="false">SUM(G101:G109)</f>
        <v>841</v>
      </c>
      <c r="H111" s="21" t="n">
        <f aca="false">SUM(H101:H109)</f>
        <v>841</v>
      </c>
      <c r="I111" s="21" t="n">
        <f aca="false">SUM(I101:I109)</f>
        <v>841</v>
      </c>
      <c r="J111" s="21" t="n">
        <f aca="false">SUM(J101:J109)</f>
        <v>841</v>
      </c>
      <c r="K111" s="21" t="n">
        <f aca="false">SUM(K101:K109)</f>
        <v>841</v>
      </c>
      <c r="L111" s="21" t="n">
        <f aca="false">SUM(L101:L109)</f>
        <v>841</v>
      </c>
      <c r="M111" s="21" t="n">
        <f aca="false">SUM(M101:M109)</f>
        <v>841</v>
      </c>
      <c r="N111" s="21" t="n">
        <f aca="false">SUM(N101:N109)</f>
        <v>841</v>
      </c>
      <c r="O111" s="21" t="n">
        <f aca="false">SUM(O101:O109)</f>
        <v>841</v>
      </c>
    </row>
    <row r="112" customFormat="false" ht="3.95" hidden="false" customHeight="true" outlineLevel="0" collapsed="false"/>
    <row r="113" customFormat="false" ht="12.75" hidden="false" customHeight="false" outlineLevel="0" collapsed="false">
      <c r="A113" s="22" t="s">
        <v>27</v>
      </c>
      <c r="D113" s="21" t="n">
        <f aca="false">D111-C111</f>
        <v>0</v>
      </c>
      <c r="E113" s="21" t="n">
        <f aca="false">E111-D111</f>
        <v>0</v>
      </c>
      <c r="F113" s="21" t="n">
        <f aca="false">F111-E111</f>
        <v>0</v>
      </c>
      <c r="G113" s="21" t="n">
        <f aca="false">G111-F111</f>
        <v>0</v>
      </c>
      <c r="H113" s="21" t="n">
        <f aca="false">H111-G111</f>
        <v>0</v>
      </c>
      <c r="I113" s="21" t="n">
        <f aca="false">I111-H111</f>
        <v>0</v>
      </c>
      <c r="J113" s="21" t="n">
        <f aca="false">J111-I111</f>
        <v>0</v>
      </c>
      <c r="K113" s="21" t="n">
        <f aca="false">K111-J111</f>
        <v>0</v>
      </c>
      <c r="L113" s="21" t="n">
        <f aca="false">L111-K111</f>
        <v>0</v>
      </c>
      <c r="M113" s="21" t="n">
        <f aca="false">M111-L111</f>
        <v>0</v>
      </c>
      <c r="N113" s="21" t="n">
        <f aca="false">N111-M111</f>
        <v>0</v>
      </c>
      <c r="O113" s="21" t="n">
        <f aca="false">O111-N111</f>
        <v>0</v>
      </c>
      <c r="P113" s="21" t="n">
        <f aca="false">SUM(D113:O113)</f>
        <v>0</v>
      </c>
      <c r="Q113" s="21" t="n">
        <f aca="false">SUM(Q102:Q110)</f>
        <v>0</v>
      </c>
      <c r="R113" s="21" t="n">
        <f aca="false">P113-Q113</f>
        <v>0</v>
      </c>
    </row>
    <row r="115" customFormat="false" ht="12.75" hidden="false" customHeight="false" outlineLevel="0" collapsed="false">
      <c r="A115" s="20" t="s">
        <v>81</v>
      </c>
      <c r="D115" s="21" t="n">
        <f aca="false">C123</f>
        <v>44443</v>
      </c>
      <c r="E115" s="21" t="n">
        <f aca="false">D123</f>
        <v>44704</v>
      </c>
      <c r="F115" s="21" t="n">
        <f aca="false">E123</f>
        <v>44963</v>
      </c>
      <c r="G115" s="21" t="n">
        <f aca="false">F123</f>
        <v>44324</v>
      </c>
      <c r="H115" s="21" t="n">
        <f aca="false">G123</f>
        <v>44583</v>
      </c>
      <c r="I115" s="21" t="n">
        <f aca="false">H123</f>
        <v>49340</v>
      </c>
      <c r="J115" s="21" t="n">
        <f aca="false">I123</f>
        <v>48858</v>
      </c>
      <c r="K115" s="21" t="n">
        <f aca="false">J123</f>
        <v>49677</v>
      </c>
      <c r="L115" s="21" t="n">
        <f aca="false">K123</f>
        <v>50360</v>
      </c>
      <c r="M115" s="21" t="n">
        <f aca="false">L123</f>
        <v>49142</v>
      </c>
      <c r="N115" s="21" t="n">
        <f aca="false">M123</f>
        <v>49795</v>
      </c>
      <c r="O115" s="21" t="n">
        <f aca="false">N123</f>
        <v>50470</v>
      </c>
    </row>
    <row r="116" customFormat="false" ht="12.75" hidden="false" customHeight="false" outlineLevel="0" collapsed="false">
      <c r="A116" s="22" t="s">
        <v>82</v>
      </c>
      <c r="B116" s="27" t="s">
        <v>31</v>
      </c>
      <c r="D116" s="21" t="n">
        <f aca="false">[1]Source!D54</f>
        <v>289</v>
      </c>
      <c r="E116" s="21" t="n">
        <f aca="false">[1]Source!E54</f>
        <v>287</v>
      </c>
      <c r="F116" s="21" t="n">
        <f aca="false">[1]Source!F54</f>
        <v>289</v>
      </c>
      <c r="G116" s="21" t="n">
        <f aca="false">[1]Source!G54</f>
        <v>287</v>
      </c>
      <c r="H116" s="21" t="n">
        <f aca="false">[1]Source!H54</f>
        <v>285</v>
      </c>
      <c r="I116" s="21" t="n">
        <f aca="false">[1]Source!I54</f>
        <v>846</v>
      </c>
      <c r="J116" s="21" t="n">
        <f aca="false">[1]Source!J54</f>
        <v>847</v>
      </c>
      <c r="K116" s="21" t="n">
        <f aca="false">[1]Source!K54</f>
        <v>711</v>
      </c>
      <c r="L116" s="21" t="n">
        <f aca="false">[1]Source!L54</f>
        <v>710</v>
      </c>
      <c r="M116" s="21" t="n">
        <f aca="false">[1]Source!M54</f>
        <v>681</v>
      </c>
      <c r="N116" s="21" t="n">
        <f aca="false">[1]Source!N54</f>
        <v>703</v>
      </c>
      <c r="O116" s="21" t="n">
        <f aca="false">[1]Source!O54</f>
        <v>704</v>
      </c>
      <c r="P116" s="21" t="n">
        <f aca="false">SUM(D116:O116)</f>
        <v>6639</v>
      </c>
      <c r="Q116" s="25" t="n">
        <f aca="false">SUM(D116:E116)</f>
        <v>576</v>
      </c>
      <c r="R116" s="21" t="n">
        <f aca="false">P116-Q116</f>
        <v>6063</v>
      </c>
    </row>
    <row r="117" customFormat="false" ht="12.75" hidden="false" customHeight="false" outlineLevel="0" collapsed="false">
      <c r="A117" s="22" t="s">
        <v>83</v>
      </c>
      <c r="D117" s="25" t="n">
        <v>0</v>
      </c>
      <c r="E117" s="25" t="n">
        <v>0</v>
      </c>
      <c r="F117" s="25" t="n">
        <v>-900</v>
      </c>
      <c r="G117" s="25" t="n">
        <v>0</v>
      </c>
      <c r="H117" s="25" t="n">
        <v>0</v>
      </c>
      <c r="I117" s="26" t="n">
        <f aca="false">-1400+100</f>
        <v>-1300</v>
      </c>
      <c r="J117" s="25" t="n">
        <v>0</v>
      </c>
      <c r="K117" s="25" t="n">
        <v>0</v>
      </c>
      <c r="L117" s="26" t="n">
        <f aca="false">-2200+300</f>
        <v>-1900</v>
      </c>
      <c r="M117" s="25" t="n">
        <v>0</v>
      </c>
      <c r="N117" s="25" t="n">
        <v>0</v>
      </c>
      <c r="O117" s="26" t="n">
        <f aca="false">-2100+200</f>
        <v>-1900</v>
      </c>
      <c r="P117" s="21" t="n">
        <f aca="false">SUM(D117:O117)</f>
        <v>-6000</v>
      </c>
      <c r="Q117" s="25" t="n">
        <f aca="false">SUM(D117:E117)</f>
        <v>0</v>
      </c>
      <c r="R117" s="21" t="n">
        <f aca="false">P117-Q117</f>
        <v>-6000</v>
      </c>
    </row>
    <row r="118" customFormat="false" ht="12.75" hidden="false" customHeight="false" outlineLevel="0" collapsed="false">
      <c r="A118" s="22" t="s">
        <v>84</v>
      </c>
      <c r="D118" s="25" t="n">
        <v>0</v>
      </c>
      <c r="E118" s="25" t="n">
        <v>0</v>
      </c>
      <c r="F118" s="25" t="n">
        <v>0</v>
      </c>
      <c r="G118" s="25" t="n">
        <v>0</v>
      </c>
      <c r="H118" s="25" t="n">
        <v>4500</v>
      </c>
      <c r="I118" s="25" t="n">
        <v>0</v>
      </c>
      <c r="J118" s="25" t="n">
        <v>0</v>
      </c>
      <c r="K118" s="25" t="n">
        <v>0</v>
      </c>
      <c r="L118" s="25" t="n">
        <v>0</v>
      </c>
      <c r="M118" s="25" t="n">
        <v>0</v>
      </c>
      <c r="N118" s="25" t="n">
        <v>0</v>
      </c>
      <c r="O118" s="25" t="n">
        <v>0</v>
      </c>
      <c r="P118" s="21" t="n">
        <f aca="false">SUM(D118:O118)</f>
        <v>4500</v>
      </c>
      <c r="Q118" s="25" t="n">
        <f aca="false">SUM(D118:E118)</f>
        <v>0</v>
      </c>
      <c r="R118" s="21" t="n">
        <f aca="false">P118-Q118</f>
        <v>4500</v>
      </c>
    </row>
    <row r="119" customFormat="false" ht="12.75" hidden="false" customHeight="false" outlineLevel="0" collapsed="false">
      <c r="A119" s="22" t="s">
        <v>85</v>
      </c>
      <c r="C119" s="34" t="n">
        <f aca="false">21764-197-336-336</f>
        <v>20895</v>
      </c>
      <c r="D119" s="25" t="n">
        <v>-28</v>
      </c>
      <c r="E119" s="25" t="n">
        <v>-28</v>
      </c>
      <c r="F119" s="25" t="n">
        <v>-28</v>
      </c>
      <c r="G119" s="25" t="n">
        <v>-28</v>
      </c>
      <c r="H119" s="25" t="n">
        <v>-28</v>
      </c>
      <c r="I119" s="25" t="n">
        <v>-28</v>
      </c>
      <c r="J119" s="25" t="n">
        <v>-28</v>
      </c>
      <c r="K119" s="25" t="n">
        <v>-28</v>
      </c>
      <c r="L119" s="25" t="n">
        <v>-28</v>
      </c>
      <c r="M119" s="25" t="n">
        <v>-28</v>
      </c>
      <c r="N119" s="25" t="n">
        <v>-28</v>
      </c>
      <c r="O119" s="25" t="n">
        <v>-28</v>
      </c>
      <c r="P119" s="21" t="n">
        <f aca="false">SUM(D119:O119)</f>
        <v>-336</v>
      </c>
      <c r="Q119" s="25" t="n">
        <f aca="false">SUM(D119:E119)</f>
        <v>-56</v>
      </c>
      <c r="R119" s="21" t="n">
        <f aca="false">P119-Q119</f>
        <v>-280</v>
      </c>
    </row>
    <row r="120" customFormat="false" ht="12.75" hidden="false" customHeight="false" outlineLevel="0" collapsed="false">
      <c r="A120" s="22" t="s">
        <v>37</v>
      </c>
      <c r="D120" s="25" t="n">
        <v>0</v>
      </c>
      <c r="E120" s="25" t="n">
        <v>0</v>
      </c>
      <c r="F120" s="25" t="n">
        <v>0</v>
      </c>
      <c r="G120" s="25" t="n">
        <v>0</v>
      </c>
      <c r="H120" s="25" t="n">
        <v>0</v>
      </c>
      <c r="I120" s="25" t="n">
        <v>0</v>
      </c>
      <c r="J120" s="25" t="n">
        <v>0</v>
      </c>
      <c r="K120" s="25" t="n">
        <v>0</v>
      </c>
      <c r="L120" s="25" t="n">
        <v>0</v>
      </c>
      <c r="M120" s="25" t="n">
        <v>0</v>
      </c>
      <c r="N120" s="25" t="n">
        <v>0</v>
      </c>
      <c r="O120" s="25" t="n">
        <v>0</v>
      </c>
      <c r="P120" s="21" t="n">
        <f aca="false">SUM(D120:O120)</f>
        <v>0</v>
      </c>
      <c r="Q120" s="25" t="n">
        <f aca="false">SUM(D120:E120)</f>
        <v>0</v>
      </c>
      <c r="R120" s="21" t="n">
        <f aca="false">P120-Q120</f>
        <v>0</v>
      </c>
    </row>
    <row r="121" customFormat="false" ht="12.75" hidden="false" customHeight="false" outlineLevel="0" collapsed="false">
      <c r="A121" s="22" t="s">
        <v>25</v>
      </c>
      <c r="C121" s="23" t="n">
        <v>0</v>
      </c>
      <c r="D121" s="23" t="n">
        <v>0</v>
      </c>
      <c r="E121" s="23" t="n">
        <v>0</v>
      </c>
      <c r="F121" s="23" t="n">
        <v>0</v>
      </c>
      <c r="G121" s="23" t="n">
        <v>0</v>
      </c>
      <c r="H121" s="23" t="n">
        <v>0</v>
      </c>
      <c r="I121" s="23" t="n">
        <v>0</v>
      </c>
      <c r="J121" s="23" t="n">
        <v>0</v>
      </c>
      <c r="K121" s="23" t="n">
        <v>0</v>
      </c>
      <c r="L121" s="23" t="n">
        <v>0</v>
      </c>
      <c r="M121" s="23" t="n">
        <v>0</v>
      </c>
      <c r="N121" s="23" t="n">
        <v>0</v>
      </c>
      <c r="O121" s="23" t="n">
        <v>0</v>
      </c>
      <c r="P121" s="24" t="n">
        <f aca="false">SUM(D121:O121)</f>
        <v>0</v>
      </c>
      <c r="Q121" s="23" t="n">
        <f aca="false">SUM(D121:E121)</f>
        <v>0</v>
      </c>
      <c r="R121" s="24" t="n">
        <f aca="false">P121-Q121</f>
        <v>0</v>
      </c>
    </row>
    <row r="122" customFormat="false" ht="3.95" hidden="false" customHeight="true" outlineLevel="0" collapsed="false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customFormat="false" ht="12.75" hidden="false" customHeight="false" outlineLevel="0" collapsed="false">
      <c r="A123" s="20" t="s">
        <v>86</v>
      </c>
      <c r="C123" s="25" t="n">
        <v>44443</v>
      </c>
      <c r="D123" s="21" t="n">
        <f aca="false">SUM(D115:D122)</f>
        <v>44704</v>
      </c>
      <c r="E123" s="21" t="n">
        <f aca="false">SUM(E115:E122)</f>
        <v>44963</v>
      </c>
      <c r="F123" s="21" t="n">
        <f aca="false">SUM(F115:F122)</f>
        <v>44324</v>
      </c>
      <c r="G123" s="21" t="n">
        <f aca="false">SUM(G115:G122)</f>
        <v>44583</v>
      </c>
      <c r="H123" s="21" t="n">
        <f aca="false">SUM(H115:H122)</f>
        <v>49340</v>
      </c>
      <c r="I123" s="21" t="n">
        <f aca="false">SUM(I115:I122)</f>
        <v>48858</v>
      </c>
      <c r="J123" s="21" t="n">
        <f aca="false">SUM(J115:J122)</f>
        <v>49677</v>
      </c>
      <c r="K123" s="21" t="n">
        <f aca="false">SUM(K115:K122)</f>
        <v>50360</v>
      </c>
      <c r="L123" s="21" t="n">
        <f aca="false">SUM(L115:L122)</f>
        <v>49142</v>
      </c>
      <c r="M123" s="21" t="n">
        <f aca="false">SUM(M115:M122)</f>
        <v>49795</v>
      </c>
      <c r="N123" s="21" t="n">
        <f aca="false">SUM(N115:N122)</f>
        <v>50470</v>
      </c>
      <c r="O123" s="21" t="n">
        <f aca="false">SUM(O115:O122)</f>
        <v>49246</v>
      </c>
    </row>
    <row r="124" customFormat="false" ht="3.95" hidden="false" customHeight="true" outlineLevel="0" collapsed="false"/>
    <row r="125" customFormat="false" ht="12.75" hidden="false" customHeight="false" outlineLevel="0" collapsed="false">
      <c r="A125" s="22" t="s">
        <v>27</v>
      </c>
      <c r="D125" s="21" t="n">
        <f aca="false">D123-C123</f>
        <v>261</v>
      </c>
      <c r="E125" s="21" t="n">
        <f aca="false">E123-D123</f>
        <v>259</v>
      </c>
      <c r="F125" s="21" t="n">
        <f aca="false">F123-E123</f>
        <v>-639</v>
      </c>
      <c r="G125" s="21" t="n">
        <f aca="false">G123-F123</f>
        <v>259</v>
      </c>
      <c r="H125" s="21" t="n">
        <f aca="false">H123-G123</f>
        <v>4757</v>
      </c>
      <c r="I125" s="21" t="n">
        <f aca="false">I123-H123</f>
        <v>-482</v>
      </c>
      <c r="J125" s="21" t="n">
        <f aca="false">J123-I123</f>
        <v>819</v>
      </c>
      <c r="K125" s="21" t="n">
        <f aca="false">K123-J123</f>
        <v>683</v>
      </c>
      <c r="L125" s="21" t="n">
        <f aca="false">L123-K123</f>
        <v>-1218</v>
      </c>
      <c r="M125" s="21" t="n">
        <f aca="false">M123-L123</f>
        <v>653</v>
      </c>
      <c r="N125" s="21" t="n">
        <f aca="false">N123-M123</f>
        <v>675</v>
      </c>
      <c r="O125" s="21" t="n">
        <f aca="false">O123-N123</f>
        <v>-1224</v>
      </c>
      <c r="P125" s="21" t="n">
        <f aca="false">SUM(D125:O125)</f>
        <v>4803</v>
      </c>
      <c r="Q125" s="21" t="n">
        <f aca="false">SUM(Q116:Q122)</f>
        <v>520</v>
      </c>
      <c r="R125" s="21" t="n">
        <f aca="false">P125-Q125</f>
        <v>4283</v>
      </c>
    </row>
    <row r="126" customFormat="false" ht="12" hidden="false" customHeight="true" outlineLevel="0" collapsed="false"/>
    <row r="127" customFormat="false" ht="12.75" hidden="false" customHeight="false" outlineLevel="0" collapsed="false">
      <c r="A127" s="20" t="s">
        <v>87</v>
      </c>
      <c r="C127" s="21"/>
      <c r="D127" s="21" t="n">
        <f aca="false">C132</f>
        <v>3728</v>
      </c>
      <c r="E127" s="21" t="n">
        <f aca="false">D132</f>
        <v>3728</v>
      </c>
      <c r="F127" s="21" t="n">
        <f aca="false">E132</f>
        <v>3728</v>
      </c>
      <c r="G127" s="21" t="n">
        <f aca="false">F132</f>
        <v>3728</v>
      </c>
      <c r="H127" s="21" t="n">
        <f aca="false">G132</f>
        <v>3728</v>
      </c>
      <c r="I127" s="21" t="n">
        <f aca="false">H132</f>
        <v>3728</v>
      </c>
      <c r="J127" s="21" t="n">
        <f aca="false">I132</f>
        <v>3728</v>
      </c>
      <c r="K127" s="21" t="n">
        <f aca="false">J132</f>
        <v>3728</v>
      </c>
      <c r="L127" s="21" t="n">
        <f aca="false">K132</f>
        <v>3728</v>
      </c>
      <c r="M127" s="21" t="n">
        <f aca="false">L132</f>
        <v>3728</v>
      </c>
      <c r="N127" s="21" t="n">
        <f aca="false">M132</f>
        <v>3728</v>
      </c>
      <c r="O127" s="21" t="n">
        <f aca="false">N132</f>
        <v>3728</v>
      </c>
      <c r="P127" s="21"/>
    </row>
    <row r="128" customFormat="false" ht="12.75" hidden="false" customHeight="false" outlineLevel="0" collapsed="false">
      <c r="A128" s="22" t="s">
        <v>88</v>
      </c>
      <c r="C128" s="25" t="n">
        <v>3717</v>
      </c>
      <c r="D128" s="25" t="n">
        <v>0</v>
      </c>
      <c r="E128" s="25" t="n">
        <v>0</v>
      </c>
      <c r="F128" s="25" t="n">
        <v>0</v>
      </c>
      <c r="G128" s="25" t="n">
        <v>0</v>
      </c>
      <c r="H128" s="25" t="n">
        <v>0</v>
      </c>
      <c r="I128" s="25" t="n">
        <v>0</v>
      </c>
      <c r="J128" s="25" t="n">
        <v>0</v>
      </c>
      <c r="K128" s="25" t="n">
        <v>0</v>
      </c>
      <c r="L128" s="25" t="n">
        <v>0</v>
      </c>
      <c r="M128" s="25" t="n">
        <v>0</v>
      </c>
      <c r="N128" s="25" t="n">
        <v>0</v>
      </c>
      <c r="O128" s="25" t="n">
        <v>0</v>
      </c>
      <c r="P128" s="21" t="n">
        <f aca="false">SUM(D128:O128)</f>
        <v>0</v>
      </c>
      <c r="Q128" s="25" t="n">
        <f aca="false">SUM(D128:E128)</f>
        <v>0</v>
      </c>
      <c r="R128" s="21" t="n">
        <f aca="false">P128-Q128</f>
        <v>0</v>
      </c>
    </row>
    <row r="129" customFormat="false" ht="12.75" hidden="false" customHeight="false" outlineLevel="0" collapsed="false">
      <c r="A129" s="22" t="s">
        <v>89</v>
      </c>
      <c r="C129" s="25" t="n">
        <v>11</v>
      </c>
      <c r="D129" s="25" t="n">
        <v>0</v>
      </c>
      <c r="E129" s="25" t="n">
        <v>0</v>
      </c>
      <c r="F129" s="25" t="n">
        <v>0</v>
      </c>
      <c r="G129" s="25" t="n">
        <v>0</v>
      </c>
      <c r="H129" s="25" t="n">
        <v>0</v>
      </c>
      <c r="I129" s="25" t="n">
        <v>0</v>
      </c>
      <c r="J129" s="25" t="n">
        <v>0</v>
      </c>
      <c r="K129" s="25" t="n">
        <v>0</v>
      </c>
      <c r="L129" s="25" t="n">
        <v>0</v>
      </c>
      <c r="M129" s="25" t="n">
        <v>0</v>
      </c>
      <c r="N129" s="25" t="n">
        <v>0</v>
      </c>
      <c r="O129" s="25" t="n">
        <v>0</v>
      </c>
      <c r="P129" s="21" t="n">
        <f aca="false">SUM(D129:O129)</f>
        <v>0</v>
      </c>
      <c r="Q129" s="25" t="n">
        <f aca="false">SUM(D129:E129)</f>
        <v>0</v>
      </c>
      <c r="R129" s="21" t="n">
        <f aca="false">P129-Q129</f>
        <v>0</v>
      </c>
    </row>
    <row r="130" customFormat="false" ht="12.75" hidden="false" customHeight="false" outlineLevel="0" collapsed="false">
      <c r="A130" s="22" t="s">
        <v>25</v>
      </c>
      <c r="C130" s="23" t="n">
        <v>0</v>
      </c>
      <c r="D130" s="23" t="n">
        <v>0</v>
      </c>
      <c r="E130" s="23" t="n">
        <v>0</v>
      </c>
      <c r="F130" s="23" t="n">
        <v>0</v>
      </c>
      <c r="G130" s="23" t="n">
        <v>0</v>
      </c>
      <c r="H130" s="23" t="n">
        <v>0</v>
      </c>
      <c r="I130" s="23" t="n">
        <v>0</v>
      </c>
      <c r="J130" s="23" t="n">
        <v>0</v>
      </c>
      <c r="K130" s="23" t="n">
        <v>0</v>
      </c>
      <c r="L130" s="23" t="n">
        <v>0</v>
      </c>
      <c r="M130" s="23" t="n">
        <v>0</v>
      </c>
      <c r="N130" s="23" t="n">
        <v>0</v>
      </c>
      <c r="O130" s="23" t="n">
        <v>0</v>
      </c>
      <c r="P130" s="24" t="n">
        <f aca="false">SUM(D130:O130)</f>
        <v>0</v>
      </c>
      <c r="Q130" s="23" t="n">
        <f aca="false">SUM(D130:E130)</f>
        <v>0</v>
      </c>
      <c r="R130" s="24" t="n">
        <f aca="false">P130-Q130</f>
        <v>0</v>
      </c>
    </row>
    <row r="131" customFormat="false" ht="3.95" hidden="false" customHeight="true" outlineLevel="0" collapsed="false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customFormat="false" ht="12.75" hidden="false" customHeight="false" outlineLevel="0" collapsed="false">
      <c r="A132" s="20" t="s">
        <v>90</v>
      </c>
      <c r="C132" s="21" t="n">
        <f aca="false">SUM(C127:C131)</f>
        <v>3728</v>
      </c>
      <c r="D132" s="21" t="n">
        <f aca="false">SUM(D127:D131)</f>
        <v>3728</v>
      </c>
      <c r="E132" s="21" t="n">
        <f aca="false">SUM(E127:E131)</f>
        <v>3728</v>
      </c>
      <c r="F132" s="21" t="n">
        <f aca="false">SUM(F127:F131)</f>
        <v>3728</v>
      </c>
      <c r="G132" s="21" t="n">
        <f aca="false">SUM(G127:G131)</f>
        <v>3728</v>
      </c>
      <c r="H132" s="21" t="n">
        <f aca="false">SUM(H127:H131)</f>
        <v>3728</v>
      </c>
      <c r="I132" s="21" t="n">
        <f aca="false">SUM(I127:I131)</f>
        <v>3728</v>
      </c>
      <c r="J132" s="21" t="n">
        <f aca="false">SUM(J127:J131)</f>
        <v>3728</v>
      </c>
      <c r="K132" s="21" t="n">
        <f aca="false">SUM(K127:K131)</f>
        <v>3728</v>
      </c>
      <c r="L132" s="21" t="n">
        <f aca="false">SUM(L127:L131)</f>
        <v>3728</v>
      </c>
      <c r="M132" s="21" t="n">
        <f aca="false">SUM(M127:M131)</f>
        <v>3728</v>
      </c>
      <c r="N132" s="21" t="n">
        <f aca="false">SUM(N127:N131)</f>
        <v>3728</v>
      </c>
      <c r="O132" s="21" t="n">
        <f aca="false">SUM(O127:O131)</f>
        <v>3728</v>
      </c>
      <c r="P132" s="21"/>
    </row>
    <row r="133" customFormat="false" ht="3.95" hidden="false" customHeight="true" outlineLevel="0" collapsed="false"/>
    <row r="134" customFormat="false" ht="12.75" hidden="false" customHeight="false" outlineLevel="0" collapsed="false">
      <c r="A134" s="22" t="s">
        <v>27</v>
      </c>
      <c r="C134" s="21"/>
      <c r="D134" s="21" t="n">
        <f aca="false">D132-C132</f>
        <v>0</v>
      </c>
      <c r="E134" s="21" t="n">
        <f aca="false">E132-D132</f>
        <v>0</v>
      </c>
      <c r="F134" s="21" t="n">
        <f aca="false">F132-E132</f>
        <v>0</v>
      </c>
      <c r="G134" s="21" t="n">
        <f aca="false">G132-F132</f>
        <v>0</v>
      </c>
      <c r="H134" s="21" t="n">
        <f aca="false">H132-G132</f>
        <v>0</v>
      </c>
      <c r="I134" s="21" t="n">
        <f aca="false">I132-H132</f>
        <v>0</v>
      </c>
      <c r="J134" s="21" t="n">
        <f aca="false">J132-I132</f>
        <v>0</v>
      </c>
      <c r="K134" s="21" t="n">
        <f aca="false">K132-J132</f>
        <v>0</v>
      </c>
      <c r="L134" s="21" t="n">
        <f aca="false">L132-K132</f>
        <v>0</v>
      </c>
      <c r="M134" s="21" t="n">
        <f aca="false">M132-L132</f>
        <v>0</v>
      </c>
      <c r="N134" s="21" t="n">
        <f aca="false">N132-M132</f>
        <v>0</v>
      </c>
      <c r="O134" s="21" t="n">
        <f aca="false">O132-N132</f>
        <v>0</v>
      </c>
      <c r="P134" s="21" t="n">
        <f aca="false">SUM(D134:O134)</f>
        <v>0</v>
      </c>
      <c r="Q134" s="21" t="n">
        <f aca="false">SUM(Q130:Q131)</f>
        <v>0</v>
      </c>
      <c r="R134" s="21" t="n">
        <f aca="false">P134-Q134</f>
        <v>0</v>
      </c>
    </row>
    <row r="135" customFormat="false" ht="8.1" hidden="false" customHeight="true" outlineLevel="0" collapsed="false"/>
    <row r="137" customFormat="false" ht="12.75" hidden="false" customHeight="false" outlineLevel="0" collapsed="false">
      <c r="A137" s="20" t="s">
        <v>91</v>
      </c>
      <c r="C137" s="21"/>
      <c r="D137" s="21" t="n">
        <f aca="false">C144</f>
        <v>12478</v>
      </c>
      <c r="E137" s="21" t="n">
        <f aca="false">D144</f>
        <v>12478</v>
      </c>
      <c r="F137" s="21" t="n">
        <f aca="false">E144</f>
        <v>12478</v>
      </c>
      <c r="G137" s="21" t="n">
        <f aca="false">F144</f>
        <v>12478</v>
      </c>
      <c r="H137" s="21" t="n">
        <f aca="false">G144</f>
        <v>12478</v>
      </c>
      <c r="I137" s="21" t="n">
        <f aca="false">H144</f>
        <v>12478</v>
      </c>
      <c r="J137" s="21" t="n">
        <f aca="false">I144</f>
        <v>12478</v>
      </c>
      <c r="K137" s="21" t="n">
        <f aca="false">J144</f>
        <v>12478</v>
      </c>
      <c r="L137" s="21" t="n">
        <f aca="false">K144</f>
        <v>12478</v>
      </c>
      <c r="M137" s="21" t="n">
        <f aca="false">L144</f>
        <v>12478</v>
      </c>
      <c r="N137" s="21" t="n">
        <f aca="false">M144</f>
        <v>12478</v>
      </c>
      <c r="O137" s="21" t="n">
        <f aca="false">N144</f>
        <v>12478</v>
      </c>
      <c r="P137" s="21"/>
    </row>
    <row r="138" customFormat="false" ht="12.75" hidden="false" customHeight="false" outlineLevel="0" collapsed="false">
      <c r="A138" s="22" t="s">
        <v>92</v>
      </c>
      <c r="C138" s="25" t="n">
        <v>6241</v>
      </c>
      <c r="D138" s="25" t="n">
        <v>0</v>
      </c>
      <c r="E138" s="25" t="n">
        <v>0</v>
      </c>
      <c r="F138" s="25" t="n">
        <v>0</v>
      </c>
      <c r="G138" s="25" t="n">
        <v>0</v>
      </c>
      <c r="H138" s="25" t="n">
        <v>0</v>
      </c>
      <c r="I138" s="25" t="n">
        <v>0</v>
      </c>
      <c r="J138" s="25" t="n">
        <v>0</v>
      </c>
      <c r="K138" s="25" t="n">
        <v>0</v>
      </c>
      <c r="L138" s="25" t="n">
        <v>0</v>
      </c>
      <c r="M138" s="25" t="n">
        <v>0</v>
      </c>
      <c r="N138" s="25" t="n">
        <v>0</v>
      </c>
      <c r="O138" s="25" t="n">
        <v>0</v>
      </c>
      <c r="P138" s="21" t="n">
        <f aca="false">SUM(D138:O138)</f>
        <v>0</v>
      </c>
      <c r="Q138" s="25" t="n">
        <f aca="false">SUM(D138:E138)</f>
        <v>0</v>
      </c>
      <c r="R138" s="21" t="n">
        <f aca="false">P138-Q138</f>
        <v>0</v>
      </c>
    </row>
    <row r="139" customFormat="false" ht="12.75" hidden="false" customHeight="false" outlineLevel="0" collapsed="false">
      <c r="A139" s="22" t="s">
        <v>93</v>
      </c>
      <c r="C139" s="25" t="n">
        <v>5722</v>
      </c>
      <c r="D139" s="25" t="n">
        <v>0</v>
      </c>
      <c r="E139" s="25" t="n">
        <v>0</v>
      </c>
      <c r="F139" s="25" t="n">
        <v>0</v>
      </c>
      <c r="G139" s="25" t="n">
        <v>0</v>
      </c>
      <c r="H139" s="25" t="n">
        <v>0</v>
      </c>
      <c r="I139" s="25" t="n">
        <v>0</v>
      </c>
      <c r="J139" s="25" t="n">
        <v>0</v>
      </c>
      <c r="K139" s="25" t="n">
        <v>0</v>
      </c>
      <c r="L139" s="25" t="n">
        <v>0</v>
      </c>
      <c r="M139" s="25" t="n">
        <v>0</v>
      </c>
      <c r="N139" s="25" t="n">
        <v>0</v>
      </c>
      <c r="O139" s="25" t="n">
        <v>0</v>
      </c>
      <c r="P139" s="21" t="n">
        <f aca="false">SUM(D139:O139)</f>
        <v>0</v>
      </c>
      <c r="Q139" s="25" t="n">
        <f aca="false">SUM(D139:E139)</f>
        <v>0</v>
      </c>
      <c r="R139" s="21" t="n">
        <f aca="false">P139-Q139</f>
        <v>0</v>
      </c>
    </row>
    <row r="140" customFormat="false" ht="12.75" hidden="false" customHeight="false" outlineLevel="0" collapsed="false">
      <c r="A140" s="22" t="s">
        <v>94</v>
      </c>
      <c r="C140" s="25" t="n">
        <v>-15</v>
      </c>
      <c r="D140" s="25" t="n">
        <v>0</v>
      </c>
      <c r="E140" s="25" t="n">
        <v>0</v>
      </c>
      <c r="F140" s="25" t="n">
        <v>0</v>
      </c>
      <c r="G140" s="25" t="n">
        <v>0</v>
      </c>
      <c r="H140" s="25" t="n">
        <v>0</v>
      </c>
      <c r="I140" s="25" t="n">
        <v>0</v>
      </c>
      <c r="J140" s="25" t="n">
        <v>0</v>
      </c>
      <c r="K140" s="25" t="n">
        <v>0</v>
      </c>
      <c r="L140" s="25" t="n">
        <v>0</v>
      </c>
      <c r="M140" s="25" t="n">
        <v>0</v>
      </c>
      <c r="N140" s="25" t="n">
        <v>0</v>
      </c>
      <c r="O140" s="25" t="n">
        <v>0</v>
      </c>
      <c r="P140" s="21" t="n">
        <f aca="false">SUM(D140:O140)</f>
        <v>0</v>
      </c>
      <c r="Q140" s="25" t="n">
        <f aca="false">SUM(D140:E140)</f>
        <v>0</v>
      </c>
      <c r="R140" s="21" t="n">
        <f aca="false">P140-Q140</f>
        <v>0</v>
      </c>
    </row>
    <row r="141" customFormat="false" ht="12.75" hidden="false" customHeight="false" outlineLevel="0" collapsed="false">
      <c r="A141" s="22" t="s">
        <v>95</v>
      </c>
      <c r="C141" s="25" t="n">
        <v>650</v>
      </c>
      <c r="D141" s="25" t="n">
        <v>0</v>
      </c>
      <c r="E141" s="25" t="n">
        <v>0</v>
      </c>
      <c r="F141" s="25" t="n">
        <v>0</v>
      </c>
      <c r="G141" s="25" t="n">
        <v>0</v>
      </c>
      <c r="H141" s="25" t="n">
        <v>0</v>
      </c>
      <c r="I141" s="25" t="n">
        <v>0</v>
      </c>
      <c r="J141" s="25" t="n">
        <v>0</v>
      </c>
      <c r="K141" s="25" t="n">
        <v>0</v>
      </c>
      <c r="L141" s="25" t="n">
        <v>0</v>
      </c>
      <c r="M141" s="25" t="n">
        <v>0</v>
      </c>
      <c r="N141" s="25" t="n">
        <v>0</v>
      </c>
      <c r="O141" s="25" t="n">
        <v>0</v>
      </c>
      <c r="P141" s="21" t="n">
        <f aca="false">SUM(D141:O141)</f>
        <v>0</v>
      </c>
      <c r="Q141" s="25" t="n">
        <f aca="false">SUM(D141:E141)</f>
        <v>0</v>
      </c>
      <c r="R141" s="21" t="n">
        <f aca="false">P141-Q141</f>
        <v>0</v>
      </c>
    </row>
    <row r="142" customFormat="false" ht="12.75" hidden="false" customHeight="false" outlineLevel="0" collapsed="false">
      <c r="A142" s="22" t="s">
        <v>25</v>
      </c>
      <c r="C142" s="23" t="n">
        <v>-120</v>
      </c>
      <c r="D142" s="23" t="n">
        <v>0</v>
      </c>
      <c r="E142" s="23" t="n">
        <v>0</v>
      </c>
      <c r="F142" s="23" t="n">
        <v>0</v>
      </c>
      <c r="G142" s="23" t="n">
        <v>0</v>
      </c>
      <c r="H142" s="23" t="n">
        <v>0</v>
      </c>
      <c r="I142" s="23" t="n">
        <v>0</v>
      </c>
      <c r="J142" s="23" t="n">
        <v>0</v>
      </c>
      <c r="K142" s="23" t="n">
        <v>0</v>
      </c>
      <c r="L142" s="23" t="n">
        <v>0</v>
      </c>
      <c r="M142" s="23" t="n">
        <v>0</v>
      </c>
      <c r="N142" s="23" t="n">
        <v>0</v>
      </c>
      <c r="O142" s="23" t="n">
        <v>0</v>
      </c>
      <c r="P142" s="24" t="n">
        <f aca="false">SUM(D142:O142)</f>
        <v>0</v>
      </c>
      <c r="Q142" s="23" t="n">
        <f aca="false">SUM(D142:E142)</f>
        <v>0</v>
      </c>
      <c r="R142" s="24" t="n">
        <f aca="false">P142-Q142</f>
        <v>0</v>
      </c>
    </row>
    <row r="143" customFormat="false" ht="3.95" hidden="false" customHeight="true" outlineLevel="0" collapsed="false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customFormat="false" ht="12.75" hidden="false" customHeight="false" outlineLevel="0" collapsed="false">
      <c r="A144" s="20" t="s">
        <v>96</v>
      </c>
      <c r="C144" s="21" t="n">
        <f aca="false">SUM(C137:C143)</f>
        <v>12478</v>
      </c>
      <c r="D144" s="21" t="n">
        <f aca="false">SUM(D137:D143)</f>
        <v>12478</v>
      </c>
      <c r="E144" s="21" t="n">
        <f aca="false">SUM(E137:E143)</f>
        <v>12478</v>
      </c>
      <c r="F144" s="21" t="n">
        <f aca="false">SUM(F137:F143)</f>
        <v>12478</v>
      </c>
      <c r="G144" s="21" t="n">
        <f aca="false">SUM(G137:G143)</f>
        <v>12478</v>
      </c>
      <c r="H144" s="21" t="n">
        <f aca="false">SUM(H137:H143)</f>
        <v>12478</v>
      </c>
      <c r="I144" s="21" t="n">
        <f aca="false">SUM(I137:I143)</f>
        <v>12478</v>
      </c>
      <c r="J144" s="21" t="n">
        <f aca="false">SUM(J137:J143)</f>
        <v>12478</v>
      </c>
      <c r="K144" s="21" t="n">
        <f aca="false">SUM(K137:K143)</f>
        <v>12478</v>
      </c>
      <c r="L144" s="21" t="n">
        <f aca="false">SUM(L137:L143)</f>
        <v>12478</v>
      </c>
      <c r="M144" s="21" t="n">
        <f aca="false">SUM(M137:M143)</f>
        <v>12478</v>
      </c>
      <c r="N144" s="21" t="n">
        <f aca="false">SUM(N137:N143)</f>
        <v>12478</v>
      </c>
      <c r="O144" s="21" t="n">
        <f aca="false">SUM(O137:O143)</f>
        <v>12478</v>
      </c>
      <c r="P144" s="21"/>
    </row>
    <row r="145" customFormat="false" ht="3.95" hidden="false" customHeight="true" outlineLevel="0" collapsed="false"/>
    <row r="146" customFormat="false" ht="12.75" hidden="false" customHeight="false" outlineLevel="0" collapsed="false">
      <c r="A146" s="22" t="s">
        <v>27</v>
      </c>
      <c r="C146" s="21"/>
      <c r="D146" s="21" t="n">
        <f aca="false">D144-C144</f>
        <v>0</v>
      </c>
      <c r="E146" s="21" t="n">
        <f aca="false">E144-D144</f>
        <v>0</v>
      </c>
      <c r="F146" s="21" t="n">
        <f aca="false">F144-E144</f>
        <v>0</v>
      </c>
      <c r="G146" s="21" t="n">
        <f aca="false">G144-F144</f>
        <v>0</v>
      </c>
      <c r="H146" s="21" t="n">
        <f aca="false">H144-G144</f>
        <v>0</v>
      </c>
      <c r="I146" s="21" t="n">
        <f aca="false">I144-H144</f>
        <v>0</v>
      </c>
      <c r="J146" s="21" t="n">
        <f aca="false">J144-I144</f>
        <v>0</v>
      </c>
      <c r="K146" s="21" t="n">
        <f aca="false">K144-J144</f>
        <v>0</v>
      </c>
      <c r="L146" s="21" t="n">
        <f aca="false">L144-K144</f>
        <v>0</v>
      </c>
      <c r="M146" s="21" t="n">
        <f aca="false">M144-L144</f>
        <v>0</v>
      </c>
      <c r="N146" s="21" t="n">
        <f aca="false">N144-M144</f>
        <v>0</v>
      </c>
      <c r="O146" s="21" t="n">
        <f aca="false">O144-N144</f>
        <v>0</v>
      </c>
      <c r="P146" s="21" t="n">
        <f aca="false">SUM(D146:O146)</f>
        <v>0</v>
      </c>
      <c r="Q146" s="21" t="n">
        <f aca="false">SUM(Q142:Q143)</f>
        <v>0</v>
      </c>
      <c r="R146" s="21" t="n">
        <f aca="false">P146-Q146</f>
        <v>0</v>
      </c>
    </row>
    <row r="148" customFormat="false" ht="12.75" hidden="false" customHeight="false" outlineLevel="0" collapsed="false">
      <c r="A148" s="20" t="s">
        <v>97</v>
      </c>
      <c r="C148" s="21"/>
      <c r="D148" s="21" t="n">
        <f aca="false">C161</f>
        <v>2817365</v>
      </c>
      <c r="E148" s="21" t="n">
        <f aca="false">D161</f>
        <v>2821565</v>
      </c>
      <c r="F148" s="21" t="n">
        <f aca="false">E161</f>
        <v>2828063</v>
      </c>
      <c r="G148" s="21" t="n">
        <f aca="false">F161</f>
        <v>2835963</v>
      </c>
      <c r="H148" s="21" t="n">
        <f aca="false">G161</f>
        <v>2847063</v>
      </c>
      <c r="I148" s="21" t="n">
        <f aca="false">H161</f>
        <v>2860563</v>
      </c>
      <c r="J148" s="21" t="n">
        <f aca="false">I161</f>
        <v>2878763</v>
      </c>
      <c r="K148" s="21" t="n">
        <f aca="false">J161</f>
        <v>2896463</v>
      </c>
      <c r="L148" s="21" t="n">
        <f aca="false">K161</f>
        <v>2913663</v>
      </c>
      <c r="M148" s="21" t="n">
        <f aca="false">L161</f>
        <v>2936363</v>
      </c>
      <c r="N148" s="21" t="n">
        <f aca="false">M161</f>
        <v>2953463</v>
      </c>
      <c r="O148" s="21" t="n">
        <f aca="false">N161</f>
        <v>2963563</v>
      </c>
      <c r="P148" s="21"/>
    </row>
    <row r="149" customFormat="false" ht="12.75" hidden="false" customHeight="false" outlineLevel="0" collapsed="false">
      <c r="A149" s="22" t="s">
        <v>98</v>
      </c>
      <c r="C149" s="25"/>
      <c r="D149" s="25" t="n">
        <v>3300</v>
      </c>
      <c r="E149" s="25" t="n">
        <v>4700</v>
      </c>
      <c r="F149" s="25" t="n">
        <v>5600</v>
      </c>
      <c r="G149" s="25" t="n">
        <v>11100</v>
      </c>
      <c r="H149" s="25" t="n">
        <v>11000</v>
      </c>
      <c r="I149" s="25" t="n">
        <v>12400</v>
      </c>
      <c r="J149" s="25" t="n">
        <v>12700</v>
      </c>
      <c r="K149" s="25" t="n">
        <v>12200</v>
      </c>
      <c r="L149" s="25" t="n">
        <v>12700</v>
      </c>
      <c r="M149" s="25" t="n">
        <v>10400</v>
      </c>
      <c r="N149" s="25" t="n">
        <v>10100</v>
      </c>
      <c r="O149" s="25" t="n">
        <v>5900</v>
      </c>
      <c r="P149" s="21" t="n">
        <f aca="false">SUM(D149:O149)</f>
        <v>112100</v>
      </c>
      <c r="Q149" s="25" t="n">
        <f aca="false">SUM(D149:E149)</f>
        <v>8000</v>
      </c>
      <c r="R149" s="21" t="n">
        <f aca="false">P149-Q149</f>
        <v>104100</v>
      </c>
    </row>
    <row r="150" customFormat="false" ht="12.75" hidden="false" customHeight="false" outlineLevel="0" collapsed="false">
      <c r="A150" s="22" t="s">
        <v>99</v>
      </c>
      <c r="C150" s="25" t="n">
        <v>0</v>
      </c>
      <c r="D150" s="25" t="n">
        <v>0</v>
      </c>
      <c r="E150" s="25" t="n">
        <v>0</v>
      </c>
      <c r="F150" s="25" t="n">
        <v>0</v>
      </c>
      <c r="G150" s="25" t="n">
        <v>0</v>
      </c>
      <c r="H150" s="25" t="n">
        <v>0</v>
      </c>
      <c r="I150" s="25" t="n">
        <v>3300</v>
      </c>
      <c r="J150" s="25" t="n">
        <v>5000</v>
      </c>
      <c r="K150" s="25" t="n">
        <v>5000</v>
      </c>
      <c r="L150" s="25" t="n">
        <v>5000</v>
      </c>
      <c r="M150" s="25" t="n">
        <v>6700</v>
      </c>
      <c r="N150" s="25" t="n">
        <v>0</v>
      </c>
      <c r="O150" s="25" t="n">
        <v>0</v>
      </c>
      <c r="P150" s="21" t="n">
        <f aca="false">SUM(D150:O150)</f>
        <v>25000</v>
      </c>
      <c r="Q150" s="25" t="n">
        <f aca="false">SUM(D150:E150)</f>
        <v>0</v>
      </c>
      <c r="R150" s="21" t="n">
        <f aca="false">P150-Q150</f>
        <v>25000</v>
      </c>
    </row>
    <row r="151" customFormat="false" ht="12.75" hidden="false" customHeight="false" outlineLevel="0" collapsed="false">
      <c r="A151" s="22" t="s">
        <v>100</v>
      </c>
      <c r="C151" s="25" t="n">
        <v>2002</v>
      </c>
      <c r="D151" s="25" t="n">
        <v>-1500</v>
      </c>
      <c r="E151" s="25" t="n">
        <v>-502</v>
      </c>
      <c r="F151" s="25" t="n">
        <v>0</v>
      </c>
      <c r="G151" s="25" t="n">
        <v>0</v>
      </c>
      <c r="H151" s="25" t="n">
        <v>0</v>
      </c>
      <c r="I151" s="25" t="n">
        <v>0</v>
      </c>
      <c r="J151" s="25" t="n">
        <v>0</v>
      </c>
      <c r="K151" s="25" t="n">
        <v>0</v>
      </c>
      <c r="L151" s="25" t="n">
        <v>0</v>
      </c>
      <c r="M151" s="25" t="n">
        <v>0</v>
      </c>
      <c r="N151" s="25" t="n">
        <v>0</v>
      </c>
      <c r="O151" s="25" t="n">
        <v>2002</v>
      </c>
      <c r="P151" s="21" t="n">
        <f aca="false">SUM(D151:O151)</f>
        <v>0</v>
      </c>
      <c r="Q151" s="25" t="n">
        <f aca="false">SUM(D151:E151)</f>
        <v>-2002</v>
      </c>
      <c r="R151" s="21" t="n">
        <f aca="false">P151-Q151</f>
        <v>2002</v>
      </c>
    </row>
    <row r="152" customFormat="false" ht="12.75" hidden="false" customHeight="false" outlineLevel="0" collapsed="false">
      <c r="A152" s="22" t="s">
        <v>101</v>
      </c>
      <c r="D152" s="25" t="n">
        <v>0</v>
      </c>
      <c r="E152" s="25" t="n">
        <v>0</v>
      </c>
      <c r="F152" s="25" t="n">
        <v>0</v>
      </c>
      <c r="G152" s="25" t="n">
        <v>0</v>
      </c>
      <c r="H152" s="25" t="n">
        <v>0</v>
      </c>
      <c r="I152" s="25" t="n">
        <v>0</v>
      </c>
      <c r="J152" s="25" t="n">
        <v>0</v>
      </c>
      <c r="K152" s="25" t="n">
        <v>0</v>
      </c>
      <c r="L152" s="25" t="n">
        <v>0</v>
      </c>
      <c r="M152" s="25" t="n">
        <v>0</v>
      </c>
      <c r="N152" s="25" t="n">
        <v>0</v>
      </c>
      <c r="O152" s="25" t="n">
        <v>0</v>
      </c>
      <c r="P152" s="21" t="n">
        <f aca="false">SUM(D152:O152)</f>
        <v>0</v>
      </c>
      <c r="Q152" s="25" t="n">
        <f aca="false">SUM(D152:E152)</f>
        <v>0</v>
      </c>
      <c r="R152" s="21" t="n">
        <f aca="false">P152-Q152</f>
        <v>0</v>
      </c>
    </row>
    <row r="153" customFormat="false" ht="12.75" hidden="false" customHeight="false" outlineLevel="0" collapsed="false">
      <c r="A153" s="22" t="s">
        <v>102</v>
      </c>
      <c r="D153" s="25" t="n">
        <v>0</v>
      </c>
      <c r="E153" s="25" t="n">
        <v>0</v>
      </c>
      <c r="F153" s="25" t="n">
        <v>0</v>
      </c>
      <c r="G153" s="25" t="n">
        <v>0</v>
      </c>
      <c r="H153" s="25" t="n">
        <v>0</v>
      </c>
      <c r="I153" s="25" t="n">
        <v>0</v>
      </c>
      <c r="J153" s="25" t="n">
        <v>0</v>
      </c>
      <c r="K153" s="25" t="n">
        <v>0</v>
      </c>
      <c r="L153" s="25" t="n">
        <v>0</v>
      </c>
      <c r="M153" s="25" t="n">
        <v>0</v>
      </c>
      <c r="N153" s="25" t="n">
        <v>0</v>
      </c>
      <c r="O153" s="25" t="n">
        <v>0</v>
      </c>
      <c r="P153" s="21" t="n">
        <f aca="false">SUM(D153:O153)</f>
        <v>0</v>
      </c>
      <c r="Q153" s="25" t="n">
        <f aca="false">SUM(D153:E153)</f>
        <v>0</v>
      </c>
      <c r="R153" s="21" t="n">
        <f aca="false">P153-Q153</f>
        <v>0</v>
      </c>
    </row>
    <row r="154" customFormat="false" ht="12.75" hidden="false" customHeight="false" outlineLevel="0" collapsed="false">
      <c r="A154" s="22" t="s">
        <v>103</v>
      </c>
      <c r="D154" s="25" t="n">
        <v>0</v>
      </c>
      <c r="E154" s="25" t="n">
        <v>0</v>
      </c>
      <c r="F154" s="25" t="n">
        <v>0</v>
      </c>
      <c r="G154" s="25" t="n">
        <v>0</v>
      </c>
      <c r="H154" s="25" t="n">
        <v>0</v>
      </c>
      <c r="I154" s="25" t="n">
        <v>0</v>
      </c>
      <c r="J154" s="25" t="n">
        <v>0</v>
      </c>
      <c r="K154" s="25" t="n">
        <v>0</v>
      </c>
      <c r="L154" s="25" t="n">
        <v>0</v>
      </c>
      <c r="M154" s="25" t="n">
        <v>0</v>
      </c>
      <c r="N154" s="25" t="n">
        <v>0</v>
      </c>
      <c r="O154" s="25" t="n">
        <v>0</v>
      </c>
      <c r="P154" s="21" t="n">
        <f aca="false">SUM(D154:O154)</f>
        <v>0</v>
      </c>
      <c r="Q154" s="25" t="n">
        <f aca="false">SUM(D154:E154)</f>
        <v>0</v>
      </c>
      <c r="R154" s="21" t="n">
        <f aca="false">P154-Q154</f>
        <v>0</v>
      </c>
    </row>
    <row r="155" customFormat="false" ht="12.75" hidden="false" customHeight="false" outlineLevel="0" collapsed="false">
      <c r="A155" s="22" t="s">
        <v>104</v>
      </c>
      <c r="D155" s="25" t="n">
        <v>0</v>
      </c>
      <c r="E155" s="25" t="n">
        <v>0</v>
      </c>
      <c r="F155" s="25" t="n">
        <v>0</v>
      </c>
      <c r="G155" s="25" t="n">
        <v>0</v>
      </c>
      <c r="H155" s="25" t="n">
        <v>0</v>
      </c>
      <c r="I155" s="25" t="n">
        <v>0</v>
      </c>
      <c r="J155" s="25" t="n">
        <v>0</v>
      </c>
      <c r="K155" s="25" t="n">
        <v>0</v>
      </c>
      <c r="L155" s="25" t="n">
        <v>0</v>
      </c>
      <c r="M155" s="25" t="n">
        <v>0</v>
      </c>
      <c r="N155" s="25" t="n">
        <v>0</v>
      </c>
      <c r="O155" s="25" t="n">
        <v>0</v>
      </c>
      <c r="P155" s="21" t="n">
        <f aca="false">SUM(D155:O155)</f>
        <v>0</v>
      </c>
      <c r="Q155" s="25" t="n">
        <f aca="false">SUM(D155:E155)</f>
        <v>0</v>
      </c>
      <c r="R155" s="21" t="n">
        <f aca="false">P155-Q155</f>
        <v>0</v>
      </c>
    </row>
    <row r="156" customFormat="false" ht="12.75" hidden="false" customHeight="false" outlineLevel="0" collapsed="false">
      <c r="A156" s="22" t="s">
        <v>105</v>
      </c>
      <c r="D156" s="25" t="n">
        <v>0</v>
      </c>
      <c r="E156" s="25" t="n">
        <v>0</v>
      </c>
      <c r="F156" s="25" t="n">
        <v>0</v>
      </c>
      <c r="G156" s="25" t="n">
        <v>0</v>
      </c>
      <c r="H156" s="25" t="n">
        <v>0</v>
      </c>
      <c r="I156" s="25" t="n">
        <v>0</v>
      </c>
      <c r="J156" s="25" t="n">
        <v>0</v>
      </c>
      <c r="K156" s="25" t="n">
        <v>0</v>
      </c>
      <c r="L156" s="25" t="n">
        <v>0</v>
      </c>
      <c r="M156" s="25" t="n">
        <v>0</v>
      </c>
      <c r="N156" s="25" t="n">
        <v>0</v>
      </c>
      <c r="O156" s="25" t="n">
        <v>0</v>
      </c>
      <c r="P156" s="21" t="n">
        <f aca="false">SUM(D156:O156)</f>
        <v>0</v>
      </c>
      <c r="Q156" s="25" t="n">
        <f aca="false">SUM(D156:E156)</f>
        <v>0</v>
      </c>
      <c r="R156" s="21" t="n">
        <f aca="false">P156-Q156</f>
        <v>0</v>
      </c>
    </row>
    <row r="157" customFormat="false" ht="12.75" hidden="false" customHeight="false" outlineLevel="0" collapsed="false">
      <c r="A157" s="29" t="s">
        <v>106</v>
      </c>
      <c r="C157" s="26" t="n">
        <f aca="false">-41594+19961</f>
        <v>-21633</v>
      </c>
      <c r="D157" s="25" t="n">
        <v>2400</v>
      </c>
      <c r="E157" s="25" t="n">
        <v>2300</v>
      </c>
      <c r="F157" s="25" t="n">
        <v>2300</v>
      </c>
      <c r="G157" s="25" t="n">
        <v>0</v>
      </c>
      <c r="H157" s="35" t="n">
        <v>2500</v>
      </c>
      <c r="I157" s="35" t="n">
        <v>2500</v>
      </c>
      <c r="J157" s="35" t="n">
        <v>0</v>
      </c>
      <c r="K157" s="35" t="n">
        <v>0</v>
      </c>
      <c r="L157" s="25" t="n">
        <v>5000</v>
      </c>
      <c r="M157" s="25" t="n">
        <v>0</v>
      </c>
      <c r="N157" s="25" t="n">
        <v>0</v>
      </c>
      <c r="O157" s="25" t="n">
        <v>0</v>
      </c>
      <c r="P157" s="21" t="n">
        <f aca="false">SUM(D157:O157)</f>
        <v>17000</v>
      </c>
      <c r="Q157" s="25" t="n">
        <f aca="false">SUM(D157:E157)</f>
        <v>4700</v>
      </c>
      <c r="R157" s="21" t="n">
        <f aca="false">P157-Q157</f>
        <v>12300</v>
      </c>
    </row>
    <row r="158" customFormat="false" ht="12.75" hidden="false" customHeight="false" outlineLevel="0" collapsed="false">
      <c r="A158" s="22" t="s">
        <v>107</v>
      </c>
      <c r="D158" s="25" t="n">
        <v>0</v>
      </c>
      <c r="E158" s="25" t="n">
        <v>0</v>
      </c>
      <c r="F158" s="25" t="n">
        <v>0</v>
      </c>
      <c r="G158" s="25" t="n">
        <v>0</v>
      </c>
      <c r="H158" s="25" t="n">
        <v>0</v>
      </c>
      <c r="I158" s="26" t="n">
        <f aca="false">2000-2000</f>
        <v>0</v>
      </c>
      <c r="J158" s="25" t="n">
        <v>0</v>
      </c>
      <c r="K158" s="25" t="n">
        <v>0</v>
      </c>
      <c r="L158" s="25" t="n">
        <v>0</v>
      </c>
      <c r="M158" s="25" t="n">
        <v>0</v>
      </c>
      <c r="N158" s="25" t="n">
        <v>0</v>
      </c>
      <c r="O158" s="25" t="n">
        <v>0</v>
      </c>
      <c r="P158" s="21" t="n">
        <f aca="false">SUM(D158:O158)</f>
        <v>0</v>
      </c>
      <c r="Q158" s="25" t="n">
        <f aca="false">SUM(D158:E158)</f>
        <v>0</v>
      </c>
      <c r="R158" s="21" t="n">
        <f aca="false">P158-Q158</f>
        <v>0</v>
      </c>
    </row>
    <row r="159" customFormat="false" ht="12.75" hidden="false" customHeight="false" outlineLevel="0" collapsed="false">
      <c r="A159" s="22" t="s">
        <v>25</v>
      </c>
      <c r="C159" s="23" t="n">
        <v>0</v>
      </c>
      <c r="D159" s="23" t="n">
        <v>0</v>
      </c>
      <c r="E159" s="23" t="n">
        <v>0</v>
      </c>
      <c r="F159" s="23" t="n">
        <v>0</v>
      </c>
      <c r="G159" s="23" t="n">
        <v>0</v>
      </c>
      <c r="H159" s="23" t="n">
        <v>0</v>
      </c>
      <c r="I159" s="23" t="n">
        <v>0</v>
      </c>
      <c r="J159" s="23" t="n">
        <v>0</v>
      </c>
      <c r="K159" s="23" t="n">
        <v>0</v>
      </c>
      <c r="L159" s="23" t="n">
        <v>0</v>
      </c>
      <c r="M159" s="23" t="n">
        <v>0</v>
      </c>
      <c r="N159" s="23" t="n">
        <v>0</v>
      </c>
      <c r="O159" s="23" t="n">
        <v>0</v>
      </c>
      <c r="P159" s="24" t="n">
        <f aca="false">SUM(D159:O159)</f>
        <v>0</v>
      </c>
      <c r="Q159" s="23" t="n">
        <f aca="false">SUM(D159:E159)</f>
        <v>0</v>
      </c>
      <c r="R159" s="24" t="n">
        <f aca="false">P159-Q159</f>
        <v>0</v>
      </c>
    </row>
    <row r="160" customFormat="false" ht="3.95" hidden="false" customHeight="true" outlineLevel="0" collapsed="false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customFormat="false" ht="12.75" hidden="false" customHeight="false" outlineLevel="0" collapsed="false">
      <c r="A161" s="20" t="s">
        <v>108</v>
      </c>
      <c r="C161" s="25" t="n">
        <v>2817365</v>
      </c>
      <c r="D161" s="21" t="n">
        <f aca="false">SUM(D148:D160)</f>
        <v>2821565</v>
      </c>
      <c r="E161" s="21" t="n">
        <f aca="false">SUM(E148:E160)</f>
        <v>2828063</v>
      </c>
      <c r="F161" s="21" t="n">
        <f aca="false">SUM(F148:F160)</f>
        <v>2835963</v>
      </c>
      <c r="G161" s="21" t="n">
        <f aca="false">SUM(G148:G160)</f>
        <v>2847063</v>
      </c>
      <c r="H161" s="21" t="n">
        <f aca="false">SUM(H148:H160)</f>
        <v>2860563</v>
      </c>
      <c r="I161" s="21" t="n">
        <f aca="false">SUM(I148:I160)</f>
        <v>2878763</v>
      </c>
      <c r="J161" s="21" t="n">
        <f aca="false">SUM(J148:J160)</f>
        <v>2896463</v>
      </c>
      <c r="K161" s="21" t="n">
        <f aca="false">SUM(K148:K160)</f>
        <v>2913663</v>
      </c>
      <c r="L161" s="21" t="n">
        <f aca="false">SUM(L148:L160)</f>
        <v>2936363</v>
      </c>
      <c r="M161" s="21" t="n">
        <f aca="false">SUM(M148:M160)</f>
        <v>2953463</v>
      </c>
      <c r="N161" s="21" t="n">
        <f aca="false">SUM(N148:N160)</f>
        <v>2963563</v>
      </c>
      <c r="O161" s="21" t="n">
        <f aca="false">SUM(O148:O160)</f>
        <v>2971465</v>
      </c>
      <c r="P161" s="21"/>
    </row>
    <row r="162" customFormat="false" ht="3.95" hidden="false" customHeight="true" outlineLevel="0" collapsed="false"/>
    <row r="163" customFormat="false" ht="12.75" hidden="false" customHeight="false" outlineLevel="0" collapsed="false">
      <c r="A163" s="22" t="s">
        <v>27</v>
      </c>
      <c r="C163" s="21"/>
      <c r="D163" s="21" t="n">
        <f aca="false">D161-C161</f>
        <v>4200</v>
      </c>
      <c r="E163" s="21" t="n">
        <f aca="false">E161-D161</f>
        <v>6498</v>
      </c>
      <c r="F163" s="21" t="n">
        <f aca="false">F161-E161</f>
        <v>7900</v>
      </c>
      <c r="G163" s="21" t="n">
        <f aca="false">G161-F161</f>
        <v>11100</v>
      </c>
      <c r="H163" s="21" t="n">
        <f aca="false">H161-G161</f>
        <v>13500</v>
      </c>
      <c r="I163" s="21" t="n">
        <f aca="false">I161-H161</f>
        <v>18200</v>
      </c>
      <c r="J163" s="21" t="n">
        <f aca="false">J161-I161</f>
        <v>17700</v>
      </c>
      <c r="K163" s="21" t="n">
        <f aca="false">K161-J161</f>
        <v>17200</v>
      </c>
      <c r="L163" s="21" t="n">
        <f aca="false">L161-K161</f>
        <v>22700</v>
      </c>
      <c r="M163" s="21" t="n">
        <f aca="false">M161-L161</f>
        <v>17100</v>
      </c>
      <c r="N163" s="21" t="n">
        <f aca="false">N161-M161</f>
        <v>10100</v>
      </c>
      <c r="O163" s="21" t="n">
        <f aca="false">O161-N161</f>
        <v>7902</v>
      </c>
      <c r="P163" s="21" t="n">
        <f aca="false">SUM(D163:O163)</f>
        <v>154100</v>
      </c>
      <c r="Q163" s="21" t="n">
        <f aca="false">SUM(Q149:Q160)</f>
        <v>10698</v>
      </c>
      <c r="R163" s="21" t="n">
        <f aca="false">P163-Q163</f>
        <v>143402</v>
      </c>
    </row>
    <row r="165" customFormat="false" ht="12.75" hidden="false" customHeight="false" outlineLevel="0" collapsed="false">
      <c r="A165" s="20" t="s">
        <v>109</v>
      </c>
      <c r="C165" s="21"/>
      <c r="D165" s="21" t="n">
        <f aca="false">C176</f>
        <v>1471499</v>
      </c>
      <c r="E165" s="21" t="n">
        <f aca="false">D176</f>
        <v>1475500</v>
      </c>
      <c r="F165" s="21" t="n">
        <f aca="false">E176</f>
        <v>1479501</v>
      </c>
      <c r="G165" s="21" t="n">
        <f aca="false">F176</f>
        <v>1483508</v>
      </c>
      <c r="H165" s="21" t="n">
        <f aca="false">G176</f>
        <v>1487562</v>
      </c>
      <c r="I165" s="21" t="n">
        <f aca="false">H176</f>
        <v>1491616</v>
      </c>
      <c r="J165" s="21" t="n">
        <f aca="false">I176</f>
        <v>1495673</v>
      </c>
      <c r="K165" s="21" t="n">
        <f aca="false">J176</f>
        <v>1499732</v>
      </c>
      <c r="L165" s="21" t="n">
        <f aca="false">K176</f>
        <v>1503810</v>
      </c>
      <c r="M165" s="21" t="n">
        <f aca="false">L176</f>
        <v>1507900</v>
      </c>
      <c r="N165" s="21" t="n">
        <f aca="false">M176</f>
        <v>1512085</v>
      </c>
      <c r="O165" s="21" t="n">
        <f aca="false">N176</f>
        <v>1516270</v>
      </c>
      <c r="P165" s="21"/>
    </row>
    <row r="166" customFormat="false" ht="12.75" hidden="false" customHeight="false" outlineLevel="0" collapsed="false">
      <c r="A166" s="22" t="s">
        <v>110</v>
      </c>
      <c r="B166" s="27" t="s">
        <v>31</v>
      </c>
      <c r="C166" s="21"/>
      <c r="D166" s="21" t="n">
        <f aca="false">[1]Source!D47</f>
        <v>2881</v>
      </c>
      <c r="E166" s="21" t="n">
        <f aca="false">[1]Source!E47</f>
        <v>2881</v>
      </c>
      <c r="F166" s="21" t="n">
        <f aca="false">[1]Source!F47</f>
        <v>2887</v>
      </c>
      <c r="G166" s="21" t="n">
        <f aca="false">[1]Source!G47</f>
        <v>2934</v>
      </c>
      <c r="H166" s="21" t="n">
        <f aca="false">[1]Source!H47</f>
        <v>2934</v>
      </c>
      <c r="I166" s="21" t="n">
        <f aca="false">[1]Source!I47</f>
        <v>2937</v>
      </c>
      <c r="J166" s="31" t="n">
        <f aca="false">[1]Source!J47</f>
        <v>2939</v>
      </c>
      <c r="K166" s="21" t="n">
        <f aca="false">[1]Source!K47</f>
        <v>2958</v>
      </c>
      <c r="L166" s="21" t="n">
        <f aca="false">[1]Source!L47</f>
        <v>2970</v>
      </c>
      <c r="M166" s="21" t="n">
        <f aca="false">[1]Source!M47</f>
        <v>3065</v>
      </c>
      <c r="N166" s="21" t="n">
        <f aca="false">[1]Source!N47</f>
        <v>3065</v>
      </c>
      <c r="O166" s="21" t="n">
        <f aca="false">[1]Source!O47</f>
        <v>3064</v>
      </c>
      <c r="P166" s="21" t="n">
        <f aca="false">SUM(D166:O166)</f>
        <v>35515</v>
      </c>
      <c r="Q166" s="25" t="n">
        <f aca="false">SUM(D166:E166)</f>
        <v>5762</v>
      </c>
      <c r="R166" s="21" t="n">
        <f aca="false">P166-Q166</f>
        <v>29753</v>
      </c>
    </row>
    <row r="167" customFormat="false" ht="12.75" hidden="false" customHeight="false" outlineLevel="0" collapsed="false">
      <c r="A167" s="22" t="s">
        <v>111</v>
      </c>
      <c r="B167" s="27" t="s">
        <v>31</v>
      </c>
      <c r="C167" s="21"/>
      <c r="D167" s="32" t="n">
        <f aca="false">-[1]Source!D48+D119</f>
        <v>1147</v>
      </c>
      <c r="E167" s="32" t="n">
        <f aca="false">-[1]Source!E48+E119</f>
        <v>1147</v>
      </c>
      <c r="F167" s="32" t="n">
        <f aca="false">-[1]Source!F48+F119</f>
        <v>1147</v>
      </c>
      <c r="G167" s="32" t="n">
        <f aca="false">-[1]Source!G48+G119</f>
        <v>1147</v>
      </c>
      <c r="H167" s="32" t="n">
        <f aca="false">-[1]Source!H48+H119</f>
        <v>1147</v>
      </c>
      <c r="I167" s="32" t="n">
        <f aca="false">-[1]Source!I48+I119</f>
        <v>1147</v>
      </c>
      <c r="J167" s="32" t="n">
        <f aca="false">-[1]Source!J48+J119</f>
        <v>1147</v>
      </c>
      <c r="K167" s="32" t="n">
        <f aca="false">-[1]Source!K48+K119</f>
        <v>1147</v>
      </c>
      <c r="L167" s="32" t="n">
        <f aca="false">-[1]Source!L48+L119</f>
        <v>1147</v>
      </c>
      <c r="M167" s="32" t="n">
        <f aca="false">-[1]Source!M48+M119</f>
        <v>1147</v>
      </c>
      <c r="N167" s="32" t="n">
        <f aca="false">-[1]Source!N48+N119</f>
        <v>1147</v>
      </c>
      <c r="O167" s="32" t="n">
        <f aca="false">-[1]Source!O48+O119</f>
        <v>1147</v>
      </c>
      <c r="P167" s="21" t="n">
        <f aca="false">SUM(D167:O167)</f>
        <v>13764</v>
      </c>
      <c r="Q167" s="25" t="n">
        <f aca="false">SUM(D167:E167)</f>
        <v>2294</v>
      </c>
      <c r="R167" s="21" t="n">
        <f aca="false">P167-Q167</f>
        <v>11470</v>
      </c>
    </row>
    <row r="168" customFormat="false" ht="12.75" hidden="false" customHeight="false" outlineLevel="0" collapsed="false">
      <c r="A168" s="22" t="s">
        <v>112</v>
      </c>
      <c r="C168" s="21"/>
      <c r="D168" s="25" t="n">
        <v>0</v>
      </c>
      <c r="E168" s="25" t="n">
        <v>0</v>
      </c>
      <c r="F168" s="25" t="n">
        <v>0</v>
      </c>
      <c r="G168" s="25" t="n">
        <v>0</v>
      </c>
      <c r="H168" s="25" t="n">
        <v>0</v>
      </c>
      <c r="I168" s="25" t="n">
        <v>0</v>
      </c>
      <c r="J168" s="25" t="n">
        <v>0</v>
      </c>
      <c r="K168" s="25" t="n">
        <v>0</v>
      </c>
      <c r="L168" s="25" t="n">
        <v>0</v>
      </c>
      <c r="M168" s="25" t="n">
        <v>0</v>
      </c>
      <c r="N168" s="25" t="n">
        <v>0</v>
      </c>
      <c r="O168" s="25" t="n">
        <v>0</v>
      </c>
      <c r="P168" s="21" t="n">
        <f aca="false">SUM(D168:O168)</f>
        <v>0</v>
      </c>
      <c r="Q168" s="25" t="n">
        <f aca="false">SUM(D168:E168)</f>
        <v>0</v>
      </c>
      <c r="R168" s="21" t="n">
        <f aca="false">P168-Q168</f>
        <v>0</v>
      </c>
    </row>
    <row r="169" customFormat="false" ht="12.75" hidden="false" customHeight="false" outlineLevel="0" collapsed="false">
      <c r="A169" s="22" t="s">
        <v>113</v>
      </c>
      <c r="D169" s="25" t="n">
        <v>0</v>
      </c>
      <c r="E169" s="25" t="n">
        <v>0</v>
      </c>
      <c r="F169" s="25" t="n">
        <v>0</v>
      </c>
      <c r="G169" s="25" t="n">
        <v>0</v>
      </c>
      <c r="H169" s="25" t="n">
        <v>0</v>
      </c>
      <c r="I169" s="25" t="n">
        <v>0</v>
      </c>
      <c r="J169" s="25" t="n">
        <v>0</v>
      </c>
      <c r="K169" s="25" t="n">
        <v>0</v>
      </c>
      <c r="L169" s="25" t="n">
        <v>0</v>
      </c>
      <c r="M169" s="25" t="n">
        <v>0</v>
      </c>
      <c r="N169" s="25" t="n">
        <v>0</v>
      </c>
      <c r="O169" s="25" t="n">
        <v>0</v>
      </c>
      <c r="P169" s="21" t="n">
        <f aca="false">SUM(D169:O169)</f>
        <v>0</v>
      </c>
      <c r="Q169" s="25" t="n">
        <f aca="false">SUM(D169:E169)</f>
        <v>0</v>
      </c>
      <c r="R169" s="21" t="n">
        <f aca="false">P169-Q169</f>
        <v>0</v>
      </c>
    </row>
    <row r="170" customFormat="false" ht="12.75" hidden="false" customHeight="false" outlineLevel="0" collapsed="false">
      <c r="A170" s="22" t="s">
        <v>114</v>
      </c>
      <c r="D170" s="25" t="n">
        <v>0</v>
      </c>
      <c r="E170" s="25" t="n">
        <v>0</v>
      </c>
      <c r="F170" s="25" t="n">
        <v>0</v>
      </c>
      <c r="G170" s="25" t="n">
        <v>0</v>
      </c>
      <c r="H170" s="25" t="n">
        <v>0</v>
      </c>
      <c r="I170" s="25" t="n">
        <v>0</v>
      </c>
      <c r="J170" s="25" t="n">
        <v>0</v>
      </c>
      <c r="K170" s="25" t="n">
        <v>0</v>
      </c>
      <c r="L170" s="25" t="n">
        <v>0</v>
      </c>
      <c r="M170" s="25" t="n">
        <v>0</v>
      </c>
      <c r="N170" s="25" t="n">
        <v>0</v>
      </c>
      <c r="O170" s="25" t="n">
        <v>0</v>
      </c>
      <c r="P170" s="21" t="n">
        <f aca="false">SUM(D170:O170)</f>
        <v>0</v>
      </c>
      <c r="Q170" s="25" t="n">
        <f aca="false">SUM(D170:E170)</f>
        <v>0</v>
      </c>
      <c r="R170" s="21" t="n">
        <f aca="false">P170-Q170</f>
        <v>0</v>
      </c>
    </row>
    <row r="171" customFormat="false" ht="12.75" hidden="false" customHeight="false" outlineLevel="0" collapsed="false">
      <c r="A171" s="22" t="s">
        <v>115</v>
      </c>
      <c r="D171" s="32" t="n">
        <f aca="false">D156+D228</f>
        <v>-27</v>
      </c>
      <c r="E171" s="32" t="n">
        <f aca="false">E156+E228</f>
        <v>-27</v>
      </c>
      <c r="F171" s="32" t="n">
        <f aca="false">F156+F228</f>
        <v>-27</v>
      </c>
      <c r="G171" s="32" t="n">
        <f aca="false">G156+G228</f>
        <v>-27</v>
      </c>
      <c r="H171" s="32" t="n">
        <f aca="false">H156+H228</f>
        <v>-27</v>
      </c>
      <c r="I171" s="32" t="n">
        <f aca="false">I156+I228</f>
        <v>-27</v>
      </c>
      <c r="J171" s="32" t="n">
        <f aca="false">J156+J228</f>
        <v>-27</v>
      </c>
      <c r="K171" s="32" t="n">
        <f aca="false">K156+K228</f>
        <v>-27</v>
      </c>
      <c r="L171" s="32" t="n">
        <f aca="false">L156+L228</f>
        <v>-27</v>
      </c>
      <c r="M171" s="32" t="n">
        <f aca="false">M156+M228</f>
        <v>-27</v>
      </c>
      <c r="N171" s="32" t="n">
        <f aca="false">N156+N228</f>
        <v>-27</v>
      </c>
      <c r="O171" s="32" t="n">
        <f aca="false">O156+O228</f>
        <v>-27</v>
      </c>
      <c r="P171" s="21" t="n">
        <f aca="false">SUM(D171:O171)</f>
        <v>-324</v>
      </c>
      <c r="Q171" s="25" t="n">
        <f aca="false">SUM(D171:E171)</f>
        <v>-54</v>
      </c>
      <c r="R171" s="21" t="n">
        <f aca="false">P171-Q171</f>
        <v>-270</v>
      </c>
    </row>
    <row r="172" customFormat="false" ht="12.75" hidden="false" customHeight="false" outlineLevel="0" collapsed="false">
      <c r="A172" s="22" t="s">
        <v>116</v>
      </c>
      <c r="D172" s="25" t="n">
        <v>0</v>
      </c>
      <c r="E172" s="25" t="n">
        <v>0</v>
      </c>
      <c r="F172" s="25" t="n">
        <v>0</v>
      </c>
      <c r="G172" s="25" t="n">
        <v>0</v>
      </c>
      <c r="H172" s="25" t="n">
        <v>0</v>
      </c>
      <c r="I172" s="25" t="n">
        <v>0</v>
      </c>
      <c r="J172" s="25" t="n">
        <v>0</v>
      </c>
      <c r="K172" s="25" t="n">
        <v>0</v>
      </c>
      <c r="L172" s="25" t="n">
        <v>0</v>
      </c>
      <c r="M172" s="25" t="n">
        <v>0</v>
      </c>
      <c r="N172" s="25" t="n">
        <v>0</v>
      </c>
      <c r="O172" s="25" t="n">
        <v>0</v>
      </c>
      <c r="P172" s="21" t="n">
        <f aca="false">SUM(D172:O172)</f>
        <v>0</v>
      </c>
      <c r="Q172" s="25" t="n">
        <f aca="false">SUM(D172:E172)</f>
        <v>0</v>
      </c>
      <c r="R172" s="21" t="n">
        <f aca="false">P172-Q172</f>
        <v>0</v>
      </c>
    </row>
    <row r="173" customFormat="false" ht="12.75" hidden="false" customHeight="false" outlineLevel="0" collapsed="false">
      <c r="A173" s="22" t="s">
        <v>107</v>
      </c>
      <c r="D173" s="21" t="n">
        <f aca="false">D158</f>
        <v>0</v>
      </c>
      <c r="E173" s="21" t="n">
        <f aca="false">E158</f>
        <v>0</v>
      </c>
      <c r="F173" s="21" t="n">
        <f aca="false">F158</f>
        <v>0</v>
      </c>
      <c r="G173" s="21" t="n">
        <f aca="false">G158</f>
        <v>0</v>
      </c>
      <c r="H173" s="21" t="n">
        <f aca="false">H158</f>
        <v>0</v>
      </c>
      <c r="I173" s="36" t="n">
        <f aca="false">I158-2000+2000</f>
        <v>0</v>
      </c>
      <c r="J173" s="21" t="n">
        <f aca="false">J158</f>
        <v>0</v>
      </c>
      <c r="K173" s="21" t="n">
        <f aca="false">K158</f>
        <v>0</v>
      </c>
      <c r="L173" s="21" t="n">
        <f aca="false">L158</f>
        <v>0</v>
      </c>
      <c r="M173" s="21" t="n">
        <f aca="false">M158</f>
        <v>0</v>
      </c>
      <c r="N173" s="21" t="n">
        <f aca="false">N158</f>
        <v>0</v>
      </c>
      <c r="O173" s="21" t="n">
        <f aca="false">O158</f>
        <v>0</v>
      </c>
      <c r="P173" s="21" t="n">
        <f aca="false">SUM(D173:O173)</f>
        <v>0</v>
      </c>
      <c r="Q173" s="25" t="n">
        <f aca="false">SUM(D173:E173)</f>
        <v>0</v>
      </c>
      <c r="R173" s="21" t="n">
        <f aca="false">P173-Q173</f>
        <v>0</v>
      </c>
    </row>
    <row r="174" customFormat="false" ht="12.75" hidden="false" customHeight="false" outlineLevel="0" collapsed="false">
      <c r="A174" s="22" t="s">
        <v>25</v>
      </c>
      <c r="C174" s="23" t="n">
        <v>0</v>
      </c>
      <c r="D174" s="23" t="n">
        <v>0</v>
      </c>
      <c r="E174" s="23" t="n">
        <v>0</v>
      </c>
      <c r="F174" s="23" t="n">
        <v>0</v>
      </c>
      <c r="G174" s="23" t="n">
        <v>0</v>
      </c>
      <c r="H174" s="23" t="n">
        <v>0</v>
      </c>
      <c r="I174" s="23" t="n">
        <v>0</v>
      </c>
      <c r="J174" s="23" t="n">
        <v>0</v>
      </c>
      <c r="K174" s="23" t="n">
        <v>0</v>
      </c>
      <c r="L174" s="23" t="n">
        <v>0</v>
      </c>
      <c r="M174" s="23" t="n">
        <v>0</v>
      </c>
      <c r="N174" s="23" t="n">
        <v>0</v>
      </c>
      <c r="O174" s="23" t="n">
        <v>0</v>
      </c>
      <c r="P174" s="24" t="n">
        <f aca="false">SUM(D174:O174)</f>
        <v>0</v>
      </c>
      <c r="Q174" s="23" t="n">
        <f aca="false">SUM(D174:E174)</f>
        <v>0</v>
      </c>
      <c r="R174" s="24" t="n">
        <f aca="false">P174-Q174</f>
        <v>0</v>
      </c>
    </row>
    <row r="175" customFormat="false" ht="3.95" hidden="false" customHeight="true" outlineLevel="0" collapsed="false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customFormat="false" ht="12.75" hidden="false" customHeight="false" outlineLevel="0" collapsed="false">
      <c r="A176" s="20" t="s">
        <v>117</v>
      </c>
      <c r="C176" s="25" t="n">
        <v>1471499</v>
      </c>
      <c r="D176" s="21" t="n">
        <f aca="false">SUM(D165:D175)</f>
        <v>1475500</v>
      </c>
      <c r="E176" s="21" t="n">
        <f aca="false">SUM(E165:E175)</f>
        <v>1479501</v>
      </c>
      <c r="F176" s="21" t="n">
        <f aca="false">SUM(F165:F175)</f>
        <v>1483508</v>
      </c>
      <c r="G176" s="21" t="n">
        <f aca="false">SUM(G165:G175)</f>
        <v>1487562</v>
      </c>
      <c r="H176" s="21" t="n">
        <f aca="false">SUM(H165:H175)</f>
        <v>1491616</v>
      </c>
      <c r="I176" s="21" t="n">
        <f aca="false">SUM(I165:I175)</f>
        <v>1495673</v>
      </c>
      <c r="J176" s="21" t="n">
        <f aca="false">SUM(J165:J175)</f>
        <v>1499732</v>
      </c>
      <c r="K176" s="21" t="n">
        <f aca="false">SUM(K165:K175)</f>
        <v>1503810</v>
      </c>
      <c r="L176" s="21" t="n">
        <f aca="false">SUM(L165:L175)</f>
        <v>1507900</v>
      </c>
      <c r="M176" s="21" t="n">
        <f aca="false">SUM(M165:M175)</f>
        <v>1512085</v>
      </c>
      <c r="N176" s="21" t="n">
        <f aca="false">SUM(N165:N175)</f>
        <v>1516270</v>
      </c>
      <c r="O176" s="21" t="n">
        <f aca="false">SUM(O165:O175)</f>
        <v>1520454</v>
      </c>
      <c r="P176" s="21"/>
    </row>
    <row r="177" customFormat="false" ht="3.95" hidden="false" customHeight="true" outlineLevel="0" collapsed="false"/>
    <row r="178" customFormat="false" ht="12.75" hidden="false" customHeight="false" outlineLevel="0" collapsed="false">
      <c r="A178" s="22" t="s">
        <v>27</v>
      </c>
      <c r="C178" s="21"/>
      <c r="D178" s="21" t="n">
        <f aca="false">D176-C176</f>
        <v>4001</v>
      </c>
      <c r="E178" s="21" t="n">
        <f aca="false">E176-D176</f>
        <v>4001</v>
      </c>
      <c r="F178" s="21" t="n">
        <f aca="false">F176-E176</f>
        <v>4007</v>
      </c>
      <c r="G178" s="21" t="n">
        <f aca="false">G176-F176</f>
        <v>4054</v>
      </c>
      <c r="H178" s="21" t="n">
        <f aca="false">H176-G176</f>
        <v>4054</v>
      </c>
      <c r="I178" s="21" t="n">
        <f aca="false">I176-H176</f>
        <v>4057</v>
      </c>
      <c r="J178" s="21" t="n">
        <f aca="false">J176-I176</f>
        <v>4059</v>
      </c>
      <c r="K178" s="21" t="n">
        <f aca="false">K176-J176</f>
        <v>4078</v>
      </c>
      <c r="L178" s="21" t="n">
        <f aca="false">L176-K176</f>
        <v>4090</v>
      </c>
      <c r="M178" s="21" t="n">
        <f aca="false">M176-L176</f>
        <v>4185</v>
      </c>
      <c r="N178" s="21" t="n">
        <f aca="false">N176-M176</f>
        <v>4185</v>
      </c>
      <c r="O178" s="21" t="n">
        <f aca="false">O176-N176</f>
        <v>4184</v>
      </c>
      <c r="P178" s="21" t="n">
        <f aca="false">SUM(D178:O178)</f>
        <v>48955</v>
      </c>
      <c r="Q178" s="21" t="n">
        <f aca="false">SUM(Q166:Q175)</f>
        <v>8002</v>
      </c>
      <c r="R178" s="21" t="n">
        <f aca="false">P178-Q178</f>
        <v>40953</v>
      </c>
    </row>
    <row r="180" customFormat="false" ht="12.75" hidden="false" customHeight="false" outlineLevel="0" collapsed="false">
      <c r="A180" s="20" t="s">
        <v>118</v>
      </c>
      <c r="C180" s="21"/>
      <c r="D180" s="21" t="n">
        <f aca="false">C184</f>
        <v>0</v>
      </c>
      <c r="E180" s="21" t="n">
        <f aca="false">D184</f>
        <v>0</v>
      </c>
      <c r="F180" s="21" t="n">
        <f aca="false">E184</f>
        <v>0</v>
      </c>
      <c r="G180" s="21" t="n">
        <f aca="false">F184</f>
        <v>0</v>
      </c>
      <c r="H180" s="21" t="n">
        <f aca="false">G184</f>
        <v>0</v>
      </c>
      <c r="I180" s="21" t="n">
        <f aca="false">H184</f>
        <v>0</v>
      </c>
      <c r="J180" s="21" t="n">
        <f aca="false">I184</f>
        <v>0</v>
      </c>
      <c r="K180" s="21" t="n">
        <f aca="false">J184</f>
        <v>0</v>
      </c>
      <c r="L180" s="21" t="n">
        <f aca="false">K184</f>
        <v>0</v>
      </c>
      <c r="M180" s="21" t="n">
        <f aca="false">L184</f>
        <v>0</v>
      </c>
      <c r="N180" s="21" t="n">
        <f aca="false">M184</f>
        <v>0</v>
      </c>
      <c r="O180" s="21" t="n">
        <f aca="false">N184</f>
        <v>0</v>
      </c>
      <c r="P180" s="21"/>
    </row>
    <row r="181" customFormat="false" ht="12.75" hidden="false" customHeight="false" outlineLevel="0" collapsed="false">
      <c r="A181" s="22" t="s">
        <v>119</v>
      </c>
      <c r="C181" s="21"/>
      <c r="D181" s="25" t="n">
        <v>0</v>
      </c>
      <c r="E181" s="25" t="n">
        <v>0</v>
      </c>
      <c r="F181" s="25" t="n">
        <v>0</v>
      </c>
      <c r="G181" s="25" t="n">
        <v>0</v>
      </c>
      <c r="H181" s="25" t="n">
        <v>0</v>
      </c>
      <c r="I181" s="25" t="n">
        <v>0</v>
      </c>
      <c r="J181" s="25" t="n">
        <v>0</v>
      </c>
      <c r="K181" s="25" t="n">
        <v>0</v>
      </c>
      <c r="L181" s="25" t="n">
        <v>0</v>
      </c>
      <c r="M181" s="25" t="n">
        <v>0</v>
      </c>
      <c r="N181" s="25" t="n">
        <v>0</v>
      </c>
      <c r="O181" s="25" t="n">
        <v>0</v>
      </c>
      <c r="P181" s="21" t="n">
        <f aca="false">SUM(D181:O181)</f>
        <v>0</v>
      </c>
      <c r="Q181" s="25" t="n">
        <f aca="false">SUM(D181:E181)</f>
        <v>0</v>
      </c>
      <c r="R181" s="21" t="n">
        <f aca="false">P181-Q181</f>
        <v>0</v>
      </c>
    </row>
    <row r="182" customFormat="false" ht="12.75" hidden="false" customHeight="false" outlineLevel="0" collapsed="false">
      <c r="A182" s="22" t="s">
        <v>25</v>
      </c>
      <c r="D182" s="23" t="n">
        <v>0</v>
      </c>
      <c r="E182" s="23" t="n">
        <v>0</v>
      </c>
      <c r="F182" s="23" t="n">
        <v>0</v>
      </c>
      <c r="G182" s="23" t="n">
        <v>0</v>
      </c>
      <c r="H182" s="23" t="n">
        <v>0</v>
      </c>
      <c r="I182" s="23" t="n">
        <v>0</v>
      </c>
      <c r="J182" s="23" t="n">
        <v>0</v>
      </c>
      <c r="K182" s="23" t="n">
        <v>0</v>
      </c>
      <c r="L182" s="23" t="n">
        <v>0</v>
      </c>
      <c r="M182" s="23" t="n">
        <v>0</v>
      </c>
      <c r="N182" s="23" t="n">
        <v>0</v>
      </c>
      <c r="O182" s="23" t="n">
        <v>0</v>
      </c>
      <c r="P182" s="24" t="n">
        <f aca="false">SUM(D182:O182)</f>
        <v>0</v>
      </c>
      <c r="Q182" s="23" t="n">
        <f aca="false">SUM(D182:E182)</f>
        <v>0</v>
      </c>
      <c r="R182" s="21" t="n">
        <f aca="false">P182-Q182</f>
        <v>0</v>
      </c>
    </row>
    <row r="183" customFormat="false" ht="3.95" hidden="false" customHeight="true" outlineLevel="0" collapsed="false"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customFormat="false" ht="12.75" hidden="false" customHeight="false" outlineLevel="0" collapsed="false">
      <c r="A184" s="20" t="s">
        <v>120</v>
      </c>
      <c r="C184" s="25" t="n">
        <v>0</v>
      </c>
      <c r="D184" s="21" t="n">
        <f aca="false">SUM(D180:D183)</f>
        <v>0</v>
      </c>
      <c r="E184" s="21" t="n">
        <f aca="false">SUM(E180:E183)</f>
        <v>0</v>
      </c>
      <c r="F184" s="21" t="n">
        <f aca="false">SUM(F180:F183)</f>
        <v>0</v>
      </c>
      <c r="G184" s="21" t="n">
        <f aca="false">SUM(G180:G183)</f>
        <v>0</v>
      </c>
      <c r="H184" s="21" t="n">
        <f aca="false">SUM(H180:H183)</f>
        <v>0</v>
      </c>
      <c r="I184" s="21" t="n">
        <f aca="false">SUM(I180:I183)</f>
        <v>0</v>
      </c>
      <c r="J184" s="21" t="n">
        <f aca="false">SUM(J180:J183)</f>
        <v>0</v>
      </c>
      <c r="K184" s="21" t="n">
        <f aca="false">SUM(K180:K183)</f>
        <v>0</v>
      </c>
      <c r="L184" s="21" t="n">
        <f aca="false">SUM(L180:L183)</f>
        <v>0</v>
      </c>
      <c r="M184" s="21" t="n">
        <f aca="false">SUM(M180:M183)</f>
        <v>0</v>
      </c>
      <c r="N184" s="21" t="n">
        <f aca="false">SUM(N180:N183)</f>
        <v>0</v>
      </c>
      <c r="O184" s="21" t="n">
        <f aca="false">SUM(O180:O183)</f>
        <v>0</v>
      </c>
      <c r="P184" s="21"/>
    </row>
    <row r="185" customFormat="false" ht="3.95" hidden="false" customHeight="true" outlineLevel="0" collapsed="false"/>
    <row r="186" customFormat="false" ht="12.75" hidden="false" customHeight="false" outlineLevel="0" collapsed="false">
      <c r="A186" s="22" t="s">
        <v>27</v>
      </c>
      <c r="D186" s="21" t="n">
        <f aca="false">D184-C184</f>
        <v>0</v>
      </c>
      <c r="E186" s="21" t="n">
        <f aca="false">E184-D184</f>
        <v>0</v>
      </c>
      <c r="F186" s="21" t="n">
        <f aca="false">F184-E184</f>
        <v>0</v>
      </c>
      <c r="G186" s="21" t="n">
        <f aca="false">G184-F184</f>
        <v>0</v>
      </c>
      <c r="H186" s="21" t="n">
        <f aca="false">H184-G184</f>
        <v>0</v>
      </c>
      <c r="I186" s="21" t="n">
        <f aca="false">I184-H184</f>
        <v>0</v>
      </c>
      <c r="J186" s="21" t="n">
        <f aca="false">J184-I184</f>
        <v>0</v>
      </c>
      <c r="K186" s="21" t="n">
        <f aca="false">K184-J184</f>
        <v>0</v>
      </c>
      <c r="L186" s="21" t="n">
        <f aca="false">L184-K184</f>
        <v>0</v>
      </c>
      <c r="M186" s="21" t="n">
        <f aca="false">M184-L184</f>
        <v>0</v>
      </c>
      <c r="N186" s="21" t="n">
        <f aca="false">N184-M184</f>
        <v>0</v>
      </c>
      <c r="O186" s="21" t="n">
        <f aca="false">O184-N184</f>
        <v>0</v>
      </c>
      <c r="P186" s="21" t="n">
        <f aca="false">SUM(D186:O186)</f>
        <v>0</v>
      </c>
      <c r="Q186" s="21" t="n">
        <f aca="false">SUM(Q181:Q183)</f>
        <v>0</v>
      </c>
      <c r="R186" s="21" t="n">
        <f aca="false">P186-Q186</f>
        <v>0</v>
      </c>
    </row>
    <row r="188" customFormat="false" ht="12.75" hidden="false" customHeight="false" outlineLevel="0" collapsed="false">
      <c r="A188" s="20" t="s">
        <v>121</v>
      </c>
      <c r="D188" s="21" t="n">
        <f aca="false">C192</f>
        <v>0</v>
      </c>
      <c r="E188" s="21" t="n">
        <f aca="false">D192</f>
        <v>0</v>
      </c>
      <c r="F188" s="21" t="n">
        <f aca="false">E192</f>
        <v>0</v>
      </c>
      <c r="G188" s="21" t="n">
        <f aca="false">F192</f>
        <v>0</v>
      </c>
      <c r="H188" s="21" t="n">
        <f aca="false">G192</f>
        <v>0</v>
      </c>
      <c r="I188" s="21" t="n">
        <f aca="false">H192</f>
        <v>0</v>
      </c>
      <c r="J188" s="21" t="n">
        <f aca="false">I192</f>
        <v>0</v>
      </c>
      <c r="K188" s="21" t="n">
        <f aca="false">J192</f>
        <v>0</v>
      </c>
      <c r="L188" s="21" t="n">
        <f aca="false">K192</f>
        <v>0</v>
      </c>
      <c r="M188" s="21" t="n">
        <f aca="false">L192</f>
        <v>0</v>
      </c>
      <c r="N188" s="21" t="n">
        <f aca="false">M192</f>
        <v>0</v>
      </c>
      <c r="O188" s="21" t="n">
        <f aca="false">N192</f>
        <v>0</v>
      </c>
    </row>
    <row r="189" customFormat="false" ht="12.75" hidden="false" customHeight="false" outlineLevel="0" collapsed="false">
      <c r="A189" s="22" t="s">
        <v>122</v>
      </c>
      <c r="D189" s="25" t="n">
        <v>0</v>
      </c>
      <c r="E189" s="25" t="n">
        <v>0</v>
      </c>
      <c r="F189" s="25" t="n">
        <v>0</v>
      </c>
      <c r="G189" s="25" t="n">
        <v>0</v>
      </c>
      <c r="H189" s="25" t="n">
        <v>0</v>
      </c>
      <c r="I189" s="25" t="n">
        <v>0</v>
      </c>
      <c r="J189" s="25" t="n">
        <v>0</v>
      </c>
      <c r="K189" s="25" t="n">
        <v>0</v>
      </c>
      <c r="L189" s="25" t="n">
        <v>0</v>
      </c>
      <c r="M189" s="25" t="n">
        <v>0</v>
      </c>
      <c r="N189" s="25" t="n">
        <v>0</v>
      </c>
      <c r="O189" s="25" t="n">
        <v>0</v>
      </c>
      <c r="P189" s="21" t="n">
        <f aca="false">SUM(D189:O189)</f>
        <v>0</v>
      </c>
      <c r="Q189" s="25" t="n">
        <f aca="false">SUM(D189:E189)</f>
        <v>0</v>
      </c>
      <c r="R189" s="21" t="n">
        <f aca="false">P189-Q189</f>
        <v>0</v>
      </c>
    </row>
    <row r="190" customFormat="false" ht="12.75" hidden="false" customHeight="false" outlineLevel="0" collapsed="false">
      <c r="A190" s="22" t="s">
        <v>25</v>
      </c>
      <c r="C190" s="23" t="n">
        <v>0</v>
      </c>
      <c r="D190" s="23" t="n">
        <v>0</v>
      </c>
      <c r="E190" s="23" t="n">
        <v>0</v>
      </c>
      <c r="F190" s="23" t="n">
        <v>0</v>
      </c>
      <c r="G190" s="23" t="n">
        <v>0</v>
      </c>
      <c r="H190" s="23" t="n">
        <v>0</v>
      </c>
      <c r="I190" s="23" t="n">
        <v>0</v>
      </c>
      <c r="J190" s="23" t="n">
        <v>0</v>
      </c>
      <c r="K190" s="23" t="n">
        <v>0</v>
      </c>
      <c r="L190" s="23" t="n">
        <v>0</v>
      </c>
      <c r="M190" s="23" t="n">
        <v>0</v>
      </c>
      <c r="N190" s="23" t="n">
        <v>0</v>
      </c>
      <c r="O190" s="23" t="n">
        <v>0</v>
      </c>
      <c r="P190" s="24" t="n">
        <f aca="false">SUM(D190:O190)</f>
        <v>0</v>
      </c>
      <c r="Q190" s="23" t="n">
        <f aca="false">SUM(D190:E190)</f>
        <v>0</v>
      </c>
      <c r="R190" s="24" t="n">
        <f aca="false">P190-Q190</f>
        <v>0</v>
      </c>
    </row>
    <row r="191" customFormat="false" ht="3.95" hidden="false" customHeight="true" outlineLevel="0" collapsed="false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customFormat="false" ht="12.75" hidden="false" customHeight="false" outlineLevel="0" collapsed="false">
      <c r="A192" s="20" t="s">
        <v>123</v>
      </c>
      <c r="C192" s="25" t="n">
        <v>0</v>
      </c>
      <c r="D192" s="21" t="n">
        <f aca="false">SUM(D188:D191)</f>
        <v>0</v>
      </c>
      <c r="E192" s="21" t="n">
        <f aca="false">SUM(E188:E191)</f>
        <v>0</v>
      </c>
      <c r="F192" s="21" t="n">
        <f aca="false">SUM(F188:F191)</f>
        <v>0</v>
      </c>
      <c r="G192" s="21" t="n">
        <f aca="false">SUM(G188:G191)</f>
        <v>0</v>
      </c>
      <c r="H192" s="21" t="n">
        <f aca="false">SUM(H188:H191)</f>
        <v>0</v>
      </c>
      <c r="I192" s="21" t="n">
        <f aca="false">SUM(I188:I191)</f>
        <v>0</v>
      </c>
      <c r="J192" s="21" t="n">
        <f aca="false">SUM(J188:J191)</f>
        <v>0</v>
      </c>
      <c r="K192" s="21" t="n">
        <f aca="false">SUM(K188:K191)</f>
        <v>0</v>
      </c>
      <c r="L192" s="21" t="n">
        <f aca="false">SUM(L188:L191)</f>
        <v>0</v>
      </c>
      <c r="M192" s="21" t="n">
        <f aca="false">SUM(M188:M191)</f>
        <v>0</v>
      </c>
      <c r="N192" s="21" t="n">
        <f aca="false">SUM(N188:N191)</f>
        <v>0</v>
      </c>
      <c r="O192" s="21" t="n">
        <f aca="false">SUM(O188:O191)</f>
        <v>0</v>
      </c>
      <c r="P192" s="21"/>
    </row>
    <row r="193" customFormat="false" ht="3.95" hidden="false" customHeight="true" outlineLevel="0" collapsed="false"/>
    <row r="194" customFormat="false" ht="12.75" hidden="false" customHeight="false" outlineLevel="0" collapsed="false">
      <c r="A194" s="22" t="s">
        <v>27</v>
      </c>
      <c r="C194" s="21"/>
      <c r="D194" s="21" t="n">
        <f aca="false">D192-C192</f>
        <v>0</v>
      </c>
      <c r="E194" s="21" t="n">
        <f aca="false">E192-D192</f>
        <v>0</v>
      </c>
      <c r="F194" s="21" t="n">
        <f aca="false">F192-E192</f>
        <v>0</v>
      </c>
      <c r="G194" s="21" t="n">
        <f aca="false">G192-F192</f>
        <v>0</v>
      </c>
      <c r="H194" s="21" t="n">
        <f aca="false">H192-G192</f>
        <v>0</v>
      </c>
      <c r="I194" s="21" t="n">
        <f aca="false">I192-H192</f>
        <v>0</v>
      </c>
      <c r="J194" s="21" t="n">
        <f aca="false">J192-I192</f>
        <v>0</v>
      </c>
      <c r="K194" s="21" t="n">
        <f aca="false">K192-J192</f>
        <v>0</v>
      </c>
      <c r="L194" s="21" t="n">
        <f aca="false">L192-K192</f>
        <v>0</v>
      </c>
      <c r="M194" s="21" t="n">
        <f aca="false">M192-L192</f>
        <v>0</v>
      </c>
      <c r="N194" s="21" t="n">
        <f aca="false">N192-M192</f>
        <v>0</v>
      </c>
      <c r="O194" s="21" t="n">
        <f aca="false">O192-N192</f>
        <v>0</v>
      </c>
      <c r="P194" s="21" t="n">
        <f aca="false">SUM(D194:O194)</f>
        <v>0</v>
      </c>
      <c r="Q194" s="21" t="n">
        <f aca="false">SUM(Q190:Q191)</f>
        <v>0</v>
      </c>
      <c r="R194" s="21" t="n">
        <f aca="false">P194-Q194</f>
        <v>0</v>
      </c>
    </row>
    <row r="195" customFormat="false" ht="8.1" hidden="false" customHeight="true" outlineLevel="0" collapsed="false"/>
    <row r="196" customFormat="false" ht="12.75" hidden="false" customHeight="false" outlineLevel="0" collapsed="false">
      <c r="U196" s="37" t="s">
        <v>124</v>
      </c>
    </row>
    <row r="197" customFormat="false" ht="12.75" hidden="false" customHeight="false" outlineLevel="0" collapsed="false">
      <c r="A197" s="20" t="s">
        <v>125</v>
      </c>
      <c r="D197" s="21" t="n">
        <f aca="false">C247</f>
        <v>199792</v>
      </c>
      <c r="E197" s="21" t="n">
        <f aca="false">D247</f>
        <v>198889</v>
      </c>
      <c r="F197" s="21" t="n">
        <f aca="false">E247</f>
        <v>197973</v>
      </c>
      <c r="G197" s="21" t="n">
        <f aca="false">F247</f>
        <v>197075</v>
      </c>
      <c r="H197" s="21" t="n">
        <f aca="false">G247</f>
        <v>196214</v>
      </c>
      <c r="I197" s="21" t="n">
        <f aca="false">H247</f>
        <v>195402</v>
      </c>
      <c r="J197" s="21" t="n">
        <f aca="false">I247</f>
        <v>194630</v>
      </c>
      <c r="K197" s="21" t="n">
        <f aca="false">J247</f>
        <v>193710</v>
      </c>
      <c r="L197" s="21" t="n">
        <f aca="false">K247</f>
        <v>192845</v>
      </c>
      <c r="M197" s="21" t="n">
        <f aca="false">L247</f>
        <v>192027</v>
      </c>
      <c r="N197" s="21" t="n">
        <f aca="false">M247</f>
        <v>191244</v>
      </c>
      <c r="O197" s="21" t="n">
        <f aca="false">N247</f>
        <v>190449</v>
      </c>
      <c r="U197" s="30" t="s">
        <v>55</v>
      </c>
    </row>
    <row r="198" customFormat="false" ht="12.75" hidden="false" customHeight="false" outlineLevel="0" collapsed="false">
      <c r="A198" s="22" t="s">
        <v>126</v>
      </c>
      <c r="C198" s="25" t="n">
        <v>0</v>
      </c>
      <c r="D198" s="25" t="n">
        <v>0</v>
      </c>
      <c r="E198" s="25" t="n">
        <v>0</v>
      </c>
      <c r="F198" s="25" t="n">
        <v>0</v>
      </c>
      <c r="G198" s="25" t="n">
        <v>0</v>
      </c>
      <c r="H198" s="25" t="n">
        <v>0</v>
      </c>
      <c r="I198" s="25" t="n">
        <v>0</v>
      </c>
      <c r="J198" s="25" t="n">
        <v>0</v>
      </c>
      <c r="K198" s="25" t="n">
        <v>0</v>
      </c>
      <c r="L198" s="25" t="n">
        <v>0</v>
      </c>
      <c r="M198" s="25" t="n">
        <v>0</v>
      </c>
      <c r="N198" s="25" t="n">
        <v>0</v>
      </c>
      <c r="O198" s="25" t="n">
        <v>0</v>
      </c>
      <c r="P198" s="21" t="n">
        <f aca="false">SUM(D198:O198)</f>
        <v>0</v>
      </c>
      <c r="Q198" s="25" t="n">
        <f aca="false">SUM(D198:E198)</f>
        <v>0</v>
      </c>
      <c r="R198" s="21" t="n">
        <f aca="false">P198-Q198</f>
        <v>0</v>
      </c>
      <c r="T198" s="25" t="n">
        <f aca="false">SUM(C198:E198)</f>
        <v>0</v>
      </c>
      <c r="U198" s="21"/>
      <c r="W198" s="38"/>
    </row>
    <row r="199" customFormat="false" ht="12.75" hidden="false" customHeight="false" outlineLevel="0" collapsed="false">
      <c r="A199" s="22" t="s">
        <v>127</v>
      </c>
      <c r="B199" s="27"/>
      <c r="C199" s="25" t="n">
        <v>0</v>
      </c>
      <c r="D199" s="25" t="n">
        <v>0</v>
      </c>
      <c r="E199" s="25" t="n">
        <v>0</v>
      </c>
      <c r="F199" s="25" t="n">
        <v>0</v>
      </c>
      <c r="G199" s="25" t="n">
        <v>0</v>
      </c>
      <c r="H199" s="25" t="n">
        <v>0</v>
      </c>
      <c r="I199" s="25" t="n">
        <v>0</v>
      </c>
      <c r="J199" s="25" t="n">
        <v>0</v>
      </c>
      <c r="K199" s="25" t="n">
        <v>0</v>
      </c>
      <c r="L199" s="25" t="n">
        <v>0</v>
      </c>
      <c r="M199" s="25" t="n">
        <v>0</v>
      </c>
      <c r="N199" s="25" t="n">
        <v>0</v>
      </c>
      <c r="O199" s="25" t="n">
        <v>0</v>
      </c>
      <c r="P199" s="21" t="n">
        <f aca="false">SUM(D199:O199)</f>
        <v>0</v>
      </c>
      <c r="Q199" s="25" t="n">
        <f aca="false">SUM(D199:E199)</f>
        <v>0</v>
      </c>
      <c r="R199" s="21" t="n">
        <f aca="false">P199-Q199</f>
        <v>0</v>
      </c>
      <c r="T199" s="25" t="n">
        <f aca="false">SUM(C199:E199)</f>
        <v>0</v>
      </c>
      <c r="U199" s="21"/>
      <c r="W199" s="38"/>
    </row>
    <row r="200" customFormat="false" ht="12.75" hidden="false" customHeight="false" outlineLevel="0" collapsed="false">
      <c r="A200" s="22" t="s">
        <v>128</v>
      </c>
      <c r="B200" s="27"/>
      <c r="C200" s="25" t="n">
        <v>0</v>
      </c>
      <c r="D200" s="25" t="n">
        <v>0</v>
      </c>
      <c r="E200" s="25" t="n">
        <v>0</v>
      </c>
      <c r="F200" s="25" t="n">
        <v>0</v>
      </c>
      <c r="G200" s="25" t="n">
        <v>0</v>
      </c>
      <c r="H200" s="25" t="n">
        <v>0</v>
      </c>
      <c r="I200" s="25" t="n">
        <v>0</v>
      </c>
      <c r="J200" s="25" t="n">
        <v>0</v>
      </c>
      <c r="K200" s="25" t="n">
        <v>0</v>
      </c>
      <c r="L200" s="25" t="n">
        <v>0</v>
      </c>
      <c r="M200" s="25" t="n">
        <v>0</v>
      </c>
      <c r="N200" s="25" t="n">
        <v>0</v>
      </c>
      <c r="O200" s="25" t="n">
        <v>0</v>
      </c>
      <c r="P200" s="21" t="n">
        <f aca="false">SUM(D200:O200)</f>
        <v>0</v>
      </c>
      <c r="Q200" s="25" t="n">
        <f aca="false">SUM(D200:E200)</f>
        <v>0</v>
      </c>
      <c r="R200" s="21" t="n">
        <f aca="false">P200-Q200</f>
        <v>0</v>
      </c>
      <c r="T200" s="25" t="n">
        <f aca="false">SUM(C200:E200)</f>
        <v>0</v>
      </c>
      <c r="U200" s="21" t="n">
        <f aca="false">SUM(T198:T200)</f>
        <v>0</v>
      </c>
      <c r="W200" s="38"/>
    </row>
    <row r="201" customFormat="false" ht="12.75" hidden="false" customHeight="false" outlineLevel="0" collapsed="false">
      <c r="A201" s="22" t="s">
        <v>129</v>
      </c>
      <c r="C201" s="25" t="n">
        <v>0</v>
      </c>
      <c r="D201" s="25" t="n">
        <v>0</v>
      </c>
      <c r="E201" s="25" t="n">
        <v>0</v>
      </c>
      <c r="F201" s="25" t="n">
        <v>0</v>
      </c>
      <c r="G201" s="25" t="n">
        <v>0</v>
      </c>
      <c r="H201" s="25" t="n">
        <v>0</v>
      </c>
      <c r="I201" s="25" t="n">
        <v>0</v>
      </c>
      <c r="J201" s="25" t="n">
        <v>0</v>
      </c>
      <c r="K201" s="25" t="n">
        <v>0</v>
      </c>
      <c r="L201" s="25" t="n">
        <v>0</v>
      </c>
      <c r="M201" s="25" t="n">
        <v>0</v>
      </c>
      <c r="N201" s="25" t="n">
        <v>0</v>
      </c>
      <c r="O201" s="25" t="n">
        <v>0</v>
      </c>
      <c r="P201" s="21" t="n">
        <f aca="false">SUM(D201:O201)</f>
        <v>0</v>
      </c>
      <c r="Q201" s="25" t="n">
        <f aca="false">SUM(D201:E201)</f>
        <v>0</v>
      </c>
      <c r="R201" s="21" t="n">
        <f aca="false">P201-Q201</f>
        <v>0</v>
      </c>
      <c r="T201" s="25" t="n">
        <f aca="false">SUM(C201:E201)</f>
        <v>0</v>
      </c>
      <c r="U201" s="21"/>
      <c r="W201" s="38"/>
    </row>
    <row r="202" customFormat="false" ht="12.75" hidden="false" customHeight="false" outlineLevel="0" collapsed="false">
      <c r="A202" s="22" t="s">
        <v>127</v>
      </c>
      <c r="B202" s="27" t="s">
        <v>31</v>
      </c>
      <c r="C202" s="25" t="n">
        <v>0</v>
      </c>
      <c r="D202" s="21" t="n">
        <f aca="false">[1]Source!D21</f>
        <v>0</v>
      </c>
      <c r="E202" s="21" t="n">
        <f aca="false">[1]Source!E21</f>
        <v>0</v>
      </c>
      <c r="F202" s="21" t="n">
        <f aca="false">[1]Source!F21</f>
        <v>0</v>
      </c>
      <c r="G202" s="21" t="n">
        <f aca="false">[1]Source!G21</f>
        <v>0</v>
      </c>
      <c r="H202" s="21" t="n">
        <f aca="false">[1]Source!H21</f>
        <v>0</v>
      </c>
      <c r="I202" s="21" t="n">
        <f aca="false">[1]Source!I21</f>
        <v>0</v>
      </c>
      <c r="J202" s="21" t="n">
        <f aca="false">[1]Source!J21</f>
        <v>0</v>
      </c>
      <c r="K202" s="21" t="n">
        <f aca="false">[1]Source!K21</f>
        <v>0</v>
      </c>
      <c r="L202" s="21" t="n">
        <f aca="false">[1]Source!L21</f>
        <v>0</v>
      </c>
      <c r="M202" s="21" t="n">
        <f aca="false">[1]Source!M21</f>
        <v>0</v>
      </c>
      <c r="N202" s="21" t="n">
        <f aca="false">[1]Source!N21</f>
        <v>0</v>
      </c>
      <c r="O202" s="21" t="n">
        <f aca="false">[1]Source!O21</f>
        <v>0</v>
      </c>
      <c r="P202" s="21" t="n">
        <f aca="false">SUM(D202:O202)</f>
        <v>0</v>
      </c>
      <c r="Q202" s="25" t="n">
        <f aca="false">SUM(D202:E202)</f>
        <v>0</v>
      </c>
      <c r="R202" s="21" t="n">
        <f aca="false">P202-Q202</f>
        <v>0</v>
      </c>
      <c r="T202" s="25" t="n">
        <f aca="false">SUM(C202:E202)</f>
        <v>0</v>
      </c>
      <c r="U202" s="21"/>
      <c r="W202" s="38"/>
    </row>
    <row r="203" customFormat="false" ht="12.75" hidden="false" customHeight="false" outlineLevel="0" collapsed="false">
      <c r="A203" s="22" t="s">
        <v>128</v>
      </c>
      <c r="C203" s="25" t="n">
        <v>0</v>
      </c>
      <c r="D203" s="25" t="n">
        <v>0</v>
      </c>
      <c r="E203" s="25" t="n">
        <v>0</v>
      </c>
      <c r="F203" s="25" t="n">
        <v>0</v>
      </c>
      <c r="G203" s="25" t="n">
        <v>0</v>
      </c>
      <c r="H203" s="25" t="n">
        <v>0</v>
      </c>
      <c r="I203" s="25" t="n">
        <v>0</v>
      </c>
      <c r="J203" s="25" t="n">
        <v>0</v>
      </c>
      <c r="K203" s="25" t="n">
        <v>0</v>
      </c>
      <c r="L203" s="25" t="n">
        <v>0</v>
      </c>
      <c r="M203" s="25" t="n">
        <v>0</v>
      </c>
      <c r="N203" s="25" t="n">
        <v>0</v>
      </c>
      <c r="O203" s="25" t="n">
        <v>0</v>
      </c>
      <c r="P203" s="21" t="n">
        <f aca="false">SUM(D203:O203)</f>
        <v>0</v>
      </c>
      <c r="Q203" s="25" t="n">
        <f aca="false">SUM(D203:E203)</f>
        <v>0</v>
      </c>
      <c r="R203" s="21" t="n">
        <f aca="false">P203-Q203</f>
        <v>0</v>
      </c>
      <c r="T203" s="25" t="n">
        <f aca="false">SUM(C203:E203)</f>
        <v>0</v>
      </c>
      <c r="U203" s="21" t="n">
        <f aca="false">SUM(T201:T203)</f>
        <v>0</v>
      </c>
      <c r="W203" s="38"/>
    </row>
    <row r="204" customFormat="false" ht="12.75" hidden="false" customHeight="false" outlineLevel="0" collapsed="false">
      <c r="A204" s="22" t="s">
        <v>130</v>
      </c>
      <c r="C204" s="25" t="n">
        <v>0</v>
      </c>
      <c r="D204" s="25" t="n">
        <v>0</v>
      </c>
      <c r="E204" s="25" t="n">
        <v>0</v>
      </c>
      <c r="F204" s="25" t="n">
        <v>0</v>
      </c>
      <c r="G204" s="25" t="n">
        <v>0</v>
      </c>
      <c r="H204" s="25" t="n">
        <v>0</v>
      </c>
      <c r="I204" s="25" t="n">
        <v>0</v>
      </c>
      <c r="J204" s="25" t="n">
        <v>0</v>
      </c>
      <c r="K204" s="25" t="n">
        <v>0</v>
      </c>
      <c r="L204" s="25" t="n">
        <v>0</v>
      </c>
      <c r="M204" s="25" t="n">
        <v>0</v>
      </c>
      <c r="N204" s="25" t="n">
        <v>0</v>
      </c>
      <c r="O204" s="25" t="n">
        <v>0</v>
      </c>
      <c r="P204" s="21" t="n">
        <f aca="false">SUM(D204:O204)</f>
        <v>0</v>
      </c>
      <c r="Q204" s="25" t="n">
        <f aca="false">SUM(D204:E204)</f>
        <v>0</v>
      </c>
      <c r="R204" s="21" t="n">
        <f aca="false">P204-Q204</f>
        <v>0</v>
      </c>
      <c r="T204" s="25" t="n">
        <f aca="false">SUM(C204:E204)</f>
        <v>0</v>
      </c>
      <c r="U204" s="21"/>
      <c r="W204" s="38"/>
    </row>
    <row r="205" customFormat="false" ht="12.75" hidden="false" customHeight="false" outlineLevel="0" collapsed="false">
      <c r="A205" s="22" t="s">
        <v>127</v>
      </c>
      <c r="B205" s="27"/>
      <c r="C205" s="25" t="n">
        <v>0</v>
      </c>
      <c r="D205" s="25" t="n">
        <v>0</v>
      </c>
      <c r="E205" s="25" t="n">
        <v>0</v>
      </c>
      <c r="F205" s="25" t="n">
        <v>0</v>
      </c>
      <c r="G205" s="25" t="n">
        <v>0</v>
      </c>
      <c r="H205" s="25" t="n">
        <v>0</v>
      </c>
      <c r="I205" s="25" t="n">
        <v>0</v>
      </c>
      <c r="J205" s="25" t="n">
        <v>0</v>
      </c>
      <c r="K205" s="25" t="n">
        <v>0</v>
      </c>
      <c r="L205" s="25" t="n">
        <v>0</v>
      </c>
      <c r="M205" s="25" t="n">
        <v>0</v>
      </c>
      <c r="N205" s="25" t="n">
        <v>0</v>
      </c>
      <c r="O205" s="25" t="n">
        <v>0</v>
      </c>
      <c r="P205" s="21" t="n">
        <f aca="false">SUM(D205:O205)</f>
        <v>0</v>
      </c>
      <c r="Q205" s="25" t="n">
        <f aca="false">SUM(D205:E205)</f>
        <v>0</v>
      </c>
      <c r="R205" s="21" t="n">
        <f aca="false">P205-Q205</f>
        <v>0</v>
      </c>
      <c r="T205" s="25" t="n">
        <f aca="false">SUM(C205:E205)</f>
        <v>0</v>
      </c>
      <c r="U205" s="21"/>
      <c r="W205" s="38"/>
    </row>
    <row r="206" customFormat="false" ht="12.75" hidden="false" customHeight="false" outlineLevel="0" collapsed="false">
      <c r="A206" s="22" t="s">
        <v>128</v>
      </c>
      <c r="B206" s="27"/>
      <c r="C206" s="25" t="n">
        <v>0</v>
      </c>
      <c r="D206" s="25" t="n">
        <v>0</v>
      </c>
      <c r="E206" s="25" t="n">
        <v>0</v>
      </c>
      <c r="F206" s="25" t="n">
        <v>0</v>
      </c>
      <c r="G206" s="25" t="n">
        <v>0</v>
      </c>
      <c r="H206" s="25" t="n">
        <v>0</v>
      </c>
      <c r="I206" s="25" t="n">
        <v>0</v>
      </c>
      <c r="J206" s="25" t="n">
        <v>0</v>
      </c>
      <c r="K206" s="25" t="n">
        <v>0</v>
      </c>
      <c r="L206" s="25" t="n">
        <v>0</v>
      </c>
      <c r="M206" s="25" t="n">
        <v>0</v>
      </c>
      <c r="N206" s="25" t="n">
        <v>0</v>
      </c>
      <c r="O206" s="25" t="n">
        <v>0</v>
      </c>
      <c r="P206" s="21" t="n">
        <f aca="false">SUM(D206:O206)</f>
        <v>0</v>
      </c>
      <c r="Q206" s="25" t="n">
        <f aca="false">SUM(D206:E206)</f>
        <v>0</v>
      </c>
      <c r="R206" s="21" t="n">
        <f aca="false">P206-Q206</f>
        <v>0</v>
      </c>
      <c r="T206" s="25" t="n">
        <f aca="false">SUM(C206:E206)</f>
        <v>0</v>
      </c>
      <c r="U206" s="21" t="n">
        <f aca="false">SUM(T204:T206)</f>
        <v>0</v>
      </c>
      <c r="W206" s="38"/>
    </row>
    <row r="207" customFormat="false" ht="12.75" hidden="false" customHeight="false" outlineLevel="0" collapsed="false">
      <c r="A207" s="22" t="s">
        <v>131</v>
      </c>
      <c r="C207" s="25" t="n">
        <v>0</v>
      </c>
      <c r="D207" s="25" t="n">
        <v>0</v>
      </c>
      <c r="E207" s="25" t="n">
        <v>0</v>
      </c>
      <c r="F207" s="25" t="n">
        <v>0</v>
      </c>
      <c r="G207" s="25" t="n">
        <v>0</v>
      </c>
      <c r="H207" s="25" t="n">
        <v>0</v>
      </c>
      <c r="I207" s="25" t="n">
        <v>0</v>
      </c>
      <c r="J207" s="25" t="n">
        <v>0</v>
      </c>
      <c r="K207" s="25" t="n">
        <v>0</v>
      </c>
      <c r="L207" s="25" t="n">
        <v>0</v>
      </c>
      <c r="M207" s="25" t="n">
        <v>0</v>
      </c>
      <c r="N207" s="25" t="n">
        <v>0</v>
      </c>
      <c r="O207" s="25" t="n">
        <v>0</v>
      </c>
      <c r="P207" s="21" t="n">
        <f aca="false">SUM(D207:O207)</f>
        <v>0</v>
      </c>
      <c r="Q207" s="25" t="n">
        <f aca="false">SUM(D207:E207)</f>
        <v>0</v>
      </c>
      <c r="R207" s="21" t="n">
        <f aca="false">P207-Q207</f>
        <v>0</v>
      </c>
      <c r="T207" s="25" t="n">
        <f aca="false">SUM(C207:E207)</f>
        <v>0</v>
      </c>
      <c r="U207" s="21"/>
      <c r="W207" s="38"/>
    </row>
    <row r="208" customFormat="false" ht="12.75" hidden="false" customHeight="false" outlineLevel="0" collapsed="false">
      <c r="A208" s="22" t="s">
        <v>127</v>
      </c>
      <c r="B208" s="27"/>
      <c r="C208" s="25" t="n">
        <v>0</v>
      </c>
      <c r="D208" s="25" t="n">
        <v>0</v>
      </c>
      <c r="E208" s="25" t="n">
        <v>0</v>
      </c>
      <c r="F208" s="25" t="n">
        <v>0</v>
      </c>
      <c r="G208" s="25" t="n">
        <v>0</v>
      </c>
      <c r="H208" s="25" t="n">
        <v>0</v>
      </c>
      <c r="I208" s="25" t="n">
        <v>0</v>
      </c>
      <c r="J208" s="25" t="n">
        <v>0</v>
      </c>
      <c r="K208" s="25" t="n">
        <v>0</v>
      </c>
      <c r="L208" s="25" t="n">
        <v>0</v>
      </c>
      <c r="M208" s="25" t="n">
        <v>0</v>
      </c>
      <c r="N208" s="25" t="n">
        <v>0</v>
      </c>
      <c r="O208" s="25" t="n">
        <v>0</v>
      </c>
      <c r="P208" s="21" t="n">
        <f aca="false">SUM(D208:O208)</f>
        <v>0</v>
      </c>
      <c r="Q208" s="25" t="n">
        <f aca="false">SUM(D208:E208)</f>
        <v>0</v>
      </c>
      <c r="R208" s="21" t="n">
        <f aca="false">P208-Q208</f>
        <v>0</v>
      </c>
      <c r="T208" s="25" t="n">
        <f aca="false">SUM(C208:E208)</f>
        <v>0</v>
      </c>
      <c r="U208" s="21"/>
      <c r="W208" s="38"/>
    </row>
    <row r="209" customFormat="false" ht="12.75" hidden="false" customHeight="false" outlineLevel="0" collapsed="false">
      <c r="A209" s="22" t="s">
        <v>128</v>
      </c>
      <c r="B209" s="27"/>
      <c r="C209" s="25" t="n">
        <v>0</v>
      </c>
      <c r="D209" s="21" t="n">
        <f aca="false">[1]Source!D27</f>
        <v>0</v>
      </c>
      <c r="E209" s="21" t="n">
        <f aca="false">[1]Source!E27</f>
        <v>0</v>
      </c>
      <c r="F209" s="21" t="n">
        <f aca="false">[1]Source!F27</f>
        <v>0</v>
      </c>
      <c r="G209" s="21" t="n">
        <f aca="false">[1]Source!G27</f>
        <v>0</v>
      </c>
      <c r="H209" s="21" t="n">
        <f aca="false">[1]Source!H27</f>
        <v>0</v>
      </c>
      <c r="I209" s="21" t="n">
        <f aca="false">[1]Source!I27</f>
        <v>0</v>
      </c>
      <c r="J209" s="21" t="n">
        <f aca="false">[1]Source!J27</f>
        <v>0</v>
      </c>
      <c r="K209" s="21" t="n">
        <f aca="false">[1]Source!K27</f>
        <v>0</v>
      </c>
      <c r="L209" s="21" t="n">
        <f aca="false">[1]Source!L27</f>
        <v>0</v>
      </c>
      <c r="M209" s="21" t="n">
        <f aca="false">[1]Source!M27</f>
        <v>0</v>
      </c>
      <c r="N209" s="21" t="n">
        <f aca="false">[1]Source!N27</f>
        <v>0</v>
      </c>
      <c r="O209" s="21" t="n">
        <f aca="false">[1]Source!O27</f>
        <v>0</v>
      </c>
      <c r="P209" s="21" t="n">
        <f aca="false">SUM(D209:O209)</f>
        <v>0</v>
      </c>
      <c r="Q209" s="25" t="n">
        <f aca="false">SUM(D209:E209)</f>
        <v>0</v>
      </c>
      <c r="R209" s="21" t="n">
        <f aca="false">P209-Q209</f>
        <v>0</v>
      </c>
      <c r="T209" s="25" t="n">
        <f aca="false">SUM(C209:E209)</f>
        <v>0</v>
      </c>
      <c r="U209" s="21" t="n">
        <f aca="false">SUM(T207:T209)</f>
        <v>0</v>
      </c>
      <c r="W209" s="38"/>
    </row>
    <row r="210" customFormat="false" ht="12.75" hidden="false" customHeight="false" outlineLevel="0" collapsed="false">
      <c r="A210" s="22" t="s">
        <v>132</v>
      </c>
      <c r="C210" s="25" t="n">
        <v>0</v>
      </c>
      <c r="D210" s="25" t="n">
        <v>0</v>
      </c>
      <c r="E210" s="25" t="n">
        <v>0</v>
      </c>
      <c r="F210" s="25" t="n">
        <v>0</v>
      </c>
      <c r="G210" s="25" t="n">
        <v>0</v>
      </c>
      <c r="H210" s="25" t="n">
        <v>0</v>
      </c>
      <c r="I210" s="25" t="n">
        <v>0</v>
      </c>
      <c r="J210" s="25" t="n">
        <v>0</v>
      </c>
      <c r="K210" s="25" t="n">
        <v>0</v>
      </c>
      <c r="L210" s="25" t="n">
        <v>0</v>
      </c>
      <c r="M210" s="25" t="n">
        <v>0</v>
      </c>
      <c r="N210" s="25" t="n">
        <v>0</v>
      </c>
      <c r="O210" s="25" t="n">
        <v>0</v>
      </c>
      <c r="P210" s="21" t="n">
        <f aca="false">SUM(D210:O210)</f>
        <v>0</v>
      </c>
      <c r="Q210" s="25" t="n">
        <f aca="false">SUM(D210:E210)</f>
        <v>0</v>
      </c>
      <c r="R210" s="21" t="n">
        <f aca="false">P210-Q210</f>
        <v>0</v>
      </c>
      <c r="T210" s="25" t="n">
        <f aca="false">SUM(C210:E210)</f>
        <v>0</v>
      </c>
      <c r="U210" s="21"/>
      <c r="W210" s="38"/>
    </row>
    <row r="211" customFormat="false" ht="12.75" hidden="false" customHeight="false" outlineLevel="0" collapsed="false">
      <c r="A211" s="22" t="s">
        <v>133</v>
      </c>
      <c r="B211" s="27"/>
      <c r="C211" s="25" t="n">
        <v>0</v>
      </c>
      <c r="D211" s="25" t="n">
        <v>0</v>
      </c>
      <c r="E211" s="25" t="n">
        <v>0</v>
      </c>
      <c r="F211" s="25" t="n">
        <v>0</v>
      </c>
      <c r="G211" s="25" t="n">
        <v>0</v>
      </c>
      <c r="H211" s="25" t="n">
        <v>0</v>
      </c>
      <c r="I211" s="25" t="n">
        <v>0</v>
      </c>
      <c r="J211" s="25" t="n">
        <v>0</v>
      </c>
      <c r="K211" s="25" t="n">
        <v>0</v>
      </c>
      <c r="L211" s="25" t="n">
        <v>0</v>
      </c>
      <c r="M211" s="25" t="n">
        <v>0</v>
      </c>
      <c r="N211" s="25" t="n">
        <v>0</v>
      </c>
      <c r="O211" s="25" t="n">
        <v>0</v>
      </c>
      <c r="P211" s="21" t="n">
        <f aca="false">SUM(D211:O211)</f>
        <v>0</v>
      </c>
      <c r="Q211" s="25" t="n">
        <f aca="false">SUM(D211:E211)</f>
        <v>0</v>
      </c>
      <c r="R211" s="21" t="n">
        <f aca="false">P211-Q211</f>
        <v>0</v>
      </c>
      <c r="T211" s="25" t="n">
        <f aca="false">SUM(C211:E211)</f>
        <v>0</v>
      </c>
      <c r="U211" s="21"/>
      <c r="W211" s="38"/>
    </row>
    <row r="212" customFormat="false" ht="12.75" hidden="false" customHeight="false" outlineLevel="0" collapsed="false">
      <c r="A212" s="22" t="s">
        <v>128</v>
      </c>
      <c r="B212" s="27"/>
      <c r="C212" s="25" t="n">
        <v>0</v>
      </c>
      <c r="D212" s="25" t="n">
        <v>0</v>
      </c>
      <c r="E212" s="25" t="n">
        <v>0</v>
      </c>
      <c r="F212" s="25" t="n">
        <v>0</v>
      </c>
      <c r="G212" s="25" t="n">
        <v>0</v>
      </c>
      <c r="H212" s="25" t="n">
        <v>0</v>
      </c>
      <c r="I212" s="25" t="n">
        <v>0</v>
      </c>
      <c r="J212" s="25" t="n">
        <v>0</v>
      </c>
      <c r="K212" s="25" t="n">
        <v>0</v>
      </c>
      <c r="L212" s="25" t="n">
        <v>0</v>
      </c>
      <c r="M212" s="25" t="n">
        <v>0</v>
      </c>
      <c r="N212" s="25" t="n">
        <v>0</v>
      </c>
      <c r="O212" s="25" t="n">
        <v>0</v>
      </c>
      <c r="P212" s="21" t="n">
        <f aca="false">SUM(D212:O212)</f>
        <v>0</v>
      </c>
      <c r="Q212" s="25" t="n">
        <f aca="false">SUM(D212:E212)</f>
        <v>0</v>
      </c>
      <c r="R212" s="21" t="n">
        <f aca="false">P212-Q212</f>
        <v>0</v>
      </c>
      <c r="T212" s="25" t="n">
        <f aca="false">SUM(C212:E212)</f>
        <v>0</v>
      </c>
      <c r="U212" s="21" t="n">
        <f aca="false">SUM(T210:T212)</f>
        <v>0</v>
      </c>
      <c r="W212" s="38"/>
    </row>
    <row r="213" customFormat="false" ht="12.75" hidden="false" customHeight="false" outlineLevel="0" collapsed="false">
      <c r="A213" s="22" t="s">
        <v>134</v>
      </c>
      <c r="C213" s="25" t="n">
        <v>0</v>
      </c>
      <c r="D213" s="25" t="n">
        <v>0</v>
      </c>
      <c r="E213" s="25" t="n">
        <v>0</v>
      </c>
      <c r="F213" s="25" t="n">
        <v>0</v>
      </c>
      <c r="G213" s="25" t="n">
        <v>0</v>
      </c>
      <c r="H213" s="25" t="n">
        <v>0</v>
      </c>
      <c r="I213" s="25" t="n">
        <v>0</v>
      </c>
      <c r="J213" s="25" t="n">
        <v>0</v>
      </c>
      <c r="K213" s="25" t="n">
        <v>0</v>
      </c>
      <c r="L213" s="25" t="n">
        <v>0</v>
      </c>
      <c r="M213" s="25" t="n">
        <v>0</v>
      </c>
      <c r="N213" s="25" t="n">
        <v>0</v>
      </c>
      <c r="O213" s="25" t="n">
        <v>0</v>
      </c>
      <c r="P213" s="21" t="n">
        <f aca="false">SUM(D213:O213)</f>
        <v>0</v>
      </c>
      <c r="Q213" s="25" t="n">
        <f aca="false">SUM(D213:E213)</f>
        <v>0</v>
      </c>
      <c r="R213" s="21" t="n">
        <f aca="false">P213-Q213</f>
        <v>0</v>
      </c>
      <c r="T213" s="25" t="n">
        <f aca="false">SUM(C213:E213)</f>
        <v>0</v>
      </c>
      <c r="U213" s="21"/>
      <c r="W213" s="38"/>
    </row>
    <row r="214" customFormat="false" ht="12.75" hidden="false" customHeight="false" outlineLevel="0" collapsed="false">
      <c r="A214" s="22" t="s">
        <v>133</v>
      </c>
      <c r="B214" s="27"/>
      <c r="C214" s="25" t="n">
        <v>0</v>
      </c>
      <c r="D214" s="25" t="n">
        <v>0</v>
      </c>
      <c r="E214" s="25" t="n">
        <v>0</v>
      </c>
      <c r="F214" s="25" t="n">
        <v>0</v>
      </c>
      <c r="G214" s="25" t="n">
        <v>0</v>
      </c>
      <c r="H214" s="25" t="n">
        <v>0</v>
      </c>
      <c r="I214" s="25" t="n">
        <v>0</v>
      </c>
      <c r="J214" s="25" t="n">
        <v>0</v>
      </c>
      <c r="K214" s="25" t="n">
        <v>0</v>
      </c>
      <c r="L214" s="25" t="n">
        <v>0</v>
      </c>
      <c r="M214" s="25" t="n">
        <v>0</v>
      </c>
      <c r="N214" s="25" t="n">
        <v>0</v>
      </c>
      <c r="O214" s="25" t="n">
        <v>0</v>
      </c>
      <c r="P214" s="21" t="n">
        <f aca="false">SUM(D214:O214)</f>
        <v>0</v>
      </c>
      <c r="Q214" s="25" t="n">
        <f aca="false">SUM(D214:E214)</f>
        <v>0</v>
      </c>
      <c r="R214" s="21" t="n">
        <f aca="false">P214-Q214</f>
        <v>0</v>
      </c>
      <c r="T214" s="25" t="n">
        <f aca="false">SUM(C214:E214)</f>
        <v>0</v>
      </c>
      <c r="U214" s="21"/>
      <c r="W214" s="38"/>
    </row>
    <row r="215" customFormat="false" ht="12.75" hidden="false" customHeight="false" outlineLevel="0" collapsed="false">
      <c r="A215" s="22" t="s">
        <v>128</v>
      </c>
      <c r="B215" s="27" t="s">
        <v>31</v>
      </c>
      <c r="C215" s="25" t="n">
        <v>0</v>
      </c>
      <c r="D215" s="31" t="n">
        <f aca="false">[1]Source!D68</f>
        <v>0</v>
      </c>
      <c r="E215" s="31" t="n">
        <f aca="false">[1]Source!E68</f>
        <v>0</v>
      </c>
      <c r="F215" s="31" t="n">
        <f aca="false">[1]Source!F68</f>
        <v>0</v>
      </c>
      <c r="G215" s="31" t="n">
        <f aca="false">[1]Source!G68</f>
        <v>0</v>
      </c>
      <c r="H215" s="31" t="n">
        <f aca="false">[1]Source!H68</f>
        <v>0</v>
      </c>
      <c r="I215" s="31" t="n">
        <f aca="false">[1]Source!I68</f>
        <v>0</v>
      </c>
      <c r="J215" s="31" t="n">
        <f aca="false">[1]Source!J68</f>
        <v>0</v>
      </c>
      <c r="K215" s="31" t="n">
        <f aca="false">[1]Source!K68</f>
        <v>0</v>
      </c>
      <c r="L215" s="31" t="n">
        <f aca="false">[1]Source!L68</f>
        <v>0</v>
      </c>
      <c r="M215" s="31" t="n">
        <f aca="false">[1]Source!M68</f>
        <v>0</v>
      </c>
      <c r="N215" s="31" t="n">
        <f aca="false">[1]Source!N68</f>
        <v>0</v>
      </c>
      <c r="O215" s="31" t="n">
        <f aca="false">[1]Source!O68</f>
        <v>0</v>
      </c>
      <c r="P215" s="21" t="n">
        <f aca="false">SUM(D215:O215)</f>
        <v>0</v>
      </c>
      <c r="Q215" s="25" t="n">
        <f aca="false">SUM(D215:E215)</f>
        <v>0</v>
      </c>
      <c r="R215" s="21" t="n">
        <f aca="false">P215-Q215</f>
        <v>0</v>
      </c>
      <c r="T215" s="25" t="n">
        <f aca="false">SUM(C215:E215)</f>
        <v>0</v>
      </c>
      <c r="U215" s="21" t="n">
        <f aca="false">SUM(T213:T215)</f>
        <v>0</v>
      </c>
      <c r="W215" s="38"/>
    </row>
    <row r="216" customFormat="false" ht="12.75" hidden="false" customHeight="false" outlineLevel="0" collapsed="false">
      <c r="A216" s="22" t="s">
        <v>135</v>
      </c>
      <c r="C216" s="25" t="n">
        <v>0</v>
      </c>
      <c r="D216" s="25" t="n">
        <v>0</v>
      </c>
      <c r="E216" s="25" t="n">
        <v>0</v>
      </c>
      <c r="F216" s="25" t="n">
        <v>0</v>
      </c>
      <c r="G216" s="25" t="n">
        <v>0</v>
      </c>
      <c r="H216" s="25" t="n">
        <v>0</v>
      </c>
      <c r="I216" s="25" t="n">
        <v>0</v>
      </c>
      <c r="J216" s="25" t="n">
        <v>0</v>
      </c>
      <c r="K216" s="25" t="n">
        <v>0</v>
      </c>
      <c r="L216" s="25" t="n">
        <v>0</v>
      </c>
      <c r="M216" s="25" t="n">
        <v>0</v>
      </c>
      <c r="N216" s="25" t="n">
        <v>0</v>
      </c>
      <c r="O216" s="25" t="n">
        <v>0</v>
      </c>
      <c r="P216" s="21" t="n">
        <f aca="false">SUM(D216:O216)</f>
        <v>0</v>
      </c>
      <c r="Q216" s="25" t="n">
        <f aca="false">SUM(D216:E216)</f>
        <v>0</v>
      </c>
      <c r="R216" s="21" t="n">
        <f aca="false">P216-Q216</f>
        <v>0</v>
      </c>
      <c r="T216" s="25" t="n">
        <f aca="false">SUM(C216:E216)</f>
        <v>0</v>
      </c>
      <c r="U216" s="21"/>
      <c r="W216" s="38"/>
    </row>
    <row r="217" customFormat="false" ht="12.75" hidden="false" customHeight="false" outlineLevel="0" collapsed="false">
      <c r="A217" s="22" t="s">
        <v>133</v>
      </c>
      <c r="B217" s="27"/>
      <c r="C217" s="25" t="n">
        <v>131</v>
      </c>
      <c r="D217" s="25" t="n">
        <v>0</v>
      </c>
      <c r="E217" s="25" t="n">
        <v>0</v>
      </c>
      <c r="F217" s="25" t="n">
        <v>0</v>
      </c>
      <c r="G217" s="25" t="n">
        <v>0</v>
      </c>
      <c r="H217" s="25" t="n">
        <v>0</v>
      </c>
      <c r="I217" s="25" t="n">
        <v>0</v>
      </c>
      <c r="J217" s="25" t="n">
        <v>0</v>
      </c>
      <c r="K217" s="25" t="n">
        <v>0</v>
      </c>
      <c r="L217" s="25" t="n">
        <v>0</v>
      </c>
      <c r="M217" s="25" t="n">
        <v>-20</v>
      </c>
      <c r="N217" s="25" t="n">
        <v>0</v>
      </c>
      <c r="O217" s="25" t="n">
        <v>0</v>
      </c>
      <c r="P217" s="21" t="n">
        <f aca="false">SUM(D217:O217)</f>
        <v>-20</v>
      </c>
      <c r="Q217" s="25" t="n">
        <f aca="false">SUM(D217:E217)</f>
        <v>0</v>
      </c>
      <c r="R217" s="21" t="n">
        <f aca="false">P217-Q217</f>
        <v>-20</v>
      </c>
      <c r="T217" s="25" t="n">
        <f aca="false">SUM(C217:E217)</f>
        <v>131</v>
      </c>
      <c r="U217" s="21"/>
      <c r="W217" s="38"/>
    </row>
    <row r="218" customFormat="false" ht="12.75" hidden="false" customHeight="false" outlineLevel="0" collapsed="false">
      <c r="A218" s="22" t="s">
        <v>128</v>
      </c>
      <c r="B218" s="27"/>
      <c r="C218" s="25" t="n">
        <v>0</v>
      </c>
      <c r="D218" s="31" t="n">
        <f aca="false">[1]Source!D71</f>
        <v>-12</v>
      </c>
      <c r="E218" s="31" t="n">
        <f aca="false">[1]Source!E71</f>
        <v>-10</v>
      </c>
      <c r="F218" s="31" t="n">
        <f aca="false">[1]Source!F71</f>
        <v>-12</v>
      </c>
      <c r="G218" s="31" t="n">
        <f aca="false">[1]Source!G71</f>
        <v>-11</v>
      </c>
      <c r="H218" s="31" t="n">
        <f aca="false">[1]Source!H71</f>
        <v>-12</v>
      </c>
      <c r="I218" s="31" t="n">
        <f aca="false">[1]Source!I71</f>
        <v>-12</v>
      </c>
      <c r="J218" s="31" t="n">
        <f aca="false">[1]Source!J71</f>
        <v>-12</v>
      </c>
      <c r="K218" s="31" t="n">
        <f aca="false">[1]Source!K71</f>
        <v>-12</v>
      </c>
      <c r="L218" s="31" t="n">
        <f aca="false">[1]Source!L71</f>
        <v>-12</v>
      </c>
      <c r="M218" s="31" t="n">
        <f aca="false">[1]Source!M71</f>
        <v>-6</v>
      </c>
      <c r="N218" s="25" t="n">
        <v>0</v>
      </c>
      <c r="O218" s="25" t="n">
        <v>0</v>
      </c>
      <c r="P218" s="21" t="n">
        <f aca="false">SUM(D218:O218)</f>
        <v>-111</v>
      </c>
      <c r="Q218" s="25" t="n">
        <f aca="false">SUM(D218:E218)</f>
        <v>-22</v>
      </c>
      <c r="R218" s="21" t="n">
        <f aca="false">P218-Q218</f>
        <v>-89</v>
      </c>
      <c r="T218" s="25" t="n">
        <f aca="false">SUM(C218:E218)</f>
        <v>-22</v>
      </c>
      <c r="U218" s="21" t="n">
        <f aca="false">SUM(T216:T218)</f>
        <v>109</v>
      </c>
      <c r="W218" s="38"/>
    </row>
    <row r="219" customFormat="false" ht="12.75" hidden="false" customHeight="false" outlineLevel="0" collapsed="false">
      <c r="A219" s="22" t="s">
        <v>136</v>
      </c>
      <c r="C219" s="25" t="n">
        <v>0</v>
      </c>
      <c r="D219" s="25" t="n">
        <v>0</v>
      </c>
      <c r="E219" s="25" t="n">
        <v>0</v>
      </c>
      <c r="F219" s="25" t="n">
        <v>0</v>
      </c>
      <c r="G219" s="25" t="n">
        <v>0</v>
      </c>
      <c r="H219" s="25" t="n">
        <v>0</v>
      </c>
      <c r="I219" s="25" t="n">
        <v>0</v>
      </c>
      <c r="J219" s="25" t="n">
        <v>0</v>
      </c>
      <c r="K219" s="25" t="n">
        <v>0</v>
      </c>
      <c r="L219" s="25" t="n">
        <v>0</v>
      </c>
      <c r="M219" s="25" t="n">
        <v>0</v>
      </c>
      <c r="N219" s="25" t="n">
        <v>0</v>
      </c>
      <c r="O219" s="25" t="n">
        <v>0</v>
      </c>
      <c r="P219" s="21" t="n">
        <f aca="false">SUM(D219:O219)</f>
        <v>0</v>
      </c>
      <c r="Q219" s="25" t="n">
        <f aca="false">SUM(D219:E219)</f>
        <v>0</v>
      </c>
      <c r="R219" s="21" t="n">
        <f aca="false">P219-Q219</f>
        <v>0</v>
      </c>
      <c r="T219" s="25" t="n">
        <f aca="false">SUM(C219:E219)</f>
        <v>0</v>
      </c>
      <c r="U219" s="21"/>
    </row>
    <row r="220" customFormat="false" ht="12.75" hidden="false" customHeight="false" outlineLevel="0" collapsed="false">
      <c r="A220" s="22" t="s">
        <v>137</v>
      </c>
      <c r="B220" s="27"/>
      <c r="C220" s="25" t="n">
        <v>0</v>
      </c>
      <c r="D220" s="25" t="n">
        <v>0</v>
      </c>
      <c r="E220" s="25" t="n">
        <v>0</v>
      </c>
      <c r="F220" s="25" t="n">
        <v>0</v>
      </c>
      <c r="G220" s="25" t="n">
        <v>0</v>
      </c>
      <c r="H220" s="25" t="n">
        <v>0</v>
      </c>
      <c r="I220" s="25" t="n">
        <v>0</v>
      </c>
      <c r="J220" s="25" t="n">
        <v>0</v>
      </c>
      <c r="K220" s="25" t="n">
        <v>0</v>
      </c>
      <c r="L220" s="25" t="n">
        <v>0</v>
      </c>
      <c r="M220" s="25" t="n">
        <v>0</v>
      </c>
      <c r="N220" s="25" t="n">
        <v>0</v>
      </c>
      <c r="O220" s="25" t="n">
        <v>0</v>
      </c>
      <c r="P220" s="21" t="n">
        <f aca="false">SUM(D220:O220)</f>
        <v>0</v>
      </c>
      <c r="Q220" s="25" t="n">
        <f aca="false">SUM(D220:E220)</f>
        <v>0</v>
      </c>
      <c r="R220" s="21" t="n">
        <f aca="false">P220-Q220</f>
        <v>0</v>
      </c>
      <c r="T220" s="25" t="n">
        <f aca="false">SUM(C220:E220)</f>
        <v>0</v>
      </c>
      <c r="U220" s="21"/>
    </row>
    <row r="221" customFormat="false" ht="12.75" hidden="false" customHeight="false" outlineLevel="0" collapsed="false">
      <c r="A221" s="22" t="s">
        <v>128</v>
      </c>
      <c r="B221" s="27"/>
      <c r="C221" s="25" t="n">
        <v>0</v>
      </c>
      <c r="D221" s="31" t="n">
        <f aca="false">[1]Source!D74</f>
        <v>0</v>
      </c>
      <c r="E221" s="31" t="n">
        <f aca="false">[1]Source!E74</f>
        <v>0</v>
      </c>
      <c r="F221" s="31" t="n">
        <f aca="false">[1]Source!F74</f>
        <v>0</v>
      </c>
      <c r="G221" s="31" t="n">
        <f aca="false">[1]Source!G74</f>
        <v>0</v>
      </c>
      <c r="H221" s="31" t="n">
        <f aca="false">[1]Source!H74</f>
        <v>0</v>
      </c>
      <c r="I221" s="31" t="n">
        <f aca="false">[1]Source!I74</f>
        <v>0</v>
      </c>
      <c r="J221" s="31" t="n">
        <f aca="false">[1]Source!J74</f>
        <v>0</v>
      </c>
      <c r="K221" s="31" t="n">
        <f aca="false">[1]Source!K74</f>
        <v>0</v>
      </c>
      <c r="L221" s="31" t="n">
        <f aca="false">[1]Source!L74</f>
        <v>0</v>
      </c>
      <c r="M221" s="31" t="n">
        <f aca="false">[1]Source!M74</f>
        <v>0</v>
      </c>
      <c r="N221" s="31" t="n">
        <f aca="false">[1]Source!N74</f>
        <v>0</v>
      </c>
      <c r="O221" s="31" t="n">
        <f aca="false">[1]Source!O74</f>
        <v>0</v>
      </c>
      <c r="P221" s="21" t="n">
        <f aca="false">SUM(D221:O221)</f>
        <v>0</v>
      </c>
      <c r="Q221" s="25" t="n">
        <f aca="false">SUM(D221:E221)</f>
        <v>0</v>
      </c>
      <c r="R221" s="21" t="n">
        <f aca="false">P221-Q221</f>
        <v>0</v>
      </c>
      <c r="T221" s="25" t="n">
        <f aca="false">SUM(C221:E221)</f>
        <v>0</v>
      </c>
      <c r="U221" s="21" t="n">
        <f aca="false">SUM(T219:T221)</f>
        <v>0</v>
      </c>
    </row>
    <row r="222" customFormat="false" ht="12.75" hidden="false" customHeight="false" outlineLevel="0" collapsed="false">
      <c r="A222" s="22" t="s">
        <v>138</v>
      </c>
      <c r="C222" s="25" t="n">
        <v>0</v>
      </c>
      <c r="D222" s="25" t="n">
        <v>0</v>
      </c>
      <c r="E222" s="25" t="n">
        <v>0</v>
      </c>
      <c r="F222" s="25" t="n">
        <v>0</v>
      </c>
      <c r="G222" s="25" t="n">
        <v>0</v>
      </c>
      <c r="H222" s="25" t="n">
        <v>0</v>
      </c>
      <c r="I222" s="25" t="n">
        <v>0</v>
      </c>
      <c r="J222" s="25" t="n">
        <v>0</v>
      </c>
      <c r="K222" s="25" t="n">
        <v>0</v>
      </c>
      <c r="L222" s="25" t="n">
        <v>0</v>
      </c>
      <c r="M222" s="25" t="n">
        <v>0</v>
      </c>
      <c r="N222" s="25" t="n">
        <v>0</v>
      </c>
      <c r="O222" s="25" t="n">
        <v>0</v>
      </c>
      <c r="P222" s="21" t="n">
        <f aca="false">SUM(D222:O222)</f>
        <v>0</v>
      </c>
      <c r="Q222" s="25" t="n">
        <f aca="false">SUM(D222:E222)</f>
        <v>0</v>
      </c>
      <c r="R222" s="21" t="n">
        <f aca="false">P237-Q237</f>
        <v>0</v>
      </c>
      <c r="T222" s="25" t="n">
        <f aca="false">SUM(C222:E222)</f>
        <v>0</v>
      </c>
      <c r="U222" s="21"/>
      <c r="W222" s="38"/>
    </row>
    <row r="223" customFormat="false" ht="12.75" hidden="false" customHeight="false" outlineLevel="0" collapsed="false">
      <c r="A223" s="22" t="s">
        <v>139</v>
      </c>
      <c r="B223" s="27"/>
      <c r="C223" s="25" t="n">
        <v>0</v>
      </c>
      <c r="D223" s="25" t="n">
        <v>0</v>
      </c>
      <c r="E223" s="25" t="n">
        <v>0</v>
      </c>
      <c r="F223" s="25" t="n">
        <v>0</v>
      </c>
      <c r="G223" s="25" t="n">
        <v>0</v>
      </c>
      <c r="H223" s="25" t="n">
        <v>0</v>
      </c>
      <c r="I223" s="25" t="n">
        <v>0</v>
      </c>
      <c r="J223" s="25" t="n">
        <v>0</v>
      </c>
      <c r="K223" s="25" t="n">
        <v>0</v>
      </c>
      <c r="L223" s="25" t="n">
        <v>0</v>
      </c>
      <c r="M223" s="25" t="n">
        <v>0</v>
      </c>
      <c r="N223" s="25" t="n">
        <v>0</v>
      </c>
      <c r="O223" s="25" t="n">
        <v>0</v>
      </c>
      <c r="P223" s="21" t="n">
        <f aca="false">SUM(D223:O223)</f>
        <v>0</v>
      </c>
      <c r="Q223" s="25" t="n">
        <f aca="false">SUM(D223:E223)</f>
        <v>0</v>
      </c>
      <c r="R223" s="21" t="n">
        <f aca="false">P223-Q223</f>
        <v>0</v>
      </c>
      <c r="T223" s="25" t="n">
        <f aca="false">SUM(C223:E223)</f>
        <v>0</v>
      </c>
      <c r="U223" s="21"/>
      <c r="W223" s="38"/>
    </row>
    <row r="224" customFormat="false" ht="12.75" hidden="false" customHeight="false" outlineLevel="0" collapsed="false">
      <c r="A224" s="22" t="s">
        <v>128</v>
      </c>
      <c r="B224" s="27"/>
      <c r="C224" s="25" t="n">
        <v>0</v>
      </c>
      <c r="D224" s="31" t="n">
        <f aca="false">[1]Source!D32</f>
        <v>0</v>
      </c>
      <c r="E224" s="31" t="n">
        <f aca="false">[1]Source!E32</f>
        <v>0</v>
      </c>
      <c r="F224" s="31" t="n">
        <f aca="false">[1]Source!F32</f>
        <v>0</v>
      </c>
      <c r="G224" s="31" t="n">
        <f aca="false">[1]Source!G32</f>
        <v>0</v>
      </c>
      <c r="H224" s="31" t="n">
        <f aca="false">[1]Source!H32</f>
        <v>0</v>
      </c>
      <c r="I224" s="31" t="n">
        <f aca="false">[1]Source!I32</f>
        <v>0</v>
      </c>
      <c r="J224" s="31" t="n">
        <f aca="false">[1]Source!J32</f>
        <v>0</v>
      </c>
      <c r="K224" s="31" t="n">
        <f aca="false">[1]Source!K32</f>
        <v>0</v>
      </c>
      <c r="L224" s="31" t="n">
        <f aca="false">[1]Source!L32</f>
        <v>0</v>
      </c>
      <c r="M224" s="31" t="n">
        <f aca="false">[1]Source!M32</f>
        <v>0</v>
      </c>
      <c r="N224" s="31" t="n">
        <f aca="false">[1]Source!N32</f>
        <v>0</v>
      </c>
      <c r="O224" s="31" t="n">
        <f aca="false">[1]Source!O32</f>
        <v>0</v>
      </c>
      <c r="P224" s="21" t="n">
        <f aca="false">SUM(D224:O224)</f>
        <v>0</v>
      </c>
      <c r="Q224" s="25" t="n">
        <f aca="false">SUM(D224:E224)</f>
        <v>0</v>
      </c>
      <c r="R224" s="21" t="n">
        <f aca="false">P224-Q224</f>
        <v>0</v>
      </c>
      <c r="T224" s="25" t="n">
        <f aca="false">SUM(C224:E224)</f>
        <v>0</v>
      </c>
      <c r="U224" s="21" t="n">
        <f aca="false">SUM(T222:T224)</f>
        <v>0</v>
      </c>
      <c r="W224" s="38"/>
    </row>
    <row r="225" customFormat="false" ht="12.75" hidden="false" customHeight="false" outlineLevel="0" collapsed="false">
      <c r="A225" s="22" t="s">
        <v>140</v>
      </c>
      <c r="C225" s="25" t="n">
        <v>1908</v>
      </c>
      <c r="D225" s="21" t="n">
        <f aca="false">-[1]Source!D41</f>
        <v>-2</v>
      </c>
      <c r="E225" s="21" t="n">
        <f aca="false">-[1]Source!E41</f>
        <v>-3</v>
      </c>
      <c r="F225" s="21" t="n">
        <f aca="false">-[1]Source!F41</f>
        <v>-2</v>
      </c>
      <c r="G225" s="21" t="n">
        <f aca="false">-[1]Source!G41</f>
        <v>-3</v>
      </c>
      <c r="H225" s="21" t="n">
        <f aca="false">-[1]Source!H41</f>
        <v>-2</v>
      </c>
      <c r="I225" s="21" t="n">
        <f aca="false">-[1]Source!I41</f>
        <v>-3</v>
      </c>
      <c r="J225" s="21" t="n">
        <f aca="false">-[1]Source!J41</f>
        <v>-2</v>
      </c>
      <c r="K225" s="21" t="n">
        <f aca="false">-[1]Source!K41</f>
        <v>-3</v>
      </c>
      <c r="L225" s="21" t="n">
        <f aca="false">-[1]Source!L41</f>
        <v>-3</v>
      </c>
      <c r="M225" s="21" t="n">
        <f aca="false">-[1]Source!M41</f>
        <v>-3</v>
      </c>
      <c r="N225" s="21" t="n">
        <f aca="false">-[1]Source!N41</f>
        <v>-2</v>
      </c>
      <c r="O225" s="21" t="n">
        <f aca="false">-[1]Source!O41</f>
        <v>-3</v>
      </c>
      <c r="P225" s="21" t="n">
        <f aca="false">SUM(D225:O225)</f>
        <v>-31</v>
      </c>
      <c r="Q225" s="25" t="n">
        <f aca="false">SUM(D225:E225)</f>
        <v>-5</v>
      </c>
      <c r="R225" s="21" t="n">
        <f aca="false">P225-Q225</f>
        <v>-26</v>
      </c>
      <c r="T225" s="25" t="n">
        <f aca="false">SUM(C225:E225)</f>
        <v>1903</v>
      </c>
      <c r="U225" s="21" t="n">
        <f aca="false">T225</f>
        <v>1903</v>
      </c>
      <c r="W225" s="38"/>
    </row>
    <row r="226" customFormat="false" ht="12.75" hidden="false" customHeight="false" outlineLevel="0" collapsed="false">
      <c r="A226" s="22" t="s">
        <v>141</v>
      </c>
      <c r="C226" s="25" t="n">
        <v>3166</v>
      </c>
      <c r="D226" s="21" t="n">
        <f aca="false">[1]Source!D33</f>
        <v>21</v>
      </c>
      <c r="E226" s="21" t="n">
        <f aca="false">[1]Source!E33</f>
        <v>19</v>
      </c>
      <c r="F226" s="21" t="n">
        <f aca="false">[1]Source!F33</f>
        <v>21</v>
      </c>
      <c r="G226" s="21" t="n">
        <f aca="false">[1]Source!G33</f>
        <v>21</v>
      </c>
      <c r="H226" s="21" t="n">
        <f aca="false">[1]Source!H33</f>
        <v>21</v>
      </c>
      <c r="I226" s="21" t="n">
        <f aca="false">[1]Source!I33</f>
        <v>21</v>
      </c>
      <c r="J226" s="21" t="n">
        <f aca="false">[1]Source!J33</f>
        <v>22</v>
      </c>
      <c r="K226" s="21" t="n">
        <f aca="false">[1]Source!K33</f>
        <v>22</v>
      </c>
      <c r="L226" s="21" t="n">
        <f aca="false">[1]Source!L33</f>
        <v>21</v>
      </c>
      <c r="M226" s="21" t="n">
        <f aca="false">[1]Source!M33</f>
        <v>22</v>
      </c>
      <c r="N226" s="21" t="n">
        <f aca="false">[1]Source!N33</f>
        <v>22</v>
      </c>
      <c r="O226" s="21" t="n">
        <f aca="false">[1]Source!O33</f>
        <v>22</v>
      </c>
      <c r="P226" s="21" t="n">
        <f aca="false">SUM(D226:O226)</f>
        <v>255</v>
      </c>
      <c r="Q226" s="25" t="n">
        <f aca="false">SUM(D226:E226)</f>
        <v>40</v>
      </c>
      <c r="R226" s="21" t="n">
        <f aca="false">P226-Q226</f>
        <v>215</v>
      </c>
      <c r="T226" s="25" t="n">
        <f aca="false">SUM(C226:E226)</f>
        <v>3206</v>
      </c>
      <c r="U226" s="21" t="n">
        <f aca="false">T226</f>
        <v>3206</v>
      </c>
    </row>
    <row r="227" customFormat="false" ht="12.75" hidden="false" customHeight="false" outlineLevel="0" collapsed="false">
      <c r="A227" s="22" t="s">
        <v>142</v>
      </c>
      <c r="C227" s="25" t="n">
        <v>23512</v>
      </c>
      <c r="D227" s="25" t="n">
        <v>0</v>
      </c>
      <c r="E227" s="25" t="n">
        <v>0</v>
      </c>
      <c r="F227" s="25" t="n">
        <v>0</v>
      </c>
      <c r="G227" s="25" t="n">
        <v>0</v>
      </c>
      <c r="H227" s="25" t="n">
        <v>0</v>
      </c>
      <c r="I227" s="25" t="n">
        <v>0</v>
      </c>
      <c r="J227" s="25" t="n">
        <v>0</v>
      </c>
      <c r="K227" s="25" t="n">
        <v>0</v>
      </c>
      <c r="L227" s="25" t="n">
        <v>0</v>
      </c>
      <c r="M227" s="25" t="n">
        <v>0</v>
      </c>
      <c r="N227" s="25" t="n">
        <v>0</v>
      </c>
      <c r="O227" s="25" t="n">
        <v>0</v>
      </c>
      <c r="P227" s="21" t="n">
        <f aca="false">SUM(D227:O227)</f>
        <v>0</v>
      </c>
      <c r="Q227" s="25" t="n">
        <f aca="false">SUM(D227:E227)</f>
        <v>0</v>
      </c>
      <c r="R227" s="21" t="n">
        <f aca="false">P227-Q227</f>
        <v>0</v>
      </c>
      <c r="T227" s="25" t="n">
        <f aca="false">SUM(C227:E227)</f>
        <v>23512</v>
      </c>
      <c r="U227" s="21"/>
    </row>
    <row r="228" customFormat="false" ht="12.75" hidden="false" customHeight="false" outlineLevel="0" collapsed="false">
      <c r="A228" s="22" t="s">
        <v>143</v>
      </c>
      <c r="B228" s="27" t="s">
        <v>31</v>
      </c>
      <c r="C228" s="25" t="n">
        <v>-2004</v>
      </c>
      <c r="D228" s="31" t="n">
        <f aca="false">[1]Source!D50</f>
        <v>-27</v>
      </c>
      <c r="E228" s="31" t="n">
        <f aca="false">[1]Source!E50</f>
        <v>-27</v>
      </c>
      <c r="F228" s="31" t="n">
        <f aca="false">[1]Source!F50</f>
        <v>-27</v>
      </c>
      <c r="G228" s="31" t="n">
        <f aca="false">[1]Source!G50</f>
        <v>-27</v>
      </c>
      <c r="H228" s="31" t="n">
        <f aca="false">[1]Source!H50</f>
        <v>-27</v>
      </c>
      <c r="I228" s="31" t="n">
        <f aca="false">[1]Source!I50</f>
        <v>-27</v>
      </c>
      <c r="J228" s="31" t="n">
        <f aca="false">[1]Source!J50</f>
        <v>-27</v>
      </c>
      <c r="K228" s="31" t="n">
        <f aca="false">[1]Source!K50</f>
        <v>-27</v>
      </c>
      <c r="L228" s="31" t="n">
        <f aca="false">[1]Source!L50</f>
        <v>-27</v>
      </c>
      <c r="M228" s="31" t="n">
        <f aca="false">[1]Source!M50</f>
        <v>-27</v>
      </c>
      <c r="N228" s="31" t="n">
        <f aca="false">[1]Source!N50</f>
        <v>-27</v>
      </c>
      <c r="O228" s="31" t="n">
        <f aca="false">[1]Source!O50</f>
        <v>-27</v>
      </c>
      <c r="P228" s="21" t="n">
        <f aca="false">SUM(D228:O228)</f>
        <v>-324</v>
      </c>
      <c r="Q228" s="25" t="n">
        <f aca="false">SUM(D228:E228)</f>
        <v>-54</v>
      </c>
      <c r="R228" s="21" t="n">
        <f aca="false">P228-Q228</f>
        <v>-270</v>
      </c>
      <c r="T228" s="25" t="n">
        <f aca="false">SUM(C228:E228)</f>
        <v>-2058</v>
      </c>
      <c r="U228" s="21" t="n">
        <f aca="false">SUM(T227:T228)</f>
        <v>21454</v>
      </c>
      <c r="W228" s="38"/>
    </row>
    <row r="229" customFormat="false" ht="12.75" hidden="false" customHeight="false" outlineLevel="0" collapsed="false">
      <c r="A229" s="22" t="s">
        <v>144</v>
      </c>
      <c r="B229" s="27" t="s">
        <v>31</v>
      </c>
      <c r="C229" s="25" t="n">
        <v>42112</v>
      </c>
      <c r="D229" s="31" t="n">
        <f aca="false">-[1]Source!D40</f>
        <v>-349</v>
      </c>
      <c r="E229" s="31" t="n">
        <f aca="false">-[1]Source!E40</f>
        <v>-350</v>
      </c>
      <c r="F229" s="31" t="n">
        <f aca="false">-[1]Source!F40</f>
        <v>-349</v>
      </c>
      <c r="G229" s="31" t="n">
        <f aca="false">-[1]Source!G40</f>
        <v>-350</v>
      </c>
      <c r="H229" s="31" t="n">
        <f aca="false">-[1]Source!H40</f>
        <v>-349</v>
      </c>
      <c r="I229" s="31" t="n">
        <f aca="false">-[1]Source!I40</f>
        <v>-350</v>
      </c>
      <c r="J229" s="31" t="n">
        <f aca="false">-[1]Source!J40</f>
        <v>-349</v>
      </c>
      <c r="K229" s="31" t="n">
        <f aca="false">-[1]Source!K40</f>
        <v>-350</v>
      </c>
      <c r="L229" s="31" t="n">
        <f aca="false">-[1]Source!L40</f>
        <v>-349</v>
      </c>
      <c r="M229" s="31" t="n">
        <f aca="false">-[1]Source!M40</f>
        <v>-350</v>
      </c>
      <c r="N229" s="31" t="n">
        <f aca="false">-[1]Source!N40</f>
        <v>-351</v>
      </c>
      <c r="O229" s="31" t="n">
        <f aca="false">-[1]Source!O40</f>
        <v>-351</v>
      </c>
      <c r="P229" s="21" t="n">
        <f aca="false">SUM(D229:O229)</f>
        <v>-4197</v>
      </c>
      <c r="Q229" s="25" t="n">
        <f aca="false">SUM(D229:E229)</f>
        <v>-699</v>
      </c>
      <c r="R229" s="21" t="n">
        <f aca="false">P229-Q229</f>
        <v>-3498</v>
      </c>
      <c r="T229" s="25" t="n">
        <f aca="false">SUM(C229:E229)</f>
        <v>41413</v>
      </c>
      <c r="U229" s="21" t="n">
        <f aca="false">T229</f>
        <v>41413</v>
      </c>
      <c r="W229" s="38"/>
    </row>
    <row r="230" customFormat="false" ht="12.75" hidden="false" customHeight="false" outlineLevel="0" collapsed="false">
      <c r="A230" s="22" t="s">
        <v>145</v>
      </c>
      <c r="B230" s="27"/>
      <c r="C230" s="25" t="n">
        <v>3258</v>
      </c>
      <c r="D230" s="32" t="n">
        <f aca="false">-[1]Source!D34-D91</f>
        <v>-58</v>
      </c>
      <c r="E230" s="32" t="n">
        <f aca="false">-[1]Source!E34-E91</f>
        <v>-58</v>
      </c>
      <c r="F230" s="32" t="n">
        <f aca="false">-[1]Source!F34-F91</f>
        <v>-58</v>
      </c>
      <c r="G230" s="32" t="n">
        <f aca="false">-[1]Source!G34-G91</f>
        <v>-58</v>
      </c>
      <c r="H230" s="32" t="n">
        <f aca="false">-[1]Source!H34-H91</f>
        <v>-58</v>
      </c>
      <c r="I230" s="32" t="n">
        <f aca="false">-[1]Source!I34-I91</f>
        <v>-58</v>
      </c>
      <c r="J230" s="32" t="n">
        <f aca="false">-[1]Source!J34-J91</f>
        <v>-58</v>
      </c>
      <c r="K230" s="32" t="n">
        <f aca="false">-[1]Source!K34-K91</f>
        <v>-58</v>
      </c>
      <c r="L230" s="32" t="n">
        <f aca="false">-[1]Source!L34-L91</f>
        <v>-58</v>
      </c>
      <c r="M230" s="32" t="n">
        <f aca="false">-[1]Source!M34-M91</f>
        <v>-58</v>
      </c>
      <c r="N230" s="32" t="n">
        <f aca="false">-[1]Source!N34-N91</f>
        <v>-58</v>
      </c>
      <c r="O230" s="39" t="n">
        <f aca="false">-[1]Source!O34-O91+700</f>
        <v>642</v>
      </c>
      <c r="P230" s="21" t="n">
        <f aca="false">SUM(D230:O230)</f>
        <v>4</v>
      </c>
      <c r="Q230" s="25" t="n">
        <f aca="false">SUM(D230:E230)</f>
        <v>-116</v>
      </c>
      <c r="R230" s="21" t="n">
        <f aca="false">P230-Q230</f>
        <v>120</v>
      </c>
      <c r="T230" s="25" t="n">
        <f aca="false">SUM(C230:E230)</f>
        <v>3142</v>
      </c>
      <c r="U230" s="21" t="n">
        <f aca="false">T230</f>
        <v>3142</v>
      </c>
      <c r="W230" s="38"/>
    </row>
    <row r="231" customFormat="false" ht="12.75" hidden="false" customHeight="false" outlineLevel="0" collapsed="false">
      <c r="A231" s="22" t="s">
        <v>68</v>
      </c>
      <c r="B231" s="27" t="s">
        <v>31</v>
      </c>
      <c r="C231" s="25" t="n">
        <v>10257</v>
      </c>
      <c r="D231" s="31" t="n">
        <f aca="false">[1]Source!D37</f>
        <v>-86</v>
      </c>
      <c r="E231" s="31" t="n">
        <f aca="false">[1]Source!E37</f>
        <v>-85</v>
      </c>
      <c r="F231" s="31" t="n">
        <f aca="false">[1]Source!F37</f>
        <v>-86</v>
      </c>
      <c r="G231" s="31" t="n">
        <f aca="false">[1]Source!G37</f>
        <v>-86</v>
      </c>
      <c r="H231" s="31" t="n">
        <f aca="false">[1]Source!H37</f>
        <v>-86</v>
      </c>
      <c r="I231" s="31" t="n">
        <f aca="false">[1]Source!I37</f>
        <v>-85</v>
      </c>
      <c r="J231" s="31" t="n">
        <f aca="false">[1]Source!J37</f>
        <v>-86</v>
      </c>
      <c r="K231" s="31" t="n">
        <f aca="false">[1]Source!K37</f>
        <v>-85</v>
      </c>
      <c r="L231" s="31" t="n">
        <f aca="false">[1]Source!L37</f>
        <v>-86</v>
      </c>
      <c r="M231" s="31" t="n">
        <f aca="false">[1]Source!M37</f>
        <v>-85</v>
      </c>
      <c r="N231" s="31" t="n">
        <f aca="false">[1]Source!N37</f>
        <v>-86</v>
      </c>
      <c r="O231" s="31" t="n">
        <f aca="false">[1]Source!O37</f>
        <v>-86</v>
      </c>
      <c r="P231" s="21" t="n">
        <f aca="false">SUM(D231:O231)</f>
        <v>-1028</v>
      </c>
      <c r="Q231" s="25" t="n">
        <f aca="false">SUM(D231:E231)</f>
        <v>-171</v>
      </c>
      <c r="R231" s="21" t="n">
        <f aca="false">P231-Q231</f>
        <v>-857</v>
      </c>
      <c r="T231" s="25" t="n">
        <f aca="false">SUM(C231:E231)</f>
        <v>10086</v>
      </c>
      <c r="U231" s="21" t="n">
        <f aca="false">T231</f>
        <v>10086</v>
      </c>
      <c r="W231" s="38"/>
    </row>
    <row r="232" customFormat="false" ht="12.75" hidden="false" customHeight="false" outlineLevel="0" collapsed="false">
      <c r="A232" s="22" t="s">
        <v>63</v>
      </c>
      <c r="B232" s="27" t="s">
        <v>31</v>
      </c>
      <c r="C232" s="25" t="n">
        <v>23740</v>
      </c>
      <c r="D232" s="32" t="n">
        <f aca="false">[1]Source!D43-D85</f>
        <v>-219</v>
      </c>
      <c r="E232" s="32" t="n">
        <f aca="false">[1]Source!E43-E85</f>
        <v>-219</v>
      </c>
      <c r="F232" s="32" t="n">
        <f aca="false">[1]Source!F43-F85</f>
        <v>-219</v>
      </c>
      <c r="G232" s="32" t="n">
        <f aca="false">[1]Source!G43-G85</f>
        <v>-219</v>
      </c>
      <c r="H232" s="32" t="n">
        <f aca="false">[1]Source!H43-H85</f>
        <v>-219</v>
      </c>
      <c r="I232" s="32" t="n">
        <f aca="false">[1]Source!I43-I85</f>
        <v>-219</v>
      </c>
      <c r="J232" s="32" t="n">
        <f aca="false">[1]Source!J43-J85</f>
        <v>-219</v>
      </c>
      <c r="K232" s="32" t="n">
        <f aca="false">[1]Source!K43-K85</f>
        <v>-219</v>
      </c>
      <c r="L232" s="32" t="n">
        <f aca="false">[1]Source!L43-L85</f>
        <v>-219</v>
      </c>
      <c r="M232" s="32" t="n">
        <f aca="false">[1]Source!M43-M85</f>
        <v>-219</v>
      </c>
      <c r="N232" s="32" t="n">
        <f aca="false">[1]Source!N43-N85</f>
        <v>-219</v>
      </c>
      <c r="O232" s="32" t="n">
        <f aca="false">[1]Source!O43-O85</f>
        <v>-219</v>
      </c>
      <c r="P232" s="21" t="n">
        <f aca="false">SUM(D232:O232)</f>
        <v>-2628</v>
      </c>
      <c r="Q232" s="25" t="n">
        <f aca="false">SUM(D232:E232)</f>
        <v>-438</v>
      </c>
      <c r="R232" s="21" t="n">
        <f aca="false">P232-Q232</f>
        <v>-2190</v>
      </c>
      <c r="T232" s="25" t="n">
        <f aca="false">SUM(C232:E232)</f>
        <v>23302</v>
      </c>
      <c r="U232" s="21" t="n">
        <f aca="false">T232</f>
        <v>23302</v>
      </c>
      <c r="W232" s="38"/>
    </row>
    <row r="233" customFormat="false" ht="12.75" hidden="false" customHeight="false" outlineLevel="0" collapsed="false">
      <c r="A233" s="22" t="s">
        <v>146</v>
      </c>
      <c r="B233" s="27" t="s">
        <v>31</v>
      </c>
      <c r="C233" s="25" t="n">
        <v>13789</v>
      </c>
      <c r="D233" s="32" t="n">
        <f aca="false">[1]Source!D38-D86</f>
        <v>-127</v>
      </c>
      <c r="E233" s="32" t="n">
        <f aca="false">[1]Source!E38-E86</f>
        <v>-127</v>
      </c>
      <c r="F233" s="32" t="n">
        <f aca="false">[1]Source!F38-F86</f>
        <v>-127</v>
      </c>
      <c r="G233" s="32" t="n">
        <f aca="false">[1]Source!G38-G86</f>
        <v>-127</v>
      </c>
      <c r="H233" s="32" t="n">
        <f aca="false">[1]Source!H38-H86</f>
        <v>-127</v>
      </c>
      <c r="I233" s="32" t="n">
        <f aca="false">[1]Source!I38-I86</f>
        <v>-127</v>
      </c>
      <c r="J233" s="32" t="n">
        <f aca="false">[1]Source!J38-J86</f>
        <v>-127</v>
      </c>
      <c r="K233" s="32" t="n">
        <f aca="false">[1]Source!K38-K86</f>
        <v>-127</v>
      </c>
      <c r="L233" s="32" t="n">
        <f aca="false">[1]Source!L38-L86</f>
        <v>-127</v>
      </c>
      <c r="M233" s="32" t="n">
        <f aca="false">[1]Source!M38-M86</f>
        <v>-127</v>
      </c>
      <c r="N233" s="32" t="n">
        <f aca="false">[1]Source!N38-N86</f>
        <v>-128</v>
      </c>
      <c r="O233" s="32" t="n">
        <f aca="false">[1]Source!O38-O86</f>
        <v>-128</v>
      </c>
      <c r="P233" s="21" t="n">
        <f aca="false">SUM(D233:O233)</f>
        <v>-1526</v>
      </c>
      <c r="Q233" s="25" t="n">
        <f aca="false">SUM(D233:E233)</f>
        <v>-254</v>
      </c>
      <c r="R233" s="21" t="n">
        <f aca="false">P233-Q233</f>
        <v>-1272</v>
      </c>
      <c r="T233" s="25" t="n">
        <f aca="false">SUM(C233:E233)</f>
        <v>13535</v>
      </c>
      <c r="U233" s="21" t="n">
        <f aca="false">T233</f>
        <v>13535</v>
      </c>
      <c r="W233" s="38"/>
    </row>
    <row r="234" customFormat="false" ht="12.75" hidden="false" customHeight="false" outlineLevel="0" collapsed="false">
      <c r="A234" s="22" t="s">
        <v>65</v>
      </c>
      <c r="B234" s="27" t="s">
        <v>31</v>
      </c>
      <c r="C234" s="25" t="n">
        <v>3419</v>
      </c>
      <c r="D234" s="32" t="n">
        <f aca="false">[1]Source!D42-D87</f>
        <v>-31</v>
      </c>
      <c r="E234" s="32" t="n">
        <f aca="false">[1]Source!E42-E87</f>
        <v>-31</v>
      </c>
      <c r="F234" s="32" t="n">
        <f aca="false">[1]Source!F42-F87</f>
        <v>-32</v>
      </c>
      <c r="G234" s="32" t="n">
        <f aca="false">[1]Source!G42-G87</f>
        <v>-31</v>
      </c>
      <c r="H234" s="32" t="n">
        <f aca="false">[1]Source!H42-H87</f>
        <v>-31</v>
      </c>
      <c r="I234" s="32" t="n">
        <f aca="false">[1]Source!I42-I87</f>
        <v>-32</v>
      </c>
      <c r="J234" s="32" t="n">
        <f aca="false">[1]Source!J42-J87</f>
        <v>-31</v>
      </c>
      <c r="K234" s="32" t="n">
        <f aca="false">[1]Source!K42-K87</f>
        <v>-31</v>
      </c>
      <c r="L234" s="32" t="n">
        <f aca="false">[1]Source!L42-L87</f>
        <v>-32</v>
      </c>
      <c r="M234" s="32" t="n">
        <f aca="false">[1]Source!M42-M87</f>
        <v>-32</v>
      </c>
      <c r="N234" s="32" t="n">
        <f aca="false">[1]Source!N42-N87</f>
        <v>-32</v>
      </c>
      <c r="O234" s="32" t="n">
        <f aca="false">[1]Source!O42-O87</f>
        <v>-32</v>
      </c>
      <c r="P234" s="21" t="n">
        <f aca="false">SUM(D234:O234)</f>
        <v>-378</v>
      </c>
      <c r="Q234" s="25" t="n">
        <f aca="false">SUM(D234:E234)</f>
        <v>-62</v>
      </c>
      <c r="R234" s="21" t="n">
        <f aca="false">P234-Q234</f>
        <v>-316</v>
      </c>
      <c r="T234" s="25" t="n">
        <f aca="false">SUM(C234:E234)</f>
        <v>3357</v>
      </c>
      <c r="U234" s="21" t="n">
        <f aca="false">T234</f>
        <v>3357</v>
      </c>
      <c r="W234" s="38"/>
    </row>
    <row r="235" customFormat="false" ht="12.75" hidden="false" customHeight="false" outlineLevel="0" collapsed="false">
      <c r="A235" s="22" t="s">
        <v>147</v>
      </c>
      <c r="B235" s="27" t="s">
        <v>31</v>
      </c>
      <c r="C235" s="25" t="n">
        <v>3030</v>
      </c>
      <c r="D235" s="32" t="n">
        <f aca="false">[1]Source!D39-D88</f>
        <v>-28</v>
      </c>
      <c r="E235" s="32" t="n">
        <f aca="false">[1]Source!E39-E88</f>
        <v>-28</v>
      </c>
      <c r="F235" s="32" t="n">
        <f aca="false">[1]Source!F39-F88</f>
        <v>-28</v>
      </c>
      <c r="G235" s="32" t="n">
        <f aca="false">[1]Source!G39-G88</f>
        <v>-28</v>
      </c>
      <c r="H235" s="32" t="n">
        <f aca="false">[1]Source!H39-H88</f>
        <v>-28</v>
      </c>
      <c r="I235" s="32" t="n">
        <f aca="false">[1]Source!I39-I88</f>
        <v>-28</v>
      </c>
      <c r="J235" s="32" t="n">
        <f aca="false">[1]Source!J39-J88</f>
        <v>-28</v>
      </c>
      <c r="K235" s="32" t="n">
        <f aca="false">[1]Source!K39-K88</f>
        <v>-28</v>
      </c>
      <c r="L235" s="32" t="n">
        <f aca="false">[1]Source!L39-L88</f>
        <v>-28</v>
      </c>
      <c r="M235" s="32" t="n">
        <f aca="false">[1]Source!M39-M88</f>
        <v>-28</v>
      </c>
      <c r="N235" s="32" t="n">
        <f aca="false">[1]Source!N39-N88</f>
        <v>-28</v>
      </c>
      <c r="O235" s="32" t="n">
        <f aca="false">[1]Source!O39-O88</f>
        <v>-29</v>
      </c>
      <c r="P235" s="21" t="n">
        <f aca="false">SUM(D235:O235)</f>
        <v>-337</v>
      </c>
      <c r="Q235" s="25" t="n">
        <f aca="false">SUM(D235:E235)</f>
        <v>-56</v>
      </c>
      <c r="R235" s="21" t="n">
        <f aca="false">P235-Q235</f>
        <v>-281</v>
      </c>
      <c r="T235" s="25" t="n">
        <f aca="false">SUM(C235:E235)</f>
        <v>2974</v>
      </c>
      <c r="U235" s="21" t="n">
        <f aca="false">T235</f>
        <v>2974</v>
      </c>
      <c r="W235" s="38"/>
    </row>
    <row r="236" customFormat="false" ht="12.75" hidden="false" customHeight="false" outlineLevel="0" collapsed="false">
      <c r="A236" s="22" t="s">
        <v>70</v>
      </c>
      <c r="B236" s="27"/>
      <c r="C236" s="25" t="n">
        <v>0</v>
      </c>
      <c r="D236" s="25" t="n">
        <v>0</v>
      </c>
      <c r="E236" s="25" t="n">
        <v>0</v>
      </c>
      <c r="F236" s="25" t="n">
        <v>0</v>
      </c>
      <c r="G236" s="25" t="n">
        <v>0</v>
      </c>
      <c r="H236" s="25" t="n">
        <v>0</v>
      </c>
      <c r="I236" s="25" t="n">
        <v>0</v>
      </c>
      <c r="J236" s="25" t="n">
        <v>0</v>
      </c>
      <c r="K236" s="25" t="n">
        <v>0</v>
      </c>
      <c r="L236" s="25" t="n">
        <v>0</v>
      </c>
      <c r="M236" s="25" t="n">
        <v>0</v>
      </c>
      <c r="N236" s="25" t="n">
        <v>0</v>
      </c>
      <c r="O236" s="25" t="n">
        <v>0</v>
      </c>
      <c r="P236" s="21" t="n">
        <f aca="false">SUM(D236:O236)</f>
        <v>0</v>
      </c>
      <c r="Q236" s="25" t="n">
        <f aca="false">SUM(D236:E236)</f>
        <v>0</v>
      </c>
      <c r="R236" s="21" t="n">
        <f aca="false">P236-Q236</f>
        <v>0</v>
      </c>
      <c r="T236" s="25" t="n">
        <f aca="false">SUM(C236:E236)</f>
        <v>0</v>
      </c>
      <c r="U236" s="21" t="n">
        <f aca="false">T236</f>
        <v>0</v>
      </c>
    </row>
    <row r="237" customFormat="false" ht="12.75" hidden="false" customHeight="false" outlineLevel="0" collapsed="false">
      <c r="A237" s="22" t="s">
        <v>148</v>
      </c>
      <c r="C237" s="25" t="n">
        <v>3687</v>
      </c>
      <c r="D237" s="25" t="n">
        <v>0</v>
      </c>
      <c r="E237" s="25" t="n">
        <v>0</v>
      </c>
      <c r="F237" s="25" t="n">
        <v>0</v>
      </c>
      <c r="G237" s="25" t="n">
        <v>0</v>
      </c>
      <c r="H237" s="25" t="n">
        <v>0</v>
      </c>
      <c r="I237" s="25" t="n">
        <v>0</v>
      </c>
      <c r="J237" s="25" t="n">
        <v>0</v>
      </c>
      <c r="K237" s="25" t="n">
        <v>0</v>
      </c>
      <c r="L237" s="25" t="n">
        <v>0</v>
      </c>
      <c r="M237" s="25" t="n">
        <v>0</v>
      </c>
      <c r="N237" s="25" t="n">
        <v>0</v>
      </c>
      <c r="O237" s="25" t="n">
        <v>0</v>
      </c>
      <c r="P237" s="21" t="n">
        <f aca="false">SUM(D237:O237)</f>
        <v>0</v>
      </c>
      <c r="Q237" s="25" t="n">
        <f aca="false">SUM(D237:E237)</f>
        <v>0</v>
      </c>
      <c r="R237" s="21" t="n">
        <f aca="false">P237-Q237</f>
        <v>0</v>
      </c>
      <c r="T237" s="25" t="n">
        <f aca="false">SUM(C237:E237)</f>
        <v>3687</v>
      </c>
      <c r="U237" s="21" t="n">
        <f aca="false">T237</f>
        <v>3687</v>
      </c>
    </row>
    <row r="238" customFormat="false" ht="12.75" hidden="false" customHeight="false" outlineLevel="0" collapsed="false">
      <c r="A238" s="22" t="s">
        <v>149</v>
      </c>
      <c r="B238" s="27"/>
      <c r="C238" s="25" t="n">
        <v>52731</v>
      </c>
      <c r="D238" s="40" t="n">
        <v>0</v>
      </c>
      <c r="E238" s="40" t="n">
        <v>0</v>
      </c>
      <c r="F238" s="40" t="n">
        <v>0</v>
      </c>
      <c r="G238" s="40" t="n">
        <v>0</v>
      </c>
      <c r="H238" s="25" t="n">
        <v>0</v>
      </c>
      <c r="I238" s="25" t="n">
        <v>0</v>
      </c>
      <c r="J238" s="25" t="n">
        <v>0</v>
      </c>
      <c r="K238" s="25" t="n">
        <v>0</v>
      </c>
      <c r="L238" s="25" t="n">
        <v>0</v>
      </c>
      <c r="M238" s="25" t="n">
        <v>0</v>
      </c>
      <c r="N238" s="25" t="n">
        <v>0</v>
      </c>
      <c r="O238" s="25" t="n">
        <v>0</v>
      </c>
      <c r="P238" s="21" t="n">
        <f aca="false">SUM(D238:O238)</f>
        <v>0</v>
      </c>
      <c r="Q238" s="25" t="n">
        <f aca="false">SUM(D238:E238)</f>
        <v>0</v>
      </c>
      <c r="R238" s="21" t="n">
        <f aca="false">P238-Q238</f>
        <v>0</v>
      </c>
      <c r="T238" s="25" t="n">
        <f aca="false">SUM(C238:E238)</f>
        <v>52731</v>
      </c>
      <c r="U238" s="21"/>
    </row>
    <row r="239" customFormat="false" ht="12.75" hidden="false" customHeight="false" outlineLevel="0" collapsed="false">
      <c r="A239" s="22" t="s">
        <v>150</v>
      </c>
      <c r="B239" s="27"/>
      <c r="C239" s="25" t="n">
        <v>0</v>
      </c>
      <c r="D239" s="25" t="n">
        <v>0</v>
      </c>
      <c r="E239" s="25" t="n">
        <v>0</v>
      </c>
      <c r="F239" s="25" t="n">
        <v>0</v>
      </c>
      <c r="G239" s="25" t="n">
        <v>0</v>
      </c>
      <c r="H239" s="25" t="n">
        <v>0</v>
      </c>
      <c r="I239" s="25" t="n">
        <v>0</v>
      </c>
      <c r="J239" s="25" t="n">
        <v>0</v>
      </c>
      <c r="K239" s="25" t="n">
        <v>0</v>
      </c>
      <c r="L239" s="25" t="n">
        <v>0</v>
      </c>
      <c r="M239" s="25" t="n">
        <v>0</v>
      </c>
      <c r="N239" s="25" t="n">
        <v>0</v>
      </c>
      <c r="O239" s="25" t="n">
        <v>0</v>
      </c>
      <c r="P239" s="21" t="n">
        <f aca="false">SUM(D239:O239)</f>
        <v>0</v>
      </c>
      <c r="Q239" s="25" t="n">
        <f aca="false">SUM(D239:E239)</f>
        <v>0</v>
      </c>
      <c r="R239" s="21" t="n">
        <f aca="false">P239-Q239</f>
        <v>0</v>
      </c>
      <c r="T239" s="25" t="n">
        <f aca="false">SUM(C239:E239)</f>
        <v>0</v>
      </c>
      <c r="U239" s="21" t="n">
        <f aca="false">SUM(T238:T239)</f>
        <v>52731</v>
      </c>
    </row>
    <row r="240" customFormat="false" ht="12.75" hidden="false" customHeight="false" outlineLevel="0" collapsed="false">
      <c r="A240" s="22" t="s">
        <v>151</v>
      </c>
      <c r="B240" s="27" t="s">
        <v>31</v>
      </c>
      <c r="C240" s="25" t="n">
        <v>7056</v>
      </c>
      <c r="D240" s="21" t="n">
        <f aca="false">[1]Source!D45</f>
        <v>15</v>
      </c>
      <c r="E240" s="21" t="n">
        <f aca="false">[1]Source!E45</f>
        <v>3</v>
      </c>
      <c r="F240" s="21" t="n">
        <f aca="false">[1]Source!F45</f>
        <v>21</v>
      </c>
      <c r="G240" s="21" t="n">
        <f aca="false">[1]Source!G45</f>
        <v>58</v>
      </c>
      <c r="H240" s="21" t="n">
        <f aca="false">[1]Source!H45</f>
        <v>106</v>
      </c>
      <c r="I240" s="21" t="n">
        <f aca="false">[1]Source!I45</f>
        <v>148</v>
      </c>
      <c r="J240" s="21" t="n">
        <f aca="false">[1]Source!J45</f>
        <v>-3</v>
      </c>
      <c r="K240" s="21" t="n">
        <f aca="false">[1]Source!K45</f>
        <v>53</v>
      </c>
      <c r="L240" s="21" t="n">
        <f aca="false">[1]Source!L45</f>
        <v>102</v>
      </c>
      <c r="M240" s="21" t="n">
        <f aca="false">[1]Source!M45</f>
        <v>150</v>
      </c>
      <c r="N240" s="21" t="n">
        <f aca="false">[1]Source!N45</f>
        <v>114</v>
      </c>
      <c r="O240" s="21" t="n">
        <f aca="false">[1]Source!O45</f>
        <v>110</v>
      </c>
      <c r="P240" s="21" t="n">
        <f aca="false">SUM(D240:O240)</f>
        <v>877</v>
      </c>
      <c r="Q240" s="25" t="n">
        <f aca="false">SUM(D240:E240)</f>
        <v>18</v>
      </c>
      <c r="R240" s="21" t="n">
        <f aca="false">P240-Q240</f>
        <v>859</v>
      </c>
      <c r="T240" s="25" t="n">
        <f aca="false">SUM(C240:E240)</f>
        <v>7074</v>
      </c>
      <c r="U240" s="21" t="n">
        <f aca="false">T240</f>
        <v>7074</v>
      </c>
    </row>
    <row r="241" customFormat="false" ht="12.75" hidden="false" customHeight="false" outlineLevel="0" collapsed="false">
      <c r="A241" s="22" t="s">
        <v>37</v>
      </c>
      <c r="C241" s="25" t="n">
        <v>0</v>
      </c>
      <c r="D241" s="25" t="n">
        <v>0</v>
      </c>
      <c r="E241" s="25" t="n">
        <v>0</v>
      </c>
      <c r="F241" s="25" t="n">
        <v>0</v>
      </c>
      <c r="G241" s="25" t="n">
        <v>0</v>
      </c>
      <c r="H241" s="25" t="n">
        <v>0</v>
      </c>
      <c r="I241" s="25" t="n">
        <v>0</v>
      </c>
      <c r="J241" s="25" t="n">
        <v>0</v>
      </c>
      <c r="K241" s="25" t="n">
        <v>0</v>
      </c>
      <c r="L241" s="25" t="n">
        <v>0</v>
      </c>
      <c r="M241" s="25" t="n">
        <v>0</v>
      </c>
      <c r="N241" s="25" t="n">
        <v>0</v>
      </c>
      <c r="O241" s="25" t="n">
        <v>0</v>
      </c>
      <c r="P241" s="21" t="n">
        <f aca="false">SUM(D241:O241)</f>
        <v>0</v>
      </c>
      <c r="Q241" s="25" t="n">
        <f aca="false">SUM(D241:E241)</f>
        <v>0</v>
      </c>
      <c r="R241" s="21" t="n">
        <f aca="false">P241-Q241</f>
        <v>0</v>
      </c>
      <c r="T241" s="25" t="n">
        <f aca="false">SUM(C241:E241)</f>
        <v>0</v>
      </c>
      <c r="U241" s="21" t="n">
        <f aca="false">T241</f>
        <v>0</v>
      </c>
    </row>
    <row r="242" customFormat="false" ht="12.75" hidden="false" customHeight="false" outlineLevel="0" collapsed="false">
      <c r="A242" s="22" t="s">
        <v>152</v>
      </c>
      <c r="C242" s="25" t="n">
        <v>0</v>
      </c>
      <c r="D242" s="25" t="n">
        <v>0</v>
      </c>
      <c r="E242" s="25" t="n">
        <v>0</v>
      </c>
      <c r="F242" s="25" t="n">
        <v>0</v>
      </c>
      <c r="G242" s="25" t="n">
        <v>0</v>
      </c>
      <c r="H242" s="25" t="n">
        <v>0</v>
      </c>
      <c r="I242" s="25" t="n">
        <v>0</v>
      </c>
      <c r="J242" s="25" t="n">
        <v>0</v>
      </c>
      <c r="K242" s="25" t="n">
        <v>0</v>
      </c>
      <c r="L242" s="25" t="n">
        <v>0</v>
      </c>
      <c r="M242" s="25" t="n">
        <v>0</v>
      </c>
      <c r="N242" s="25" t="n">
        <v>0</v>
      </c>
      <c r="O242" s="25" t="n">
        <v>5000</v>
      </c>
      <c r="P242" s="21" t="n">
        <f aca="false">SUM(D242:O242)</f>
        <v>5000</v>
      </c>
      <c r="Q242" s="25" t="n">
        <f aca="false">SUM(D242:E242)</f>
        <v>0</v>
      </c>
      <c r="R242" s="21" t="n">
        <f aca="false">P242-Q242</f>
        <v>5000</v>
      </c>
      <c r="T242" s="25" t="n">
        <f aca="false">SUM(C242:E242)</f>
        <v>0</v>
      </c>
      <c r="U242" s="21" t="n">
        <f aca="false">T242</f>
        <v>0</v>
      </c>
    </row>
    <row r="243" customFormat="false" ht="12.75" hidden="false" customHeight="false" outlineLevel="0" collapsed="false">
      <c r="A243" s="22" t="s">
        <v>153</v>
      </c>
      <c r="C243" s="25" t="n">
        <v>0</v>
      </c>
      <c r="D243" s="25" t="n">
        <v>0</v>
      </c>
      <c r="E243" s="25" t="n">
        <v>0</v>
      </c>
      <c r="F243" s="25" t="n">
        <v>0</v>
      </c>
      <c r="G243" s="25" t="n">
        <v>0</v>
      </c>
      <c r="H243" s="25" t="n">
        <v>0</v>
      </c>
      <c r="I243" s="25" t="n">
        <v>0</v>
      </c>
      <c r="J243" s="25" t="n">
        <v>0</v>
      </c>
      <c r="K243" s="25" t="n">
        <v>0</v>
      </c>
      <c r="L243" s="25" t="n">
        <v>0</v>
      </c>
      <c r="M243" s="25" t="n">
        <v>0</v>
      </c>
      <c r="N243" s="25" t="n">
        <v>0</v>
      </c>
      <c r="O243" s="25" t="n">
        <v>0</v>
      </c>
      <c r="P243" s="21" t="n">
        <f aca="false">SUM(D243:O243)</f>
        <v>0</v>
      </c>
      <c r="Q243" s="25" t="n">
        <f aca="false">SUM(D243:E243)</f>
        <v>0</v>
      </c>
      <c r="R243" s="21" t="n">
        <f aca="false">P243-Q243</f>
        <v>0</v>
      </c>
      <c r="T243" s="25" t="n">
        <f aca="false">SUM(C243:E243)</f>
        <v>0</v>
      </c>
      <c r="U243" s="21" t="n">
        <f aca="false">T243</f>
        <v>0</v>
      </c>
    </row>
    <row r="244" customFormat="false" ht="12.75" hidden="false" customHeight="false" outlineLevel="0" collapsed="false">
      <c r="A244" s="22" t="s">
        <v>154</v>
      </c>
      <c r="C244" s="25" t="n">
        <v>10000</v>
      </c>
      <c r="D244" s="25" t="n">
        <v>0</v>
      </c>
      <c r="E244" s="25" t="n">
        <v>0</v>
      </c>
      <c r="F244" s="25" t="n">
        <v>0</v>
      </c>
      <c r="G244" s="25" t="n">
        <v>0</v>
      </c>
      <c r="H244" s="25" t="n">
        <v>0</v>
      </c>
      <c r="I244" s="25" t="n">
        <v>0</v>
      </c>
      <c r="J244" s="25" t="n">
        <v>0</v>
      </c>
      <c r="K244" s="25" t="n">
        <v>0</v>
      </c>
      <c r="L244" s="25" t="n">
        <v>0</v>
      </c>
      <c r="M244" s="25" t="n">
        <v>0</v>
      </c>
      <c r="N244" s="25" t="n">
        <v>0</v>
      </c>
      <c r="O244" s="25" t="n">
        <v>0</v>
      </c>
      <c r="P244" s="21" t="n">
        <f aca="false">SUM(D244:O244)</f>
        <v>0</v>
      </c>
      <c r="Q244" s="25" t="n">
        <f aca="false">SUM(D244:E244)</f>
        <v>0</v>
      </c>
      <c r="R244" s="21" t="n">
        <f aca="false">P244-Q244</f>
        <v>0</v>
      </c>
      <c r="T244" s="25" t="n">
        <f aca="false">SUM(C244:E244)</f>
        <v>10000</v>
      </c>
      <c r="U244" s="21" t="n">
        <f aca="false">T244</f>
        <v>10000</v>
      </c>
    </row>
    <row r="245" customFormat="false" ht="12.75" hidden="false" customHeight="false" outlineLevel="0" collapsed="false">
      <c r="A245" s="22" t="s">
        <v>25</v>
      </c>
      <c r="C245" s="23" t="n">
        <v>0</v>
      </c>
      <c r="D245" s="23" t="n">
        <v>0</v>
      </c>
      <c r="E245" s="23" t="n">
        <v>0</v>
      </c>
      <c r="F245" s="23" t="n">
        <v>0</v>
      </c>
      <c r="G245" s="23" t="n">
        <v>0</v>
      </c>
      <c r="H245" s="23" t="n">
        <v>0</v>
      </c>
      <c r="I245" s="23" t="n">
        <v>0</v>
      </c>
      <c r="J245" s="23" t="n">
        <v>0</v>
      </c>
      <c r="K245" s="23" t="n">
        <v>0</v>
      </c>
      <c r="L245" s="23" t="n">
        <v>0</v>
      </c>
      <c r="M245" s="23" t="n">
        <v>0</v>
      </c>
      <c r="N245" s="23" t="n">
        <v>0</v>
      </c>
      <c r="O245" s="23" t="n">
        <v>0</v>
      </c>
      <c r="P245" s="24" t="n">
        <f aca="false">SUM(D245:O245)</f>
        <v>0</v>
      </c>
      <c r="Q245" s="23" t="n">
        <f aca="false">SUM(D245:E245)</f>
        <v>0</v>
      </c>
      <c r="R245" s="24" t="n">
        <f aca="false">P245-Q245</f>
        <v>0</v>
      </c>
      <c r="T245" s="23" t="n">
        <f aca="false">SUM(C245:E245)</f>
        <v>0</v>
      </c>
      <c r="U245" s="21" t="n">
        <f aca="false">T245</f>
        <v>0</v>
      </c>
      <c r="W245" s="38"/>
    </row>
    <row r="246" customFormat="false" ht="3.95" hidden="false" customHeight="true" outlineLevel="0" collapsed="false">
      <c r="C246" s="38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5"/>
      <c r="R246" s="21"/>
      <c r="W246" s="38"/>
    </row>
    <row r="247" customFormat="false" ht="12.75" hidden="false" customHeight="false" outlineLevel="0" collapsed="false">
      <c r="A247" s="20" t="s">
        <v>155</v>
      </c>
      <c r="C247" s="21" t="n">
        <f aca="false">SUM(C198:C245)</f>
        <v>199792</v>
      </c>
      <c r="D247" s="21" t="n">
        <f aca="false">SUM(D197:D246)</f>
        <v>198889</v>
      </c>
      <c r="E247" s="21" t="n">
        <f aca="false">SUM(E197:E246)</f>
        <v>197973</v>
      </c>
      <c r="F247" s="21" t="n">
        <f aca="false">SUM(F197:F246)</f>
        <v>197075</v>
      </c>
      <c r="G247" s="21" t="n">
        <f aca="false">SUM(G197:G246)</f>
        <v>196214</v>
      </c>
      <c r="H247" s="21" t="n">
        <f aca="false">SUM(H197:H246)</f>
        <v>195402</v>
      </c>
      <c r="I247" s="21" t="n">
        <f aca="false">SUM(I197:I246)</f>
        <v>194630</v>
      </c>
      <c r="J247" s="21" t="n">
        <f aca="false">SUM(J197:J246)</f>
        <v>193710</v>
      </c>
      <c r="K247" s="21" t="n">
        <f aca="false">SUM(K197:K246)</f>
        <v>192845</v>
      </c>
      <c r="L247" s="21" t="n">
        <f aca="false">SUM(L197:L246)</f>
        <v>192027</v>
      </c>
      <c r="M247" s="21" t="n">
        <f aca="false">SUM(M197:M246)</f>
        <v>191244</v>
      </c>
      <c r="N247" s="21" t="n">
        <f aca="false">SUM(N197:N246)</f>
        <v>190449</v>
      </c>
      <c r="O247" s="21" t="n">
        <f aca="false">SUM(O197:O246)</f>
        <v>195348</v>
      </c>
      <c r="P247" s="21"/>
      <c r="Q247" s="25"/>
    </row>
    <row r="248" customFormat="false" ht="3.95" hidden="false" customHeight="true" outlineLevel="0" collapsed="false">
      <c r="Q248" s="25"/>
    </row>
    <row r="249" customFormat="false" ht="12.75" hidden="false" customHeight="false" outlineLevel="0" collapsed="false">
      <c r="A249" s="22" t="s">
        <v>27</v>
      </c>
      <c r="C249" s="21"/>
      <c r="D249" s="21" t="n">
        <f aca="false">D247-C247</f>
        <v>-903</v>
      </c>
      <c r="E249" s="21" t="n">
        <f aca="false">E247-D247</f>
        <v>-916</v>
      </c>
      <c r="F249" s="21" t="n">
        <f aca="false">F247-E247</f>
        <v>-898</v>
      </c>
      <c r="G249" s="21" t="n">
        <f aca="false">G247-F247</f>
        <v>-861</v>
      </c>
      <c r="H249" s="21" t="n">
        <f aca="false">H247-G247</f>
        <v>-812</v>
      </c>
      <c r="I249" s="21" t="n">
        <f aca="false">I247-H247</f>
        <v>-772</v>
      </c>
      <c r="J249" s="21" t="n">
        <f aca="false">J247-I247</f>
        <v>-920</v>
      </c>
      <c r="K249" s="21" t="n">
        <f aca="false">K247-J247</f>
        <v>-865</v>
      </c>
      <c r="L249" s="21" t="n">
        <f aca="false">L247-K247</f>
        <v>-818</v>
      </c>
      <c r="M249" s="21" t="n">
        <f aca="false">M247-L247</f>
        <v>-783</v>
      </c>
      <c r="N249" s="21" t="n">
        <f aca="false">N247-M247</f>
        <v>-795</v>
      </c>
      <c r="O249" s="21" t="n">
        <f aca="false">O247-N247</f>
        <v>4899</v>
      </c>
      <c r="P249" s="21" t="n">
        <f aca="false">SUM(D249:O249)</f>
        <v>-4444</v>
      </c>
      <c r="Q249" s="21" t="n">
        <f aca="false">SUM(Q198:Q245)</f>
        <v>-1819</v>
      </c>
      <c r="R249" s="21" t="n">
        <f aca="false">P249-Q249</f>
        <v>-2625</v>
      </c>
    </row>
    <row r="250" customFormat="false" ht="12.75" hidden="false" customHeight="false" outlineLevel="0" collapsed="false">
      <c r="A250" s="0"/>
      <c r="Q250" s="25"/>
    </row>
    <row r="251" customFormat="false" ht="8.1" hidden="false" customHeight="true" outlineLevel="0" collapsed="false">
      <c r="Q251" s="25"/>
    </row>
    <row r="252" customFormat="false" ht="12.75" hidden="false" customHeight="false" outlineLevel="0" collapsed="false">
      <c r="A252" s="20" t="s">
        <v>156</v>
      </c>
      <c r="C252" s="21"/>
      <c r="D252" s="21" t="n">
        <f aca="false">C268</f>
        <v>10121</v>
      </c>
      <c r="E252" s="21" t="n">
        <f aca="false">D268</f>
        <v>10563</v>
      </c>
      <c r="F252" s="21" t="n">
        <f aca="false">E268</f>
        <v>11007</v>
      </c>
      <c r="G252" s="21" t="n">
        <f aca="false">F268</f>
        <v>11849</v>
      </c>
      <c r="H252" s="21" t="n">
        <f aca="false">G268</f>
        <v>12293</v>
      </c>
      <c r="I252" s="21" t="n">
        <f aca="false">H268</f>
        <v>12735</v>
      </c>
      <c r="J252" s="21" t="n">
        <f aca="false">I268</f>
        <v>15579</v>
      </c>
      <c r="K252" s="21" t="n">
        <f aca="false">J268</f>
        <v>16021</v>
      </c>
      <c r="L252" s="21" t="n">
        <f aca="false">K268</f>
        <v>16465</v>
      </c>
      <c r="M252" s="21" t="n">
        <f aca="false">L268</f>
        <v>17308</v>
      </c>
      <c r="N252" s="21" t="n">
        <f aca="false">M268</f>
        <v>17758</v>
      </c>
      <c r="O252" s="21" t="n">
        <f aca="false">N268</f>
        <v>18683</v>
      </c>
      <c r="P252" s="21"/>
      <c r="Q252" s="25"/>
    </row>
    <row r="253" customFormat="false" ht="12.75" hidden="false" customHeight="false" outlineLevel="0" collapsed="false">
      <c r="A253" s="22" t="s">
        <v>157</v>
      </c>
      <c r="B253" s="27" t="s">
        <v>31</v>
      </c>
      <c r="C253" s="25" t="n">
        <v>1775</v>
      </c>
      <c r="D253" s="21" t="n">
        <f aca="false">[1]Source!D58</f>
        <v>-39</v>
      </c>
      <c r="E253" s="21" t="n">
        <f aca="false">[1]Source!E58</f>
        <v>-38</v>
      </c>
      <c r="F253" s="21" t="n">
        <f aca="false">[1]Source!F58</f>
        <v>-39</v>
      </c>
      <c r="G253" s="21" t="n">
        <f aca="false">[1]Source!G58</f>
        <v>-38</v>
      </c>
      <c r="H253" s="21" t="n">
        <f aca="false">[1]Source!H58</f>
        <v>-39</v>
      </c>
      <c r="I253" s="21" t="n">
        <f aca="false">[1]Source!I58</f>
        <v>-38</v>
      </c>
      <c r="J253" s="21" t="n">
        <f aca="false">[1]Source!J58</f>
        <v>-39</v>
      </c>
      <c r="K253" s="21" t="n">
        <f aca="false">[1]Source!K58</f>
        <v>-38</v>
      </c>
      <c r="L253" s="21" t="n">
        <f aca="false">[1]Source!L58</f>
        <v>-39</v>
      </c>
      <c r="M253" s="21" t="n">
        <f aca="false">[1]Source!M58</f>
        <v>-33</v>
      </c>
      <c r="N253" s="21" t="n">
        <f aca="false">[1]Source!N58</f>
        <v>-28</v>
      </c>
      <c r="O253" s="21" t="n">
        <f aca="false">[1]Source!O58</f>
        <v>-28</v>
      </c>
      <c r="P253" s="21" t="n">
        <f aca="false">SUM(D253:O253)</f>
        <v>-436</v>
      </c>
      <c r="Q253" s="25" t="n">
        <f aca="false">SUM(D253:E253)</f>
        <v>-77</v>
      </c>
      <c r="R253" s="21" t="n">
        <f aca="false">P253-Q253</f>
        <v>-359</v>
      </c>
    </row>
    <row r="254" customFormat="false" ht="12.75" hidden="false" customHeight="false" outlineLevel="0" collapsed="false">
      <c r="A254" s="22" t="s">
        <v>158</v>
      </c>
      <c r="C254" s="25" t="n">
        <v>6020</v>
      </c>
      <c r="D254" s="25" t="n">
        <v>70</v>
      </c>
      <c r="E254" s="25" t="n">
        <v>70</v>
      </c>
      <c r="F254" s="25" t="n">
        <v>70</v>
      </c>
      <c r="G254" s="25" t="n">
        <v>70</v>
      </c>
      <c r="H254" s="25" t="n">
        <v>70</v>
      </c>
      <c r="I254" s="25" t="n">
        <v>70</v>
      </c>
      <c r="J254" s="25" t="n">
        <v>70</v>
      </c>
      <c r="K254" s="25" t="n">
        <v>70</v>
      </c>
      <c r="L254" s="25" t="n">
        <v>70</v>
      </c>
      <c r="M254" s="25" t="n">
        <v>70</v>
      </c>
      <c r="N254" s="25" t="n">
        <v>0</v>
      </c>
      <c r="O254" s="41" t="n">
        <v>-700</v>
      </c>
      <c r="P254" s="21" t="n">
        <f aca="false">SUM(D254:O254)</f>
        <v>0</v>
      </c>
      <c r="Q254" s="25" t="n">
        <f aca="false">SUM(D254:E254)</f>
        <v>140</v>
      </c>
      <c r="R254" s="21" t="n">
        <f aca="false">P254-Q254</f>
        <v>-140</v>
      </c>
    </row>
    <row r="255" customFormat="false" ht="12.75" hidden="false" customHeight="false" outlineLevel="0" collapsed="false">
      <c r="A255" s="22" t="s">
        <v>159</v>
      </c>
      <c r="C255" s="25" t="n">
        <v>0</v>
      </c>
      <c r="D255" s="25" t="n">
        <v>0</v>
      </c>
      <c r="E255" s="25" t="n">
        <v>0</v>
      </c>
      <c r="F255" s="25" t="n">
        <v>0</v>
      </c>
      <c r="G255" s="25" t="n">
        <v>0</v>
      </c>
      <c r="H255" s="25" t="n">
        <v>0</v>
      </c>
      <c r="I255" s="25" t="n">
        <v>0</v>
      </c>
      <c r="J255" s="25" t="n">
        <v>0</v>
      </c>
      <c r="K255" s="25" t="n">
        <v>0</v>
      </c>
      <c r="L255" s="25" t="n">
        <v>0</v>
      </c>
      <c r="M255" s="25" t="n">
        <v>0</v>
      </c>
      <c r="N255" s="25" t="n">
        <v>0</v>
      </c>
      <c r="O255" s="25" t="n">
        <v>0</v>
      </c>
      <c r="P255" s="21" t="n">
        <f aca="false">SUM(D255:O255)</f>
        <v>0</v>
      </c>
      <c r="Q255" s="25" t="n">
        <f aca="false">SUM(D255:E255)</f>
        <v>0</v>
      </c>
      <c r="R255" s="21" t="n">
        <f aca="false">P255-Q255</f>
        <v>0</v>
      </c>
    </row>
    <row r="256" customFormat="false" ht="12.75" hidden="false" customHeight="false" outlineLevel="0" collapsed="false">
      <c r="A256" s="22" t="s">
        <v>160</v>
      </c>
      <c r="C256" s="25" t="n">
        <v>0</v>
      </c>
      <c r="D256" s="25" t="n">
        <v>0</v>
      </c>
      <c r="E256" s="25" t="n">
        <v>0</v>
      </c>
      <c r="F256" s="25" t="n">
        <v>0</v>
      </c>
      <c r="G256" s="25" t="n">
        <v>0</v>
      </c>
      <c r="H256" s="25" t="n">
        <v>0</v>
      </c>
      <c r="I256" s="25" t="n">
        <v>0</v>
      </c>
      <c r="J256" s="25" t="n">
        <v>0</v>
      </c>
      <c r="K256" s="25" t="n">
        <v>0</v>
      </c>
      <c r="L256" s="25" t="n">
        <v>0</v>
      </c>
      <c r="M256" s="25" t="n">
        <v>0</v>
      </c>
      <c r="N256" s="25" t="n">
        <v>0</v>
      </c>
      <c r="O256" s="25" t="n">
        <v>0</v>
      </c>
      <c r="P256" s="21" t="n">
        <f aca="false">SUM(D256:O256)</f>
        <v>0</v>
      </c>
      <c r="Q256" s="25" t="n">
        <f aca="false">SUM(D256:E256)</f>
        <v>0</v>
      </c>
      <c r="R256" s="21" t="n">
        <f aca="false">P256-Q256</f>
        <v>0</v>
      </c>
    </row>
    <row r="257" customFormat="false" ht="12.75" hidden="false" customHeight="false" outlineLevel="0" collapsed="false">
      <c r="A257" s="22" t="s">
        <v>161</v>
      </c>
      <c r="C257" s="25" t="n">
        <v>1188</v>
      </c>
      <c r="D257" s="25" t="n">
        <v>-14</v>
      </c>
      <c r="E257" s="25" t="n">
        <v>-13</v>
      </c>
      <c r="F257" s="25" t="n">
        <v>-14</v>
      </c>
      <c r="G257" s="25" t="n">
        <v>-14</v>
      </c>
      <c r="H257" s="25" t="n">
        <v>-14</v>
      </c>
      <c r="I257" s="25" t="n">
        <v>-14</v>
      </c>
      <c r="J257" s="25" t="n">
        <v>-14</v>
      </c>
      <c r="K257" s="25" t="n">
        <v>-14</v>
      </c>
      <c r="L257" s="25" t="n">
        <v>-14</v>
      </c>
      <c r="M257" s="25" t="n">
        <v>-14</v>
      </c>
      <c r="N257" s="25" t="n">
        <v>-13</v>
      </c>
      <c r="O257" s="25" t="n">
        <v>-14</v>
      </c>
      <c r="P257" s="21" t="n">
        <f aca="false">SUM(D257:O257)</f>
        <v>-166</v>
      </c>
      <c r="Q257" s="25" t="n">
        <f aca="false">SUM(D257:E257)</f>
        <v>-27</v>
      </c>
      <c r="R257" s="21" t="n">
        <f aca="false">P257-Q257</f>
        <v>-139</v>
      </c>
    </row>
    <row r="258" customFormat="false" ht="12.75" hidden="false" customHeight="false" outlineLevel="0" collapsed="false">
      <c r="A258" s="22" t="s">
        <v>162</v>
      </c>
      <c r="C258" s="25" t="n">
        <v>271</v>
      </c>
      <c r="D258" s="25" t="n">
        <v>-7</v>
      </c>
      <c r="E258" s="25" t="n">
        <v>-7</v>
      </c>
      <c r="F258" s="25" t="n">
        <v>-7</v>
      </c>
      <c r="G258" s="25" t="n">
        <v>-6</v>
      </c>
      <c r="H258" s="25" t="n">
        <v>-7</v>
      </c>
      <c r="I258" s="25" t="n">
        <v>-7</v>
      </c>
      <c r="J258" s="25" t="n">
        <v>-7</v>
      </c>
      <c r="K258" s="25" t="n">
        <v>-6</v>
      </c>
      <c r="L258" s="25" t="n">
        <v>-7</v>
      </c>
      <c r="M258" s="25" t="n">
        <v>-7</v>
      </c>
      <c r="N258" s="25" t="n">
        <v>-7</v>
      </c>
      <c r="O258" s="25" t="n">
        <v>-6</v>
      </c>
      <c r="P258" s="21" t="n">
        <f aca="false">SUM(D258:O258)</f>
        <v>-81</v>
      </c>
      <c r="Q258" s="25" t="n">
        <f aca="false">SUM(D258:E258)</f>
        <v>-14</v>
      </c>
      <c r="R258" s="21" t="n">
        <f aca="false">P258-Q258</f>
        <v>-67</v>
      </c>
    </row>
    <row r="259" customFormat="false" ht="12.75" hidden="false" customHeight="false" outlineLevel="0" collapsed="false">
      <c r="A259" s="22" t="s">
        <v>163</v>
      </c>
      <c r="C259" s="25" t="n">
        <v>867</v>
      </c>
      <c r="D259" s="25" t="n">
        <v>-11</v>
      </c>
      <c r="E259" s="25" t="n">
        <v>-11</v>
      </c>
      <c r="F259" s="25" t="n">
        <v>-11</v>
      </c>
      <c r="G259" s="25" t="n">
        <v>-11</v>
      </c>
      <c r="H259" s="25" t="n">
        <v>-11</v>
      </c>
      <c r="I259" s="25" t="n">
        <v>-10</v>
      </c>
      <c r="J259" s="25" t="n">
        <v>-11</v>
      </c>
      <c r="K259" s="25" t="n">
        <v>-11</v>
      </c>
      <c r="L259" s="25" t="n">
        <v>-11</v>
      </c>
      <c r="M259" s="25" t="n">
        <v>-10</v>
      </c>
      <c r="N259" s="25" t="n">
        <v>-11</v>
      </c>
      <c r="O259" s="25" t="n">
        <v>-11</v>
      </c>
      <c r="P259" s="21" t="n">
        <f aca="false">SUM(D259:O259)</f>
        <v>-130</v>
      </c>
      <c r="Q259" s="25" t="n">
        <f aca="false">SUM(D259:E259)</f>
        <v>-22</v>
      </c>
      <c r="R259" s="21" t="n">
        <f aca="false">P259-Q259</f>
        <v>-108</v>
      </c>
    </row>
    <row r="260" customFormat="false" ht="12.75" hidden="false" customHeight="false" outlineLevel="0" collapsed="false">
      <c r="A260" s="22" t="s">
        <v>37</v>
      </c>
      <c r="C260" s="25" t="n">
        <v>0</v>
      </c>
      <c r="D260" s="25" t="n">
        <v>0</v>
      </c>
      <c r="E260" s="25" t="n">
        <v>0</v>
      </c>
      <c r="F260" s="25" t="n">
        <v>0</v>
      </c>
      <c r="G260" s="25" t="n">
        <v>0</v>
      </c>
      <c r="H260" s="25" t="n">
        <v>0</v>
      </c>
      <c r="I260" s="25" t="n">
        <v>0</v>
      </c>
      <c r="J260" s="25" t="n">
        <v>0</v>
      </c>
      <c r="K260" s="25" t="n">
        <v>0</v>
      </c>
      <c r="L260" s="25" t="n">
        <v>0</v>
      </c>
      <c r="M260" s="25" t="n">
        <v>0</v>
      </c>
      <c r="N260" s="25" t="n">
        <v>0</v>
      </c>
      <c r="O260" s="25" t="n">
        <v>0</v>
      </c>
      <c r="P260" s="21" t="n">
        <f aca="false">SUM(D260:O260)</f>
        <v>0</v>
      </c>
      <c r="Q260" s="25" t="n">
        <f aca="false">SUM(D260:E260)</f>
        <v>0</v>
      </c>
      <c r="R260" s="21" t="n">
        <f aca="false">P260-Q260</f>
        <v>0</v>
      </c>
    </row>
    <row r="261" customFormat="false" ht="12.75" hidden="false" customHeight="false" outlineLevel="0" collapsed="false">
      <c r="A261" s="22" t="s">
        <v>37</v>
      </c>
      <c r="B261" s="27"/>
      <c r="C261" s="25" t="n">
        <v>0</v>
      </c>
      <c r="D261" s="25" t="n">
        <v>0</v>
      </c>
      <c r="E261" s="25" t="n">
        <v>0</v>
      </c>
      <c r="F261" s="25" t="n">
        <v>0</v>
      </c>
      <c r="G261" s="25" t="n">
        <v>0</v>
      </c>
      <c r="H261" s="25" t="n">
        <v>0</v>
      </c>
      <c r="I261" s="25" t="n">
        <v>0</v>
      </c>
      <c r="J261" s="25" t="n">
        <v>0</v>
      </c>
      <c r="K261" s="25" t="n">
        <v>0</v>
      </c>
      <c r="L261" s="25" t="n">
        <v>0</v>
      </c>
      <c r="M261" s="25" t="n">
        <v>0</v>
      </c>
      <c r="N261" s="25" t="n">
        <v>0</v>
      </c>
      <c r="O261" s="25" t="n">
        <v>0</v>
      </c>
      <c r="P261" s="21" t="n">
        <f aca="false">SUM(D261:O261)</f>
        <v>0</v>
      </c>
      <c r="Q261" s="25" t="n">
        <f aca="false">SUM(D261:E261)</f>
        <v>0</v>
      </c>
      <c r="R261" s="21" t="n">
        <f aca="false">P261-Q261</f>
        <v>0</v>
      </c>
    </row>
    <row r="262" customFormat="false" ht="12.75" hidden="false" customHeight="false" outlineLevel="0" collapsed="false">
      <c r="A262" s="22" t="s">
        <v>89</v>
      </c>
      <c r="C262" s="25" t="n">
        <v>0</v>
      </c>
      <c r="D262" s="25" t="n">
        <v>0</v>
      </c>
      <c r="E262" s="25" t="n">
        <v>0</v>
      </c>
      <c r="F262" s="25" t="n">
        <v>0</v>
      </c>
      <c r="G262" s="25" t="n">
        <v>0</v>
      </c>
      <c r="H262" s="25" t="n">
        <v>0</v>
      </c>
      <c r="I262" s="25" t="n">
        <v>0</v>
      </c>
      <c r="J262" s="25" t="n">
        <v>0</v>
      </c>
      <c r="K262" s="25" t="n">
        <v>0</v>
      </c>
      <c r="L262" s="25" t="n">
        <v>0</v>
      </c>
      <c r="M262" s="25" t="n">
        <v>0</v>
      </c>
      <c r="N262" s="25" t="n">
        <v>0</v>
      </c>
      <c r="O262" s="25" t="n">
        <v>0</v>
      </c>
      <c r="P262" s="21" t="n">
        <f aca="false">SUM(D262:O262)</f>
        <v>0</v>
      </c>
      <c r="Q262" s="25" t="n">
        <f aca="false">SUM(D262:E262)</f>
        <v>0</v>
      </c>
      <c r="R262" s="21" t="n">
        <f aca="false">P262-Q262</f>
        <v>0</v>
      </c>
    </row>
    <row r="263" customFormat="false" ht="12.75" hidden="false" customHeight="false" outlineLevel="0" collapsed="false">
      <c r="A263" s="22" t="s">
        <v>164</v>
      </c>
      <c r="C263" s="25" t="n">
        <v>0</v>
      </c>
      <c r="D263" s="26" t="n">
        <v>0</v>
      </c>
      <c r="E263" s="26" t="n">
        <v>0</v>
      </c>
      <c r="F263" s="26" t="n">
        <v>0</v>
      </c>
      <c r="G263" s="26" t="n">
        <v>0</v>
      </c>
      <c r="H263" s="26" t="n">
        <v>0</v>
      </c>
      <c r="I263" s="26" t="n">
        <v>2000</v>
      </c>
      <c r="J263" s="26" t="n">
        <v>0</v>
      </c>
      <c r="K263" s="26" t="n">
        <v>0</v>
      </c>
      <c r="L263" s="26" t="n">
        <v>0</v>
      </c>
      <c r="M263" s="26" t="n">
        <v>0</v>
      </c>
      <c r="N263" s="26" t="n">
        <v>0</v>
      </c>
      <c r="O263" s="26" t="n">
        <v>0</v>
      </c>
      <c r="P263" s="21" t="n">
        <f aca="false">SUM(D263:O263)</f>
        <v>2000</v>
      </c>
      <c r="Q263" s="25" t="n">
        <f aca="false">SUM(D263:E263)</f>
        <v>0</v>
      </c>
      <c r="R263" s="21" t="n">
        <f aca="false">P263-Q263</f>
        <v>2000</v>
      </c>
    </row>
    <row r="264" customFormat="false" ht="12.75" hidden="false" customHeight="false" outlineLevel="0" collapsed="false">
      <c r="A264" s="22" t="s">
        <v>165</v>
      </c>
      <c r="C264" s="25" t="n">
        <v>0</v>
      </c>
      <c r="D264" s="26" t="n">
        <v>443</v>
      </c>
      <c r="E264" s="26" t="n">
        <v>443</v>
      </c>
      <c r="F264" s="26" t="n">
        <v>843</v>
      </c>
      <c r="G264" s="26" t="n">
        <v>443</v>
      </c>
      <c r="H264" s="26" t="n">
        <v>443</v>
      </c>
      <c r="I264" s="26" t="n">
        <v>843</v>
      </c>
      <c r="J264" s="26" t="n">
        <v>443</v>
      </c>
      <c r="K264" s="26" t="n">
        <v>443</v>
      </c>
      <c r="L264" s="26" t="n">
        <v>844</v>
      </c>
      <c r="M264" s="26" t="n">
        <v>444</v>
      </c>
      <c r="N264" s="26" t="n">
        <v>984</v>
      </c>
      <c r="O264" s="26" t="n">
        <v>1384</v>
      </c>
      <c r="P264" s="21" t="n">
        <f aca="false">SUM(D264:O264)</f>
        <v>8000</v>
      </c>
      <c r="Q264" s="25" t="n">
        <f aca="false">SUM(D264:E264)</f>
        <v>886</v>
      </c>
      <c r="R264" s="21" t="n">
        <f aca="false">P264-Q264</f>
        <v>7114</v>
      </c>
    </row>
    <row r="265" customFormat="false" ht="12.75" hidden="false" customHeight="false" outlineLevel="0" collapsed="false">
      <c r="A265" s="22" t="s">
        <v>166</v>
      </c>
      <c r="C265" s="25" t="n">
        <v>0</v>
      </c>
      <c r="D265" s="25" t="n">
        <v>0</v>
      </c>
      <c r="E265" s="25" t="n">
        <v>0</v>
      </c>
      <c r="F265" s="25" t="n">
        <v>0</v>
      </c>
      <c r="G265" s="25" t="n">
        <v>0</v>
      </c>
      <c r="H265" s="25" t="n">
        <v>0</v>
      </c>
      <c r="I265" s="25" t="n">
        <v>0</v>
      </c>
      <c r="J265" s="25" t="n">
        <v>0</v>
      </c>
      <c r="K265" s="25" t="n">
        <v>0</v>
      </c>
      <c r="L265" s="25" t="n">
        <v>0</v>
      </c>
      <c r="M265" s="25" t="n">
        <v>0</v>
      </c>
      <c r="N265" s="25" t="n">
        <v>0</v>
      </c>
      <c r="O265" s="25" t="n">
        <v>0</v>
      </c>
      <c r="P265" s="21" t="n">
        <f aca="false">SUM(D265:O265)</f>
        <v>0</v>
      </c>
      <c r="Q265" s="25" t="n">
        <f aca="false">SUM(D265:E265)</f>
        <v>0</v>
      </c>
      <c r="R265" s="21" t="n">
        <f aca="false">P265-Q265</f>
        <v>0</v>
      </c>
    </row>
    <row r="266" customFormat="false" ht="12.75" hidden="false" customHeight="false" outlineLevel="0" collapsed="false">
      <c r="A266" s="22" t="s">
        <v>25</v>
      </c>
      <c r="C266" s="23" t="n">
        <v>0</v>
      </c>
      <c r="D266" s="23" t="n">
        <v>0</v>
      </c>
      <c r="E266" s="23" t="n">
        <v>0</v>
      </c>
      <c r="F266" s="23" t="n">
        <v>0</v>
      </c>
      <c r="G266" s="23" t="n">
        <v>0</v>
      </c>
      <c r="H266" s="23" t="n">
        <v>0</v>
      </c>
      <c r="I266" s="23" t="n">
        <v>0</v>
      </c>
      <c r="J266" s="23" t="n">
        <v>0</v>
      </c>
      <c r="K266" s="23" t="n">
        <v>0</v>
      </c>
      <c r="L266" s="23" t="n">
        <v>0</v>
      </c>
      <c r="M266" s="23" t="n">
        <v>0</v>
      </c>
      <c r="N266" s="23" t="n">
        <v>0</v>
      </c>
      <c r="O266" s="23" t="n">
        <v>0</v>
      </c>
      <c r="P266" s="24" t="n">
        <f aca="false">SUM(D266:O266)</f>
        <v>0</v>
      </c>
      <c r="Q266" s="23" t="n">
        <f aca="false">SUM(D266:E266)</f>
        <v>0</v>
      </c>
      <c r="R266" s="24" t="n">
        <f aca="false">P266-Q266</f>
        <v>0</v>
      </c>
    </row>
    <row r="267" customFormat="false" ht="3.95" hidden="false" customHeight="true" outlineLevel="0" collapsed="false"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customFormat="false" ht="12.75" hidden="false" customHeight="false" outlineLevel="0" collapsed="false">
      <c r="A268" s="20" t="s">
        <v>167</v>
      </c>
      <c r="C268" s="21" t="n">
        <f aca="false">SUM(C253:C267)</f>
        <v>10121</v>
      </c>
      <c r="D268" s="21" t="n">
        <f aca="false">SUM(D252:D267)</f>
        <v>10563</v>
      </c>
      <c r="E268" s="21" t="n">
        <f aca="false">SUM(E252:E267)</f>
        <v>11007</v>
      </c>
      <c r="F268" s="21" t="n">
        <f aca="false">SUM(F252:F267)</f>
        <v>11849</v>
      </c>
      <c r="G268" s="21" t="n">
        <f aca="false">SUM(G252:G267)</f>
        <v>12293</v>
      </c>
      <c r="H268" s="21" t="n">
        <f aca="false">SUM(H252:H267)</f>
        <v>12735</v>
      </c>
      <c r="I268" s="21" t="n">
        <f aca="false">SUM(I252:I267)</f>
        <v>15579</v>
      </c>
      <c r="J268" s="21" t="n">
        <f aca="false">SUM(J252:J267)</f>
        <v>16021</v>
      </c>
      <c r="K268" s="21" t="n">
        <f aca="false">SUM(K252:K267)</f>
        <v>16465</v>
      </c>
      <c r="L268" s="21" t="n">
        <f aca="false">SUM(L252:L267)</f>
        <v>17308</v>
      </c>
      <c r="M268" s="21" t="n">
        <f aca="false">SUM(M252:M267)</f>
        <v>17758</v>
      </c>
      <c r="N268" s="21" t="n">
        <f aca="false">SUM(N252:N267)</f>
        <v>18683</v>
      </c>
      <c r="O268" s="21" t="n">
        <f aca="false">SUM(O252:O267)</f>
        <v>19308</v>
      </c>
      <c r="P268" s="21"/>
    </row>
    <row r="269" customFormat="false" ht="3.95" hidden="false" customHeight="true" outlineLevel="0" collapsed="false"/>
    <row r="270" customFormat="false" ht="12.75" hidden="false" customHeight="false" outlineLevel="0" collapsed="false">
      <c r="A270" s="22" t="s">
        <v>27</v>
      </c>
      <c r="C270" s="21"/>
      <c r="D270" s="21" t="n">
        <f aca="false">D268-C268</f>
        <v>442</v>
      </c>
      <c r="E270" s="21" t="n">
        <f aca="false">E268-D268</f>
        <v>444</v>
      </c>
      <c r="F270" s="21" t="n">
        <f aca="false">F268-E268</f>
        <v>842</v>
      </c>
      <c r="G270" s="21" t="n">
        <f aca="false">G268-F268</f>
        <v>444</v>
      </c>
      <c r="H270" s="21" t="n">
        <f aca="false">H268-G268</f>
        <v>442</v>
      </c>
      <c r="I270" s="21" t="n">
        <f aca="false">I268-H268</f>
        <v>2844</v>
      </c>
      <c r="J270" s="21" t="n">
        <f aca="false">J268-I268</f>
        <v>442</v>
      </c>
      <c r="K270" s="21" t="n">
        <f aca="false">K268-J268</f>
        <v>444</v>
      </c>
      <c r="L270" s="21" t="n">
        <f aca="false">L268-K268</f>
        <v>843</v>
      </c>
      <c r="M270" s="21" t="n">
        <f aca="false">M268-L268</f>
        <v>450</v>
      </c>
      <c r="N270" s="21" t="n">
        <f aca="false">N268-M268</f>
        <v>925</v>
      </c>
      <c r="O270" s="21" t="n">
        <f aca="false">O268-N268</f>
        <v>625</v>
      </c>
      <c r="P270" s="21" t="n">
        <f aca="false">SUM(D270:O270)</f>
        <v>9187</v>
      </c>
      <c r="Q270" s="21" t="n">
        <f aca="false">SUM(Q253:Q267)</f>
        <v>886</v>
      </c>
      <c r="R270" s="21" t="n">
        <f aca="false">P270-Q270</f>
        <v>8301</v>
      </c>
    </row>
    <row r="271" customFormat="false" ht="6" hidden="false" customHeight="true" outlineLevel="0" collapsed="false"/>
    <row r="272" customFormat="false" ht="12.75" hidden="false" customHeight="false" outlineLevel="0" collapsed="false">
      <c r="A272" s="20" t="s">
        <v>168</v>
      </c>
      <c r="C272" s="42" t="n">
        <f aca="false">C13+C33+C41+C49+C56+C63+C72+C97+C111+C123+C132+C144+C161-C176+C184+C192+C247+C268-C473-C308</f>
        <v>2096348</v>
      </c>
      <c r="D272" s="42" t="n">
        <f aca="false">D13+D33+D41+D49+D56+D63+D72+D97+D111+D123+D132+D144+D161-D176+D184+D192+D247+D268-D473-D308</f>
        <v>2117230</v>
      </c>
      <c r="E272" s="42" t="n">
        <f aca="false">E13+E33+E41+E49+E56+E63+E72+E97+E111+E123+E132+E144+E161-E176+E184+E192+E247+E268-E473-E308</f>
        <v>2135259</v>
      </c>
      <c r="F272" s="42" t="n">
        <f aca="false">F13+F33+F41+F49+F56+F63+F72+F97+F111+F123+F132+F144+F161-F176+F184+F192+F247+F268-F473-F308</f>
        <v>2153309</v>
      </c>
      <c r="G272" s="42" t="n">
        <f aca="false">G13+G33+G41+G49+G56+G63+G72+G97+G111+G123+G132+G144+G161-G176+G184+G192+G247+G268-G473-G308</f>
        <v>2158961</v>
      </c>
      <c r="H272" s="42" t="n">
        <f aca="false">H13+H33+H41+H49+H56+H63+H72+H97+H111+H123+H132+H144+H161-H176+H184+H192+H247+H268-H473-H308</f>
        <v>2159644</v>
      </c>
      <c r="I272" s="42" t="n">
        <f aca="false">I13+I33+I41+I49+I56+I63+I72+I97+I111+I123+I132+I144+I161-I176+I184+I192+I247+I268-I473-I308</f>
        <v>2159266</v>
      </c>
      <c r="J272" s="42" t="n">
        <f aca="false">J13+J33+J41+J49+J56+J63+J72+J97+J111+J123+J132+J144+J161-J176+J184+J192+J247+J268-J473-J308</f>
        <v>2165463</v>
      </c>
      <c r="K272" s="42" t="n">
        <f aca="false">K13+K33+K41+K49+K56+K63+K72+K97+K111+K123+K132+K144+K161-K176+K184+K192+K247+K268-K473-K308</f>
        <v>2171007</v>
      </c>
      <c r="L272" s="42" t="n">
        <f aca="false">L13+L33+L41+L49+L56+L63+L72+L97+L111+L123+L132+L144+L161-L176+L184+L192+L247+L268-L473-L308</f>
        <v>2170139</v>
      </c>
      <c r="M272" s="42" t="n">
        <f aca="false">M13+M33+M41+M49+M56+M63+M72+M97+M111+M123+M132+M144+M161-M176+M184+M192+M247+M268-M473-M308</f>
        <v>2173940</v>
      </c>
      <c r="N272" s="42" t="n">
        <f aca="false">N13+N33+N41+N49+N56+N63+N72+N97+N111+N123+N132+N144+N161-N176+N184+N192+N247+N268-N473-N308</f>
        <v>2188708</v>
      </c>
      <c r="O272" s="42" t="n">
        <f aca="false">O13+O33+O41+O49+O56+O63+O72+O97+O111+O123+O132+O144+O161-O176+O184+O192+O247+O268-O473-O308</f>
        <v>2199710</v>
      </c>
    </row>
    <row r="273" customFormat="false" ht="6" hidden="false" customHeight="true" outlineLevel="0" collapsed="false"/>
    <row r="274" customFormat="false" ht="12.75" hidden="false" customHeight="false" outlineLevel="0" collapsed="false">
      <c r="A274" s="22" t="s">
        <v>169</v>
      </c>
      <c r="D274" s="21" t="n">
        <f aca="false">D272-C272</f>
        <v>20882</v>
      </c>
      <c r="E274" s="21" t="n">
        <f aca="false">E272-D272</f>
        <v>18029</v>
      </c>
      <c r="F274" s="21" t="n">
        <f aca="false">F272-E272</f>
        <v>18050</v>
      </c>
      <c r="G274" s="21" t="n">
        <f aca="false">G272-F272</f>
        <v>5652</v>
      </c>
      <c r="H274" s="21" t="n">
        <f aca="false">H272-G272</f>
        <v>683</v>
      </c>
      <c r="I274" s="21" t="n">
        <f aca="false">I272-H272</f>
        <v>-378</v>
      </c>
      <c r="J274" s="21" t="n">
        <f aca="false">J272-I272</f>
        <v>6197</v>
      </c>
      <c r="K274" s="21" t="n">
        <f aca="false">K272-J272</f>
        <v>5544</v>
      </c>
      <c r="L274" s="21" t="n">
        <f aca="false">L272-K272</f>
        <v>-868</v>
      </c>
      <c r="M274" s="21" t="n">
        <f aca="false">M272-L272</f>
        <v>3801</v>
      </c>
      <c r="N274" s="21" t="n">
        <f aca="false">N272-M272</f>
        <v>14768</v>
      </c>
      <c r="O274" s="21" t="n">
        <f aca="false">O272-N272</f>
        <v>11002</v>
      </c>
      <c r="P274" s="21" t="n">
        <f aca="false">SUM(D274:O274)</f>
        <v>103362</v>
      </c>
      <c r="Q274" s="25" t="n">
        <f aca="false">SUM(D274:E274)</f>
        <v>38911</v>
      </c>
      <c r="R274" s="21" t="n">
        <f aca="false">P274-Q274</f>
        <v>64451</v>
      </c>
    </row>
    <row r="276" customFormat="false" ht="8.1" hidden="false" customHeight="true" outlineLevel="0" collapsed="false"/>
    <row r="279" customFormat="false" ht="12.75" hidden="false" customHeight="false" outlineLevel="0" collapsed="false">
      <c r="A279" s="20" t="s">
        <v>170</v>
      </c>
      <c r="C279" s="26" t="n">
        <f aca="false">13841-0</f>
        <v>13841</v>
      </c>
      <c r="D279" s="21" t="n">
        <f aca="false">C299</f>
        <v>14572</v>
      </c>
      <c r="E279" s="21" t="n">
        <f aca="false">D299</f>
        <v>14722</v>
      </c>
      <c r="F279" s="21" t="n">
        <f aca="false">E299</f>
        <v>14722</v>
      </c>
      <c r="G279" s="21" t="n">
        <f aca="false">F299</f>
        <v>14722</v>
      </c>
      <c r="H279" s="21" t="n">
        <f aca="false">G299</f>
        <v>13991</v>
      </c>
      <c r="I279" s="21" t="n">
        <f aca="false">H299</f>
        <v>13991</v>
      </c>
      <c r="J279" s="21" t="n">
        <f aca="false">I299</f>
        <v>13610</v>
      </c>
      <c r="K279" s="21" t="n">
        <f aca="false">J299</f>
        <v>13610</v>
      </c>
      <c r="L279" s="21" t="n">
        <f aca="false">K299</f>
        <v>13610</v>
      </c>
      <c r="M279" s="21" t="n">
        <f aca="false">L299</f>
        <v>13891</v>
      </c>
      <c r="N279" s="21" t="n">
        <f aca="false">M299</f>
        <v>13891</v>
      </c>
      <c r="O279" s="21" t="n">
        <f aca="false">N299</f>
        <v>13891</v>
      </c>
    </row>
    <row r="280" customFormat="false" ht="12.75" hidden="false" customHeight="false" outlineLevel="0" collapsed="false">
      <c r="A280" s="22" t="s">
        <v>29</v>
      </c>
      <c r="C280" s="25" t="n">
        <v>-281</v>
      </c>
      <c r="D280" s="21" t="n">
        <f aca="false">-C289</f>
        <v>-1012</v>
      </c>
      <c r="E280" s="21" t="n">
        <f aca="false">-D289</f>
        <v>-1162</v>
      </c>
      <c r="F280" s="21" t="n">
        <f aca="false">-E289</f>
        <v>-1162</v>
      </c>
      <c r="G280" s="21" t="n">
        <f aca="false">-F289</f>
        <v>-1162</v>
      </c>
      <c r="H280" s="21" t="n">
        <f aca="false">-G289</f>
        <v>-431</v>
      </c>
      <c r="I280" s="21" t="n">
        <f aca="false">-H289</f>
        <v>-431</v>
      </c>
      <c r="J280" s="21" t="n">
        <f aca="false">-I289</f>
        <v>-50</v>
      </c>
      <c r="K280" s="21" t="n">
        <f aca="false">-J289</f>
        <v>-50</v>
      </c>
      <c r="L280" s="21" t="n">
        <f aca="false">-K289</f>
        <v>-50</v>
      </c>
      <c r="M280" s="21" t="n">
        <f aca="false">-L289</f>
        <v>-331</v>
      </c>
      <c r="N280" s="21" t="n">
        <f aca="false">-M289</f>
        <v>-331</v>
      </c>
      <c r="O280" s="21" t="n">
        <f aca="false">-N289</f>
        <v>-331</v>
      </c>
    </row>
    <row r="281" customFormat="false" ht="8.1" hidden="false" customHeight="true" outlineLevel="0" collapsed="false">
      <c r="C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</row>
    <row r="282" customFormat="false" ht="12.75" hidden="false" customHeight="false" outlineLevel="0" collapsed="false">
      <c r="A282" s="22" t="s">
        <v>171</v>
      </c>
      <c r="B282" s="27" t="s">
        <v>31</v>
      </c>
      <c r="C282" s="25" t="n">
        <v>0</v>
      </c>
      <c r="D282" s="21" t="n">
        <f aca="false">[1]Source!D14</f>
        <v>0</v>
      </c>
      <c r="E282" s="21" t="n">
        <f aca="false">[1]Source!E14</f>
        <v>0</v>
      </c>
      <c r="F282" s="21" t="n">
        <f aca="false">[1]Source!F14</f>
        <v>0</v>
      </c>
      <c r="G282" s="21" t="n">
        <f aca="false">[1]Source!G14</f>
        <v>0</v>
      </c>
      <c r="H282" s="21" t="n">
        <f aca="false">[1]Source!H14</f>
        <v>0</v>
      </c>
      <c r="I282" s="21" t="n">
        <f aca="false">[1]Source!I14</f>
        <v>0</v>
      </c>
      <c r="J282" s="21" t="n">
        <f aca="false">[1]Source!J14</f>
        <v>0</v>
      </c>
      <c r="K282" s="21" t="n">
        <f aca="false">[1]Source!K14</f>
        <v>0</v>
      </c>
      <c r="L282" s="21" t="n">
        <f aca="false">[1]Source!L14</f>
        <v>0</v>
      </c>
      <c r="M282" s="21" t="n">
        <f aca="false">[1]Source!M14</f>
        <v>0</v>
      </c>
      <c r="N282" s="21" t="n">
        <f aca="false">[1]Source!N14</f>
        <v>0</v>
      </c>
      <c r="O282" s="21" t="n">
        <f aca="false">[1]Source!O14</f>
        <v>0</v>
      </c>
      <c r="P282" s="21" t="n">
        <f aca="false">SUM(D282:O282)</f>
        <v>0</v>
      </c>
      <c r="Q282" s="25" t="n">
        <f aca="false">SUM(D282:E282)</f>
        <v>0</v>
      </c>
      <c r="R282" s="21" t="n">
        <f aca="false">P282-Q282</f>
        <v>0</v>
      </c>
    </row>
    <row r="283" customFormat="false" ht="12.75" hidden="false" customHeight="false" outlineLevel="0" collapsed="false">
      <c r="A283" s="22" t="s">
        <v>172</v>
      </c>
      <c r="B283" s="27" t="s">
        <v>31</v>
      </c>
      <c r="C283" s="25" t="n">
        <v>1012</v>
      </c>
      <c r="D283" s="21" t="n">
        <f aca="false">[1]Source!D20+[1]Source!D13</f>
        <v>1162</v>
      </c>
      <c r="E283" s="21" t="n">
        <f aca="false">[1]Source!E20+[1]Source!E13</f>
        <v>1162</v>
      </c>
      <c r="F283" s="21" t="n">
        <f aca="false">[1]Source!F20+[1]Source!F13</f>
        <v>1162</v>
      </c>
      <c r="G283" s="21" t="n">
        <f aca="false">[1]Source!G20+[1]Source!G13</f>
        <v>431</v>
      </c>
      <c r="H283" s="21" t="n">
        <f aca="false">[1]Source!H20+[1]Source!H13</f>
        <v>431</v>
      </c>
      <c r="I283" s="21" t="n">
        <f aca="false">[1]Source!I20+[1]Source!I13</f>
        <v>50</v>
      </c>
      <c r="J283" s="21" t="n">
        <f aca="false">[1]Source!J20+[1]Source!J13</f>
        <v>50</v>
      </c>
      <c r="K283" s="21" t="n">
        <f aca="false">[1]Source!K20+[1]Source!K13</f>
        <v>50</v>
      </c>
      <c r="L283" s="21" t="n">
        <f aca="false">[1]Source!L20+[1]Source!L13</f>
        <v>331</v>
      </c>
      <c r="M283" s="21" t="n">
        <f aca="false">[1]Source!M20+[1]Source!M13</f>
        <v>331</v>
      </c>
      <c r="N283" s="21" t="n">
        <f aca="false">[1]Source!N20+[1]Source!N13</f>
        <v>331</v>
      </c>
      <c r="O283" s="21" t="n">
        <f aca="false">[1]Source!O20+[1]Source!O13</f>
        <v>1162</v>
      </c>
      <c r="P283" s="21" t="n">
        <f aca="false">SUM(D283:O283)</f>
        <v>6653</v>
      </c>
      <c r="Q283" s="25" t="n">
        <f aca="false">SUM(D283:E283)</f>
        <v>2324</v>
      </c>
      <c r="R283" s="21" t="n">
        <f aca="false">P283-Q283</f>
        <v>4329</v>
      </c>
    </row>
    <row r="284" customFormat="false" ht="12.75" hidden="false" customHeight="false" outlineLevel="0" collapsed="false">
      <c r="A284" s="22" t="s">
        <v>173</v>
      </c>
      <c r="B284" s="27" t="s">
        <v>31</v>
      </c>
      <c r="C284" s="25" t="n">
        <v>0</v>
      </c>
      <c r="D284" s="21" t="n">
        <f aca="false">[1]Source!D15</f>
        <v>0</v>
      </c>
      <c r="E284" s="21" t="n">
        <f aca="false">[1]Source!E15</f>
        <v>0</v>
      </c>
      <c r="F284" s="21" t="n">
        <f aca="false">[1]Source!F15</f>
        <v>0</v>
      </c>
      <c r="G284" s="21" t="n">
        <f aca="false">[1]Source!G15</f>
        <v>0</v>
      </c>
      <c r="H284" s="21" t="n">
        <f aca="false">[1]Source!H15</f>
        <v>0</v>
      </c>
      <c r="I284" s="21" t="n">
        <f aca="false">[1]Source!I15</f>
        <v>0</v>
      </c>
      <c r="J284" s="21" t="n">
        <f aca="false">[1]Source!J15</f>
        <v>0</v>
      </c>
      <c r="K284" s="21" t="n">
        <f aca="false">[1]Source!K15</f>
        <v>0</v>
      </c>
      <c r="L284" s="21" t="n">
        <f aca="false">[1]Source!L15</f>
        <v>0</v>
      </c>
      <c r="M284" s="21" t="n">
        <f aca="false">[1]Source!M15</f>
        <v>0</v>
      </c>
      <c r="N284" s="21" t="n">
        <f aca="false">[1]Source!N15</f>
        <v>0</v>
      </c>
      <c r="O284" s="21" t="n">
        <f aca="false">[1]Source!O15</f>
        <v>0</v>
      </c>
      <c r="P284" s="21" t="n">
        <f aca="false">SUM(D284:O284)</f>
        <v>0</v>
      </c>
      <c r="Q284" s="25" t="n">
        <f aca="false">SUM(D284:E284)</f>
        <v>0</v>
      </c>
      <c r="R284" s="21" t="n">
        <f aca="false">P284-Q284</f>
        <v>0</v>
      </c>
    </row>
    <row r="285" customFormat="false" ht="12.75" hidden="false" customHeight="false" outlineLevel="0" collapsed="false">
      <c r="A285" s="22" t="s">
        <v>37</v>
      </c>
      <c r="C285" s="25" t="n">
        <v>0</v>
      </c>
      <c r="D285" s="25" t="n">
        <v>0</v>
      </c>
      <c r="E285" s="25" t="n">
        <v>0</v>
      </c>
      <c r="F285" s="25" t="n">
        <v>0</v>
      </c>
      <c r="G285" s="25" t="n">
        <v>0</v>
      </c>
      <c r="H285" s="25" t="n">
        <v>0</v>
      </c>
      <c r="I285" s="25" t="n">
        <v>0</v>
      </c>
      <c r="J285" s="25" t="n">
        <v>0</v>
      </c>
      <c r="K285" s="25" t="n">
        <v>0</v>
      </c>
      <c r="L285" s="25" t="n">
        <v>0</v>
      </c>
      <c r="M285" s="25" t="n">
        <v>0</v>
      </c>
      <c r="N285" s="25" t="n">
        <v>0</v>
      </c>
      <c r="O285" s="25" t="n">
        <v>0</v>
      </c>
      <c r="P285" s="21" t="n">
        <f aca="false">SUM(D285:O285)</f>
        <v>0</v>
      </c>
      <c r="Q285" s="25" t="n">
        <f aca="false">SUM(D285:E285)</f>
        <v>0</v>
      </c>
      <c r="R285" s="21" t="n">
        <f aca="false">P285-Q285</f>
        <v>0</v>
      </c>
    </row>
    <row r="286" customFormat="false" ht="12.75" hidden="false" customHeight="false" outlineLevel="0" collapsed="false">
      <c r="A286" s="22" t="s">
        <v>89</v>
      </c>
      <c r="C286" s="25" t="n">
        <v>0</v>
      </c>
      <c r="D286" s="25" t="n">
        <v>0</v>
      </c>
      <c r="E286" s="25" t="n">
        <v>0</v>
      </c>
      <c r="F286" s="25" t="n">
        <v>0</v>
      </c>
      <c r="G286" s="25" t="n">
        <v>0</v>
      </c>
      <c r="H286" s="25" t="n">
        <v>0</v>
      </c>
      <c r="I286" s="25" t="n">
        <v>0</v>
      </c>
      <c r="J286" s="25" t="n">
        <v>0</v>
      </c>
      <c r="K286" s="25" t="n">
        <v>0</v>
      </c>
      <c r="L286" s="25" t="n">
        <v>0</v>
      </c>
      <c r="M286" s="25" t="n">
        <v>0</v>
      </c>
      <c r="N286" s="25" t="n">
        <v>0</v>
      </c>
      <c r="O286" s="25" t="n">
        <v>0</v>
      </c>
      <c r="P286" s="21" t="n">
        <f aca="false">SUM(D286:O286)</f>
        <v>0</v>
      </c>
      <c r="Q286" s="25" t="n">
        <f aca="false">SUM(D286:E286)</f>
        <v>0</v>
      </c>
      <c r="R286" s="21" t="n">
        <f aca="false">P286-Q286</f>
        <v>0</v>
      </c>
    </row>
    <row r="287" customFormat="false" ht="12.75" hidden="false" customHeight="false" outlineLevel="0" collapsed="false">
      <c r="A287" s="22" t="s">
        <v>25</v>
      </c>
      <c r="C287" s="23" t="n">
        <v>0</v>
      </c>
      <c r="D287" s="23" t="n">
        <v>0</v>
      </c>
      <c r="E287" s="23" t="n">
        <v>0</v>
      </c>
      <c r="F287" s="23" t="n">
        <v>0</v>
      </c>
      <c r="G287" s="23" t="n">
        <v>0</v>
      </c>
      <c r="H287" s="23" t="n">
        <v>0</v>
      </c>
      <c r="I287" s="23" t="n">
        <v>0</v>
      </c>
      <c r="J287" s="23" t="n">
        <v>0</v>
      </c>
      <c r="K287" s="23" t="n">
        <v>0</v>
      </c>
      <c r="L287" s="23" t="n">
        <v>0</v>
      </c>
      <c r="M287" s="23" t="n">
        <v>0</v>
      </c>
      <c r="N287" s="23" t="n">
        <v>0</v>
      </c>
      <c r="O287" s="23" t="n">
        <v>0</v>
      </c>
      <c r="P287" s="24" t="n">
        <f aca="false">SUM(D287:O287)</f>
        <v>0</v>
      </c>
      <c r="Q287" s="23" t="n">
        <f aca="false">SUM(D287:E287)</f>
        <v>0</v>
      </c>
      <c r="R287" s="24" t="n">
        <f aca="false">P287-Q287</f>
        <v>0</v>
      </c>
    </row>
    <row r="288" customFormat="false" ht="3.95" hidden="false" customHeight="true" outlineLevel="0" collapsed="false"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customFormat="false" ht="12.75" hidden="false" customHeight="false" outlineLevel="0" collapsed="false">
      <c r="A289" s="22" t="s">
        <v>174</v>
      </c>
      <c r="C289" s="21" t="n">
        <f aca="false">SUM(C282:C288)</f>
        <v>1012</v>
      </c>
      <c r="D289" s="21" t="n">
        <f aca="false">SUM(D282:D288)</f>
        <v>1162</v>
      </c>
      <c r="E289" s="21" t="n">
        <f aca="false">SUM(E282:E288)</f>
        <v>1162</v>
      </c>
      <c r="F289" s="21" t="n">
        <f aca="false">SUM(F282:F288)</f>
        <v>1162</v>
      </c>
      <c r="G289" s="21" t="n">
        <f aca="false">SUM(G282:G288)</f>
        <v>431</v>
      </c>
      <c r="H289" s="21" t="n">
        <f aca="false">SUM(H282:H288)</f>
        <v>431</v>
      </c>
      <c r="I289" s="21" t="n">
        <f aca="false">SUM(I282:I288)</f>
        <v>50</v>
      </c>
      <c r="J289" s="21" t="n">
        <f aca="false">SUM(J282:J288)</f>
        <v>50</v>
      </c>
      <c r="K289" s="21" t="n">
        <f aca="false">SUM(K282:K288)</f>
        <v>50</v>
      </c>
      <c r="L289" s="21" t="n">
        <f aca="false">SUM(L282:L288)</f>
        <v>331</v>
      </c>
      <c r="M289" s="21" t="n">
        <f aca="false">SUM(M282:M288)</f>
        <v>331</v>
      </c>
      <c r="N289" s="21" t="n">
        <f aca="false">SUM(N282:N288)</f>
        <v>331</v>
      </c>
      <c r="O289" s="21" t="n">
        <f aca="false">SUM(O282:O288)</f>
        <v>1162</v>
      </c>
      <c r="P289" s="21" t="n">
        <f aca="false">SUM(P282:P288)</f>
        <v>6653</v>
      </c>
      <c r="Q289" s="21" t="n">
        <f aca="false">SUM(Q282:Q288)</f>
        <v>2324</v>
      </c>
      <c r="R289" s="21" t="n">
        <f aca="false">P289-Q289</f>
        <v>4329</v>
      </c>
    </row>
    <row r="290" customFormat="false" ht="6" hidden="false" customHeight="true" outlineLevel="0" collapsed="false">
      <c r="A290" s="22"/>
      <c r="B290" s="27"/>
      <c r="C290" s="25"/>
      <c r="D290" s="25"/>
      <c r="E290" s="25"/>
      <c r="F290" s="25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customFormat="false" ht="12.75" hidden="false" customHeight="false" outlineLevel="0" collapsed="false">
      <c r="A291" s="22" t="s">
        <v>175</v>
      </c>
      <c r="B291" s="27"/>
      <c r="C291" s="25" t="n">
        <v>0</v>
      </c>
      <c r="D291" s="25" t="n">
        <v>0</v>
      </c>
      <c r="E291" s="25" t="n">
        <v>0</v>
      </c>
      <c r="F291" s="25" t="n">
        <v>0</v>
      </c>
      <c r="G291" s="25" t="n">
        <v>0</v>
      </c>
      <c r="H291" s="25" t="n">
        <v>0</v>
      </c>
      <c r="I291" s="25" t="n">
        <v>0</v>
      </c>
      <c r="J291" s="25" t="n">
        <v>0</v>
      </c>
      <c r="K291" s="25" t="n">
        <v>0</v>
      </c>
      <c r="L291" s="25" t="n">
        <v>0</v>
      </c>
      <c r="M291" s="25" t="n">
        <v>0</v>
      </c>
      <c r="N291" s="25" t="n">
        <v>0</v>
      </c>
      <c r="O291" s="25" t="n">
        <v>0</v>
      </c>
      <c r="P291" s="21" t="n">
        <f aca="false">SUM(D291:O291)</f>
        <v>0</v>
      </c>
      <c r="Q291" s="25" t="n">
        <f aca="false">SUM(D291:E291)</f>
        <v>0</v>
      </c>
      <c r="R291" s="21" t="n">
        <f aca="false">P291-Q291</f>
        <v>0</v>
      </c>
      <c r="S291" s="21" t="n">
        <f aca="false">SUM(C291:O291)</f>
        <v>0</v>
      </c>
    </row>
    <row r="292" customFormat="false" ht="12.75" hidden="false" customHeight="false" outlineLevel="0" collapsed="false">
      <c r="A292" s="22" t="s">
        <v>176</v>
      </c>
      <c r="C292" s="25" t="n">
        <v>0</v>
      </c>
      <c r="D292" s="25" t="n">
        <v>0</v>
      </c>
      <c r="E292" s="25" t="n">
        <v>0</v>
      </c>
      <c r="F292" s="25" t="n">
        <v>0</v>
      </c>
      <c r="G292" s="25" t="n">
        <v>0</v>
      </c>
      <c r="H292" s="25" t="n">
        <v>0</v>
      </c>
      <c r="I292" s="25" t="n">
        <v>0</v>
      </c>
      <c r="J292" s="25" t="n">
        <v>0</v>
      </c>
      <c r="K292" s="25" t="n">
        <v>0</v>
      </c>
      <c r="L292" s="25" t="n">
        <v>0</v>
      </c>
      <c r="M292" s="25" t="n">
        <v>0</v>
      </c>
      <c r="N292" s="25" t="n">
        <v>0</v>
      </c>
      <c r="O292" s="25" t="n">
        <v>0</v>
      </c>
      <c r="P292" s="21" t="n">
        <f aca="false">SUM(D292:O292)</f>
        <v>0</v>
      </c>
      <c r="Q292" s="25" t="n">
        <f aca="false">SUM(D292:E292)</f>
        <v>0</v>
      </c>
      <c r="R292" s="21" t="n">
        <f aca="false">P292-Q292</f>
        <v>0</v>
      </c>
    </row>
    <row r="293" customFormat="false" ht="12.75" hidden="false" customHeight="false" outlineLevel="0" collapsed="false">
      <c r="A293" s="22" t="s">
        <v>177</v>
      </c>
      <c r="C293" s="25" t="n">
        <v>0</v>
      </c>
      <c r="D293" s="25" t="n">
        <v>0</v>
      </c>
      <c r="E293" s="25" t="n">
        <v>0</v>
      </c>
      <c r="F293" s="25" t="n">
        <v>0</v>
      </c>
      <c r="G293" s="25" t="n">
        <v>0</v>
      </c>
      <c r="H293" s="25" t="n">
        <v>0</v>
      </c>
      <c r="I293" s="25" t="n">
        <v>0</v>
      </c>
      <c r="J293" s="25" t="n">
        <v>0</v>
      </c>
      <c r="K293" s="25" t="n">
        <v>0</v>
      </c>
      <c r="L293" s="25" t="n">
        <v>0</v>
      </c>
      <c r="M293" s="25" t="n">
        <v>0</v>
      </c>
      <c r="N293" s="25" t="n">
        <v>0</v>
      </c>
      <c r="O293" s="25" t="n">
        <v>0</v>
      </c>
      <c r="P293" s="21" t="n">
        <f aca="false">SUM(D293:O293)</f>
        <v>0</v>
      </c>
      <c r="Q293" s="25" t="n">
        <f aca="false">SUM(D293:E293)</f>
        <v>0</v>
      </c>
      <c r="R293" s="21" t="n">
        <f aca="false">P293-Q293</f>
        <v>0</v>
      </c>
    </row>
    <row r="294" customFormat="false" ht="12.75" hidden="false" customHeight="false" outlineLevel="0" collapsed="false">
      <c r="A294" s="22" t="s">
        <v>37</v>
      </c>
      <c r="C294" s="25" t="n">
        <v>0</v>
      </c>
      <c r="D294" s="25" t="n">
        <v>0</v>
      </c>
      <c r="E294" s="25" t="n">
        <v>0</v>
      </c>
      <c r="F294" s="25" t="n">
        <v>0</v>
      </c>
      <c r="G294" s="25" t="n">
        <v>0</v>
      </c>
      <c r="H294" s="25" t="n">
        <v>0</v>
      </c>
      <c r="I294" s="25" t="n">
        <v>0</v>
      </c>
      <c r="J294" s="25" t="n">
        <v>0</v>
      </c>
      <c r="K294" s="25" t="n">
        <v>0</v>
      </c>
      <c r="L294" s="25" t="n">
        <v>0</v>
      </c>
      <c r="M294" s="25" t="n">
        <v>0</v>
      </c>
      <c r="N294" s="25" t="n">
        <v>0</v>
      </c>
      <c r="O294" s="25" t="n">
        <v>0</v>
      </c>
      <c r="P294" s="21" t="n">
        <f aca="false">SUM(D294:O294)</f>
        <v>0</v>
      </c>
      <c r="Q294" s="25" t="n">
        <f aca="false">SUM(D294:E294)</f>
        <v>0</v>
      </c>
      <c r="R294" s="21" t="n">
        <f aca="false">P294-Q294</f>
        <v>0</v>
      </c>
    </row>
    <row r="295" customFormat="false" ht="12.75" hidden="false" customHeight="false" outlineLevel="0" collapsed="false">
      <c r="A295" s="22" t="s">
        <v>37</v>
      </c>
      <c r="C295" s="25" t="n">
        <v>0</v>
      </c>
      <c r="D295" s="25" t="n">
        <v>0</v>
      </c>
      <c r="E295" s="25" t="n">
        <v>0</v>
      </c>
      <c r="F295" s="25" t="n">
        <v>0</v>
      </c>
      <c r="G295" s="25" t="n">
        <v>0</v>
      </c>
      <c r="H295" s="25" t="n">
        <v>0</v>
      </c>
      <c r="I295" s="25" t="n">
        <v>0</v>
      </c>
      <c r="J295" s="25" t="n">
        <v>0</v>
      </c>
      <c r="K295" s="25" t="n">
        <v>0</v>
      </c>
      <c r="L295" s="25" t="n">
        <v>0</v>
      </c>
      <c r="M295" s="25" t="n">
        <v>0</v>
      </c>
      <c r="N295" s="25" t="n">
        <v>0</v>
      </c>
      <c r="O295" s="25" t="n">
        <v>0</v>
      </c>
      <c r="P295" s="21" t="n">
        <f aca="false">SUM(D295:O295)</f>
        <v>0</v>
      </c>
      <c r="Q295" s="25" t="n">
        <f aca="false">SUM(D295:E295)</f>
        <v>0</v>
      </c>
      <c r="R295" s="21" t="n">
        <f aca="false">P295-Q295</f>
        <v>0</v>
      </c>
    </row>
    <row r="296" customFormat="false" ht="12.75" hidden="false" customHeight="false" outlineLevel="0" collapsed="false">
      <c r="A296" s="22" t="s">
        <v>178</v>
      </c>
      <c r="C296" s="25" t="n">
        <v>0</v>
      </c>
      <c r="D296" s="25" t="n">
        <v>0</v>
      </c>
      <c r="E296" s="25" t="n">
        <v>0</v>
      </c>
      <c r="F296" s="25" t="n">
        <v>0</v>
      </c>
      <c r="G296" s="25" t="n">
        <v>0</v>
      </c>
      <c r="H296" s="25" t="n">
        <v>0</v>
      </c>
      <c r="I296" s="25" t="n">
        <v>0</v>
      </c>
      <c r="J296" s="25" t="n">
        <v>0</v>
      </c>
      <c r="K296" s="25" t="n">
        <v>0</v>
      </c>
      <c r="L296" s="25" t="n">
        <v>0</v>
      </c>
      <c r="M296" s="26" t="n">
        <f aca="false">(9683+351)+977-11011</f>
        <v>0</v>
      </c>
      <c r="N296" s="25" t="n">
        <v>0</v>
      </c>
      <c r="O296" s="26" t="n">
        <f aca="false">-11011+11011</f>
        <v>0</v>
      </c>
      <c r="P296" s="21" t="n">
        <f aca="false">SUM(D296:O296)</f>
        <v>0</v>
      </c>
      <c r="Q296" s="25" t="n">
        <f aca="false">SUM(D296:E296)</f>
        <v>0</v>
      </c>
      <c r="R296" s="21" t="n">
        <f aca="false">P296-Q296</f>
        <v>0</v>
      </c>
    </row>
    <row r="297" customFormat="false" ht="12.75" hidden="false" customHeight="false" outlineLevel="0" collapsed="false">
      <c r="A297" s="22" t="s">
        <v>37</v>
      </c>
      <c r="C297" s="23" t="n">
        <v>0</v>
      </c>
      <c r="D297" s="23" t="n">
        <v>0</v>
      </c>
      <c r="E297" s="23" t="n">
        <v>0</v>
      </c>
      <c r="F297" s="23" t="n">
        <v>0</v>
      </c>
      <c r="G297" s="23" t="n">
        <v>0</v>
      </c>
      <c r="H297" s="23" t="n">
        <v>0</v>
      </c>
      <c r="I297" s="23" t="n">
        <v>0</v>
      </c>
      <c r="J297" s="23" t="n">
        <v>0</v>
      </c>
      <c r="K297" s="23" t="n">
        <v>0</v>
      </c>
      <c r="L297" s="23" t="n">
        <v>0</v>
      </c>
      <c r="M297" s="23" t="n">
        <v>0</v>
      </c>
      <c r="N297" s="23" t="n">
        <v>0</v>
      </c>
      <c r="O297" s="23" t="n">
        <v>0</v>
      </c>
      <c r="P297" s="24" t="n">
        <f aca="false">SUM(D297:O297)</f>
        <v>0</v>
      </c>
      <c r="Q297" s="23" t="n">
        <f aca="false">SUM(D297:E297)</f>
        <v>0</v>
      </c>
      <c r="R297" s="24" t="n">
        <f aca="false">P297-Q297</f>
        <v>0</v>
      </c>
    </row>
    <row r="298" customFormat="false" ht="3.95" hidden="false" customHeight="true" outlineLevel="0" collapsed="false"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customFormat="false" ht="12.75" hidden="false" customHeight="false" outlineLevel="0" collapsed="false">
      <c r="A299" s="20" t="s">
        <v>179</v>
      </c>
      <c r="C299" s="21" t="n">
        <f aca="false">C279+C280+C289+SUM(C291:C297)</f>
        <v>14572</v>
      </c>
      <c r="D299" s="21" t="n">
        <f aca="false">D279+D280+D289+SUM(D291:D297)</f>
        <v>14722</v>
      </c>
      <c r="E299" s="21" t="n">
        <f aca="false">E279+E280+E289+SUM(E291:E297)</f>
        <v>14722</v>
      </c>
      <c r="F299" s="21" t="n">
        <f aca="false">F279+F280+F289+SUM(F291:F297)</f>
        <v>14722</v>
      </c>
      <c r="G299" s="21" t="n">
        <f aca="false">G279+G280+G289+SUM(G291:G297)</f>
        <v>13991</v>
      </c>
      <c r="H299" s="21" t="n">
        <f aca="false">H279+H280+H289+SUM(H291:H297)</f>
        <v>13991</v>
      </c>
      <c r="I299" s="21" t="n">
        <f aca="false">I279+I280+I289+SUM(I291:I297)</f>
        <v>13610</v>
      </c>
      <c r="J299" s="21" t="n">
        <f aca="false">J279+J280+J289+SUM(J291:J297)</f>
        <v>13610</v>
      </c>
      <c r="K299" s="21" t="n">
        <f aca="false">K279+K280+K289+SUM(K291:K297)</f>
        <v>13610</v>
      </c>
      <c r="L299" s="21" t="n">
        <f aca="false">L279+L280+L289+SUM(L291:L297)</f>
        <v>13891</v>
      </c>
      <c r="M299" s="21" t="n">
        <f aca="false">M279+M280+M289+SUM(M291:M297)</f>
        <v>13891</v>
      </c>
      <c r="N299" s="21" t="n">
        <f aca="false">N279+N280+N289+SUM(N291:N297)</f>
        <v>13891</v>
      </c>
      <c r="O299" s="21" t="n">
        <f aca="false">O279+O280+O289+SUM(O291:O297)</f>
        <v>14722</v>
      </c>
    </row>
    <row r="300" customFormat="false" ht="3.95" hidden="false" customHeight="true" outlineLevel="0" collapsed="false"/>
    <row r="301" customFormat="false" ht="12.75" hidden="false" customHeight="false" outlineLevel="0" collapsed="false">
      <c r="A301" s="22" t="s">
        <v>27</v>
      </c>
      <c r="D301" s="21" t="n">
        <f aca="false">D299-C299</f>
        <v>150</v>
      </c>
      <c r="E301" s="21" t="n">
        <f aca="false">E299-D299</f>
        <v>0</v>
      </c>
      <c r="F301" s="21" t="n">
        <f aca="false">F299-E299</f>
        <v>0</v>
      </c>
      <c r="G301" s="21" t="n">
        <f aca="false">G299-F299</f>
        <v>-731</v>
      </c>
      <c r="H301" s="21" t="n">
        <f aca="false">H299-G299</f>
        <v>0</v>
      </c>
      <c r="I301" s="21" t="n">
        <f aca="false">I299-H299</f>
        <v>-381</v>
      </c>
      <c r="J301" s="21" t="n">
        <f aca="false">J299-I299</f>
        <v>0</v>
      </c>
      <c r="K301" s="21" t="n">
        <f aca="false">K299-J299</f>
        <v>0</v>
      </c>
      <c r="L301" s="21" t="n">
        <f aca="false">L299-K299</f>
        <v>281</v>
      </c>
      <c r="M301" s="21" t="n">
        <f aca="false">M299-L299</f>
        <v>0</v>
      </c>
      <c r="N301" s="21" t="n">
        <f aca="false">N299-M299</f>
        <v>0</v>
      </c>
      <c r="O301" s="21" t="n">
        <f aca="false">O299-N299</f>
        <v>831</v>
      </c>
      <c r="P301" s="21" t="n">
        <f aca="false">SUM(D301:O301)</f>
        <v>150</v>
      </c>
      <c r="Q301" s="25" t="n">
        <f aca="false">SUM(D301:E301)</f>
        <v>150</v>
      </c>
      <c r="R301" s="21" t="n">
        <f aca="false">P301-Q301</f>
        <v>0</v>
      </c>
    </row>
    <row r="303" customFormat="false" ht="12.75" hidden="false" customHeight="false" outlineLevel="0" collapsed="false">
      <c r="A303" s="20" t="s">
        <v>180</v>
      </c>
      <c r="C303" s="25" t="n">
        <v>0</v>
      </c>
      <c r="D303" s="21" t="n">
        <f aca="false">C308</f>
        <v>736746</v>
      </c>
      <c r="E303" s="21" t="n">
        <f aca="false">D308</f>
        <v>757246</v>
      </c>
      <c r="F303" s="21" t="n">
        <f aca="false">E308</f>
        <v>782246</v>
      </c>
      <c r="G303" s="21" t="n">
        <f aca="false">F308</f>
        <v>803346</v>
      </c>
      <c r="H303" s="21" t="n">
        <f aca="false">G308</f>
        <v>811146</v>
      </c>
      <c r="I303" s="21" t="n">
        <f aca="false">H308</f>
        <v>817446</v>
      </c>
      <c r="J303" s="21" t="n">
        <f aca="false">I308</f>
        <v>830146</v>
      </c>
      <c r="K303" s="21" t="n">
        <f aca="false">J308</f>
        <v>838946</v>
      </c>
      <c r="L303" s="21" t="n">
        <f aca="false">K308</f>
        <v>847446</v>
      </c>
      <c r="M303" s="21" t="n">
        <f aca="false">L308</f>
        <v>854746</v>
      </c>
      <c r="N303" s="21" t="n">
        <f aca="false">M308</f>
        <v>863146</v>
      </c>
      <c r="O303" s="21" t="n">
        <f aca="false">N308</f>
        <v>883346</v>
      </c>
      <c r="P303" s="21"/>
    </row>
    <row r="304" customFormat="false" ht="12.75" hidden="false" customHeight="false" outlineLevel="0" collapsed="false">
      <c r="A304" s="22" t="s">
        <v>181</v>
      </c>
      <c r="C304" s="25" t="n">
        <v>736746</v>
      </c>
      <c r="D304" s="25" t="n">
        <v>20500</v>
      </c>
      <c r="E304" s="25" t="n">
        <v>25000</v>
      </c>
      <c r="F304" s="25" t="n">
        <v>21100</v>
      </c>
      <c r="G304" s="25" t="n">
        <v>7800</v>
      </c>
      <c r="H304" s="25" t="n">
        <v>6300</v>
      </c>
      <c r="I304" s="25" t="n">
        <v>12700</v>
      </c>
      <c r="J304" s="25" t="n">
        <v>8800</v>
      </c>
      <c r="K304" s="25" t="n">
        <v>8500</v>
      </c>
      <c r="L304" s="25" t="n">
        <v>7300</v>
      </c>
      <c r="M304" s="25" t="n">
        <v>8400</v>
      </c>
      <c r="N304" s="25" t="n">
        <v>20200</v>
      </c>
      <c r="O304" s="25" t="n">
        <v>22200</v>
      </c>
      <c r="P304" s="21" t="n">
        <f aca="false">SUM(D304:O304)</f>
        <v>168800</v>
      </c>
      <c r="Q304" s="25" t="n">
        <f aca="false">SUM(D304:E304)</f>
        <v>45500</v>
      </c>
      <c r="R304" s="21" t="n">
        <f aca="false">P304-Q304</f>
        <v>123300</v>
      </c>
    </row>
    <row r="305" customFormat="false" ht="12.75" hidden="false" customHeight="false" outlineLevel="0" collapsed="false">
      <c r="A305" s="22" t="s">
        <v>37</v>
      </c>
      <c r="C305" s="25" t="n">
        <v>0</v>
      </c>
      <c r="D305" s="25" t="n">
        <v>0</v>
      </c>
      <c r="E305" s="25" t="n">
        <v>0</v>
      </c>
      <c r="F305" s="25" t="n">
        <v>0</v>
      </c>
      <c r="G305" s="25" t="n">
        <v>0</v>
      </c>
      <c r="H305" s="25" t="n">
        <v>0</v>
      </c>
      <c r="I305" s="26" t="n">
        <f aca="false">1340-132-1208</f>
        <v>0</v>
      </c>
      <c r="J305" s="25" t="n">
        <v>0</v>
      </c>
      <c r="K305" s="25" t="n">
        <v>0</v>
      </c>
      <c r="L305" s="25" t="n">
        <v>0</v>
      </c>
      <c r="M305" s="25" t="n">
        <v>0</v>
      </c>
      <c r="N305" s="25" t="n">
        <v>0</v>
      </c>
      <c r="O305" s="25" t="n">
        <v>0</v>
      </c>
      <c r="P305" s="21" t="n">
        <f aca="false">SUM(D305:O305)</f>
        <v>0</v>
      </c>
      <c r="Q305" s="25" t="n">
        <f aca="false">SUM(D305:E305)</f>
        <v>0</v>
      </c>
      <c r="R305" s="21" t="n">
        <f aca="false">P305-Q305</f>
        <v>0</v>
      </c>
    </row>
    <row r="306" customFormat="false" ht="12.75" hidden="false" customHeight="false" outlineLevel="0" collapsed="false">
      <c r="A306" s="22" t="s">
        <v>182</v>
      </c>
      <c r="C306" s="23" t="n">
        <v>0</v>
      </c>
      <c r="D306" s="23" t="n">
        <v>0</v>
      </c>
      <c r="E306" s="23" t="n">
        <v>0</v>
      </c>
      <c r="F306" s="23" t="n">
        <v>0</v>
      </c>
      <c r="G306" s="23" t="n">
        <v>0</v>
      </c>
      <c r="H306" s="23" t="n">
        <v>0</v>
      </c>
      <c r="I306" s="23" t="n">
        <v>0</v>
      </c>
      <c r="J306" s="23" t="n">
        <v>0</v>
      </c>
      <c r="K306" s="23" t="n">
        <v>0</v>
      </c>
      <c r="L306" s="23" t="n">
        <v>0</v>
      </c>
      <c r="M306" s="23" t="n">
        <v>0</v>
      </c>
      <c r="N306" s="23" t="n">
        <v>0</v>
      </c>
      <c r="O306" s="23" t="n">
        <v>0</v>
      </c>
      <c r="P306" s="24" t="n">
        <f aca="false">SUM(D306:O306)</f>
        <v>0</v>
      </c>
      <c r="Q306" s="23" t="n">
        <f aca="false">SUM(D306:E306)</f>
        <v>0</v>
      </c>
      <c r="R306" s="24" t="n">
        <f aca="false">P306-Q306</f>
        <v>0</v>
      </c>
    </row>
    <row r="307" customFormat="false" ht="3.95" hidden="false" customHeight="true" outlineLevel="0" collapsed="false"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customFormat="false" ht="12.75" hidden="false" customHeight="false" outlineLevel="0" collapsed="false">
      <c r="A308" s="20" t="s">
        <v>183</v>
      </c>
      <c r="C308" s="21" t="n">
        <f aca="false">SUM(C303:C307)</f>
        <v>736746</v>
      </c>
      <c r="D308" s="21" t="n">
        <f aca="false">SUM(D303:D307)</f>
        <v>757246</v>
      </c>
      <c r="E308" s="21" t="n">
        <f aca="false">SUM(E303:E307)</f>
        <v>782246</v>
      </c>
      <c r="F308" s="21" t="n">
        <f aca="false">SUM(F303:F307)</f>
        <v>803346</v>
      </c>
      <c r="G308" s="21" t="n">
        <f aca="false">SUM(G303:G307)</f>
        <v>811146</v>
      </c>
      <c r="H308" s="21" t="n">
        <f aca="false">SUM(H303:H307)</f>
        <v>817446</v>
      </c>
      <c r="I308" s="21" t="n">
        <f aca="false">SUM(I303:I307)</f>
        <v>830146</v>
      </c>
      <c r="J308" s="21" t="n">
        <f aca="false">SUM(J303:J307)</f>
        <v>838946</v>
      </c>
      <c r="K308" s="21" t="n">
        <f aca="false">SUM(K303:K307)</f>
        <v>847446</v>
      </c>
      <c r="L308" s="21" t="n">
        <f aca="false">SUM(L303:L307)</f>
        <v>854746</v>
      </c>
      <c r="M308" s="21" t="n">
        <f aca="false">SUM(M303:M307)</f>
        <v>863146</v>
      </c>
      <c r="N308" s="21" t="n">
        <f aca="false">SUM(N303:N307)</f>
        <v>883346</v>
      </c>
      <c r="O308" s="21" t="n">
        <f aca="false">SUM(O303:O307)</f>
        <v>905546</v>
      </c>
      <c r="P308" s="21"/>
    </row>
    <row r="309" customFormat="false" ht="3.95" hidden="false" customHeight="true" outlineLevel="0" collapsed="false"/>
    <row r="310" customFormat="false" ht="12.75" hidden="false" customHeight="false" outlineLevel="0" collapsed="false">
      <c r="A310" s="22" t="s">
        <v>27</v>
      </c>
      <c r="D310" s="21" t="n">
        <f aca="false">D308-C308</f>
        <v>20500</v>
      </c>
      <c r="E310" s="21" t="n">
        <f aca="false">E308-D308</f>
        <v>25000</v>
      </c>
      <c r="F310" s="21" t="n">
        <f aca="false">F308-E308</f>
        <v>21100</v>
      </c>
      <c r="G310" s="21" t="n">
        <f aca="false">G308-F308</f>
        <v>7800</v>
      </c>
      <c r="H310" s="21" t="n">
        <f aca="false">H308-G308</f>
        <v>6300</v>
      </c>
      <c r="I310" s="21" t="n">
        <f aca="false">I308-H308</f>
        <v>12700</v>
      </c>
      <c r="J310" s="21" t="n">
        <f aca="false">J308-I308</f>
        <v>8800</v>
      </c>
      <c r="K310" s="21" t="n">
        <f aca="false">K308-J308</f>
        <v>8500</v>
      </c>
      <c r="L310" s="21" t="n">
        <f aca="false">L308-K308</f>
        <v>7300</v>
      </c>
      <c r="M310" s="21" t="n">
        <f aca="false">M308-L308</f>
        <v>8400</v>
      </c>
      <c r="N310" s="21" t="n">
        <f aca="false">N308-M308</f>
        <v>20200</v>
      </c>
      <c r="O310" s="21" t="n">
        <f aca="false">O308-N308</f>
        <v>22200</v>
      </c>
      <c r="P310" s="21" t="n">
        <f aca="false">SUM(D310:O310)</f>
        <v>168800</v>
      </c>
      <c r="Q310" s="21" t="n">
        <f aca="false">SUM(Q304:Q307)</f>
        <v>45500</v>
      </c>
      <c r="R310" s="21" t="n">
        <f aca="false">P310-Q310</f>
        <v>123300</v>
      </c>
    </row>
    <row r="312" customFormat="false" ht="12.75" hidden="false" customHeight="false" outlineLevel="0" collapsed="false">
      <c r="A312" s="20" t="s">
        <v>184</v>
      </c>
      <c r="D312" s="21" t="n">
        <f aca="false">C317</f>
        <v>-6564</v>
      </c>
      <c r="E312" s="21" t="n">
        <f aca="false">D317</f>
        <v>-9315</v>
      </c>
      <c r="F312" s="21" t="n">
        <f aca="false">E317</f>
        <v>-10601</v>
      </c>
      <c r="G312" s="21" t="n">
        <f aca="false">F317</f>
        <v>-10762</v>
      </c>
      <c r="H312" s="21" t="n">
        <f aca="false">G317</f>
        <v>-8405</v>
      </c>
      <c r="I312" s="21" t="n">
        <f aca="false">H317</f>
        <v>-1346</v>
      </c>
      <c r="J312" s="21" t="n">
        <f aca="false">I317</f>
        <v>-2494</v>
      </c>
      <c r="K312" s="21" t="n">
        <f aca="false">J317</f>
        <v>-1065</v>
      </c>
      <c r="L312" s="21" t="n">
        <f aca="false">K317</f>
        <v>-282</v>
      </c>
      <c r="M312" s="21" t="n">
        <f aca="false">L317</f>
        <v>379</v>
      </c>
      <c r="N312" s="21" t="n">
        <f aca="false">M317</f>
        <v>1306</v>
      </c>
      <c r="O312" s="21" t="n">
        <f aca="false">N317</f>
        <v>-2313</v>
      </c>
      <c r="P312" s="21"/>
    </row>
    <row r="313" customFormat="false" ht="12.75" hidden="false" customHeight="false" outlineLevel="0" collapsed="false">
      <c r="A313" s="22" t="s">
        <v>185</v>
      </c>
      <c r="C313" s="25" t="n">
        <v>0</v>
      </c>
      <c r="D313" s="25" t="n">
        <v>0</v>
      </c>
      <c r="E313" s="25" t="n">
        <v>0</v>
      </c>
      <c r="F313" s="25" t="n">
        <v>0</v>
      </c>
      <c r="G313" s="25" t="n">
        <v>0</v>
      </c>
      <c r="H313" s="25" t="n">
        <v>0</v>
      </c>
      <c r="I313" s="25" t="n">
        <v>0</v>
      </c>
      <c r="J313" s="25" t="n">
        <v>0</v>
      </c>
      <c r="K313" s="25" t="n">
        <v>0</v>
      </c>
      <c r="L313" s="25" t="n">
        <v>0</v>
      </c>
      <c r="M313" s="25" t="n">
        <v>0</v>
      </c>
      <c r="N313" s="25" t="n">
        <v>0</v>
      </c>
      <c r="O313" s="25" t="n">
        <v>0</v>
      </c>
      <c r="P313" s="21" t="n">
        <f aca="false">SUM(D313:O313)</f>
        <v>0</v>
      </c>
      <c r="Q313" s="25" t="n">
        <f aca="false">SUM(D313:E313)</f>
        <v>0</v>
      </c>
      <c r="R313" s="21" t="n">
        <f aca="false">P313-Q313</f>
        <v>0</v>
      </c>
      <c r="T313" s="21" t="n">
        <f aca="false">ROUND(((C27+D421+D432)*0.8)-C317-D314,0)</f>
        <v>52993</v>
      </c>
    </row>
    <row r="314" customFormat="false" ht="12.75" hidden="false" customHeight="false" outlineLevel="0" collapsed="false">
      <c r="A314" s="22" t="s">
        <v>37</v>
      </c>
      <c r="C314" s="25" t="n">
        <v>0</v>
      </c>
      <c r="D314" s="25" t="n">
        <v>-2751</v>
      </c>
      <c r="E314" s="25" t="n">
        <v>-1286</v>
      </c>
      <c r="F314" s="25" t="n">
        <v>-161</v>
      </c>
      <c r="G314" s="25" t="n">
        <v>2357</v>
      </c>
      <c r="H314" s="25" t="n">
        <v>7059</v>
      </c>
      <c r="I314" s="25" t="n">
        <v>-1148</v>
      </c>
      <c r="J314" s="25" t="n">
        <v>1429</v>
      </c>
      <c r="K314" s="25" t="n">
        <v>783</v>
      </c>
      <c r="L314" s="25" t="n">
        <v>661</v>
      </c>
      <c r="M314" s="25" t="n">
        <v>927</v>
      </c>
      <c r="N314" s="25" t="n">
        <v>-3619</v>
      </c>
      <c r="O314" s="25" t="n">
        <v>-2683</v>
      </c>
      <c r="P314" s="21" t="n">
        <f aca="false">SUM(D314:O314)</f>
        <v>1568</v>
      </c>
      <c r="Q314" s="25" t="n">
        <f aca="false">SUM(D314:E314)</f>
        <v>-4037</v>
      </c>
      <c r="R314" s="21" t="n">
        <f aca="false">P314-Q314</f>
        <v>5605</v>
      </c>
    </row>
    <row r="315" customFormat="false" ht="12.75" hidden="false" customHeight="false" outlineLevel="0" collapsed="false">
      <c r="A315" s="22" t="s">
        <v>46</v>
      </c>
      <c r="C315" s="23" t="n">
        <v>0</v>
      </c>
      <c r="D315" s="23" t="n">
        <v>0</v>
      </c>
      <c r="E315" s="23" t="n">
        <v>0</v>
      </c>
      <c r="F315" s="23" t="n">
        <v>0</v>
      </c>
      <c r="G315" s="23" t="n">
        <v>0</v>
      </c>
      <c r="H315" s="23" t="n">
        <v>0</v>
      </c>
      <c r="I315" s="23" t="n">
        <v>0</v>
      </c>
      <c r="J315" s="23" t="n">
        <v>0</v>
      </c>
      <c r="K315" s="23" t="n">
        <v>0</v>
      </c>
      <c r="L315" s="23" t="n">
        <v>0</v>
      </c>
      <c r="M315" s="23" t="n">
        <v>0</v>
      </c>
      <c r="N315" s="23" t="n">
        <v>0</v>
      </c>
      <c r="O315" s="23" t="n">
        <v>0</v>
      </c>
      <c r="P315" s="24" t="n">
        <f aca="false">SUM(D315:O315)</f>
        <v>0</v>
      </c>
      <c r="Q315" s="23" t="n">
        <f aca="false">SUM(D315:E315)</f>
        <v>0</v>
      </c>
      <c r="R315" s="24" t="n">
        <f aca="false">P315-Q315</f>
        <v>0</v>
      </c>
    </row>
    <row r="316" customFormat="false" ht="3.95" hidden="false" customHeight="true" outlineLevel="0" collapsed="false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customFormat="false" ht="12.75" hidden="false" customHeight="false" outlineLevel="0" collapsed="false">
      <c r="A317" s="20" t="s">
        <v>186</v>
      </c>
      <c r="C317" s="25" t="n">
        <v>-6564</v>
      </c>
      <c r="D317" s="21" t="n">
        <f aca="false">SUM(D312:D316)</f>
        <v>-9315</v>
      </c>
      <c r="E317" s="21" t="n">
        <f aca="false">SUM(E312:E316)</f>
        <v>-10601</v>
      </c>
      <c r="F317" s="21" t="n">
        <f aca="false">SUM(F312:F316)</f>
        <v>-10762</v>
      </c>
      <c r="G317" s="21" t="n">
        <f aca="false">SUM(G312:G316)</f>
        <v>-8405</v>
      </c>
      <c r="H317" s="21" t="n">
        <f aca="false">SUM(H312:H316)</f>
        <v>-1346</v>
      </c>
      <c r="I317" s="21" t="n">
        <f aca="false">SUM(I312:I316)</f>
        <v>-2494</v>
      </c>
      <c r="J317" s="21" t="n">
        <f aca="false">SUM(J312:J316)</f>
        <v>-1065</v>
      </c>
      <c r="K317" s="21" t="n">
        <f aca="false">SUM(K312:K316)</f>
        <v>-282</v>
      </c>
      <c r="L317" s="21" t="n">
        <f aca="false">SUM(L312:L316)</f>
        <v>379</v>
      </c>
      <c r="M317" s="21" t="n">
        <f aca="false">SUM(M312:M316)</f>
        <v>1306</v>
      </c>
      <c r="N317" s="21" t="n">
        <f aca="false">SUM(N312:N316)</f>
        <v>-2313</v>
      </c>
      <c r="O317" s="21" t="n">
        <f aca="false">SUM(O312:O316)</f>
        <v>-4996</v>
      </c>
      <c r="P317" s="21"/>
    </row>
    <row r="318" customFormat="false" ht="3.95" hidden="false" customHeight="true" outlineLevel="0" collapsed="false"/>
    <row r="319" customFormat="false" ht="12.75" hidden="false" customHeight="false" outlineLevel="0" collapsed="false">
      <c r="A319" s="22" t="s">
        <v>27</v>
      </c>
      <c r="D319" s="21" t="n">
        <f aca="false">D317-C317</f>
        <v>-2751</v>
      </c>
      <c r="E319" s="21" t="n">
        <f aca="false">E317-D317</f>
        <v>-1286</v>
      </c>
      <c r="F319" s="21" t="n">
        <f aca="false">F317-E317</f>
        <v>-161</v>
      </c>
      <c r="G319" s="21" t="n">
        <f aca="false">G317-F317</f>
        <v>2357</v>
      </c>
      <c r="H319" s="21" t="n">
        <f aca="false">H317-G317</f>
        <v>7059</v>
      </c>
      <c r="I319" s="21" t="n">
        <f aca="false">I317-H317</f>
        <v>-1148</v>
      </c>
      <c r="J319" s="21" t="n">
        <f aca="false">J317-I317</f>
        <v>1429</v>
      </c>
      <c r="K319" s="21" t="n">
        <f aca="false">K317-J317</f>
        <v>783</v>
      </c>
      <c r="L319" s="21" t="n">
        <f aca="false">L317-K317</f>
        <v>661</v>
      </c>
      <c r="M319" s="21" t="n">
        <f aca="false">M317-L317</f>
        <v>927</v>
      </c>
      <c r="N319" s="21" t="n">
        <f aca="false">N317-M317</f>
        <v>-3619</v>
      </c>
      <c r="O319" s="21" t="n">
        <f aca="false">O317-N317</f>
        <v>-2683</v>
      </c>
      <c r="P319" s="21" t="n">
        <f aca="false">SUM(D319:O319)</f>
        <v>1568</v>
      </c>
      <c r="Q319" s="21" t="n">
        <f aca="false">SUM(Q313:Q316)</f>
        <v>-4037</v>
      </c>
      <c r="R319" s="21" t="n">
        <f aca="false">P319-Q319</f>
        <v>5605</v>
      </c>
    </row>
    <row r="321" customFormat="false" ht="12.75" hidden="false" customHeight="false" outlineLevel="0" collapsed="false">
      <c r="A321" s="20" t="s">
        <v>187</v>
      </c>
      <c r="D321" s="21" t="n">
        <f aca="false">C333</f>
        <v>1308</v>
      </c>
      <c r="E321" s="21" t="n">
        <f aca="false">D333</f>
        <v>1308</v>
      </c>
      <c r="F321" s="21" t="n">
        <f aca="false">E333</f>
        <v>1308</v>
      </c>
      <c r="G321" s="21" t="n">
        <f aca="false">F333</f>
        <v>1308</v>
      </c>
      <c r="H321" s="21" t="n">
        <f aca="false">G333</f>
        <v>1308</v>
      </c>
      <c r="I321" s="21" t="n">
        <f aca="false">H333</f>
        <v>1308</v>
      </c>
      <c r="J321" s="21" t="n">
        <f aca="false">I333</f>
        <v>1308</v>
      </c>
      <c r="K321" s="21" t="n">
        <f aca="false">J333</f>
        <v>1308</v>
      </c>
      <c r="L321" s="21" t="n">
        <f aca="false">K333</f>
        <v>1308</v>
      </c>
      <c r="M321" s="21" t="n">
        <f aca="false">L333</f>
        <v>1308</v>
      </c>
      <c r="N321" s="21" t="n">
        <f aca="false">M333</f>
        <v>1308</v>
      </c>
      <c r="O321" s="21" t="n">
        <f aca="false">N333</f>
        <v>1308</v>
      </c>
    </row>
    <row r="322" customFormat="false" ht="12.75" hidden="false" customHeight="false" outlineLevel="0" collapsed="false">
      <c r="A322" s="22" t="s">
        <v>188</v>
      </c>
      <c r="C322" s="25" t="n">
        <v>90</v>
      </c>
      <c r="D322" s="25" t="n">
        <v>0</v>
      </c>
      <c r="E322" s="25" t="n">
        <v>0</v>
      </c>
      <c r="F322" s="25" t="n">
        <v>0</v>
      </c>
      <c r="G322" s="25" t="n">
        <v>0</v>
      </c>
      <c r="H322" s="25" t="n">
        <v>0</v>
      </c>
      <c r="I322" s="25" t="n">
        <v>0</v>
      </c>
      <c r="J322" s="25" t="n">
        <v>0</v>
      </c>
      <c r="K322" s="25" t="n">
        <v>0</v>
      </c>
      <c r="L322" s="25" t="n">
        <v>0</v>
      </c>
      <c r="M322" s="25" t="n">
        <v>0</v>
      </c>
      <c r="N322" s="25" t="n">
        <v>0</v>
      </c>
      <c r="O322" s="25" t="n">
        <v>0</v>
      </c>
      <c r="P322" s="21" t="n">
        <f aca="false">SUM(D322:O322)</f>
        <v>0</v>
      </c>
      <c r="Q322" s="25" t="n">
        <f aca="false">SUM(D322:E322)</f>
        <v>0</v>
      </c>
      <c r="R322" s="21" t="n">
        <f aca="false">P322-Q322</f>
        <v>0</v>
      </c>
    </row>
    <row r="323" customFormat="false" ht="12.75" hidden="false" customHeight="false" outlineLevel="0" collapsed="false">
      <c r="A323" s="22" t="s">
        <v>189</v>
      </c>
      <c r="C323" s="25" t="n">
        <v>1218</v>
      </c>
      <c r="D323" s="25" t="n">
        <v>0</v>
      </c>
      <c r="E323" s="25" t="n">
        <v>0</v>
      </c>
      <c r="F323" s="25" t="n">
        <v>0</v>
      </c>
      <c r="G323" s="25" t="n">
        <v>0</v>
      </c>
      <c r="H323" s="25" t="n">
        <v>0</v>
      </c>
      <c r="I323" s="25" t="n">
        <v>0</v>
      </c>
      <c r="J323" s="25" t="n">
        <v>0</v>
      </c>
      <c r="K323" s="25" t="n">
        <v>0</v>
      </c>
      <c r="L323" s="25" t="n">
        <v>0</v>
      </c>
      <c r="M323" s="25" t="n">
        <v>0</v>
      </c>
      <c r="N323" s="25" t="n">
        <v>0</v>
      </c>
      <c r="O323" s="25" t="n">
        <v>0</v>
      </c>
      <c r="P323" s="21" t="n">
        <f aca="false">SUM(D323:O323)</f>
        <v>0</v>
      </c>
      <c r="Q323" s="25" t="n">
        <f aca="false">SUM(D323:E323)</f>
        <v>0</v>
      </c>
      <c r="R323" s="21" t="n">
        <f aca="false">P323-Q323</f>
        <v>0</v>
      </c>
    </row>
    <row r="324" customFormat="false" ht="12.75" hidden="false" customHeight="false" outlineLevel="0" collapsed="false">
      <c r="A324" s="22" t="s">
        <v>37</v>
      </c>
      <c r="C324" s="25" t="n">
        <v>0</v>
      </c>
      <c r="D324" s="25" t="n">
        <v>0</v>
      </c>
      <c r="E324" s="25" t="n">
        <v>0</v>
      </c>
      <c r="F324" s="25" t="n">
        <v>0</v>
      </c>
      <c r="G324" s="25" t="n">
        <v>0</v>
      </c>
      <c r="H324" s="25" t="n">
        <v>0</v>
      </c>
      <c r="I324" s="25" t="n">
        <v>0</v>
      </c>
      <c r="J324" s="25" t="n">
        <v>0</v>
      </c>
      <c r="K324" s="25" t="n">
        <v>0</v>
      </c>
      <c r="L324" s="25" t="n">
        <v>0</v>
      </c>
      <c r="M324" s="25" t="n">
        <v>0</v>
      </c>
      <c r="N324" s="25" t="n">
        <v>0</v>
      </c>
      <c r="O324" s="25" t="n">
        <v>0</v>
      </c>
      <c r="P324" s="21" t="n">
        <f aca="false">SUM(D324:O324)</f>
        <v>0</v>
      </c>
      <c r="Q324" s="25" t="n">
        <f aca="false">SUM(D324:E324)</f>
        <v>0</v>
      </c>
      <c r="R324" s="21" t="n">
        <f aca="false">P324-Q324</f>
        <v>0</v>
      </c>
    </row>
    <row r="325" customFormat="false" ht="12.75" hidden="false" customHeight="false" outlineLevel="0" collapsed="false">
      <c r="A325" s="22" t="s">
        <v>37</v>
      </c>
      <c r="B325" s="27"/>
      <c r="C325" s="25" t="n">
        <v>0</v>
      </c>
      <c r="D325" s="25" t="n">
        <v>0</v>
      </c>
      <c r="E325" s="25" t="n">
        <v>0</v>
      </c>
      <c r="F325" s="25" t="n">
        <v>0</v>
      </c>
      <c r="G325" s="25" t="n">
        <v>0</v>
      </c>
      <c r="H325" s="25" t="n">
        <v>0</v>
      </c>
      <c r="I325" s="25" t="n">
        <v>0</v>
      </c>
      <c r="J325" s="25" t="n">
        <v>0</v>
      </c>
      <c r="K325" s="25" t="n">
        <v>0</v>
      </c>
      <c r="L325" s="25" t="n">
        <v>0</v>
      </c>
      <c r="M325" s="25" t="n">
        <v>0</v>
      </c>
      <c r="N325" s="25" t="n">
        <v>0</v>
      </c>
      <c r="O325" s="25" t="n">
        <v>0</v>
      </c>
      <c r="P325" s="21" t="n">
        <f aca="false">SUM(D325:O325)</f>
        <v>0</v>
      </c>
      <c r="Q325" s="25" t="n">
        <f aca="false">SUM(D325:E325)</f>
        <v>0</v>
      </c>
      <c r="R325" s="21" t="n">
        <f aca="false">P325-Q325</f>
        <v>0</v>
      </c>
    </row>
    <row r="326" customFormat="false" ht="12.75" hidden="false" customHeight="false" outlineLevel="0" collapsed="false">
      <c r="A326" s="22" t="s">
        <v>37</v>
      </c>
      <c r="B326" s="27"/>
      <c r="C326" s="25" t="n">
        <v>0</v>
      </c>
      <c r="D326" s="25" t="n">
        <v>0</v>
      </c>
      <c r="E326" s="25" t="n">
        <v>0</v>
      </c>
      <c r="F326" s="25" t="n">
        <v>0</v>
      </c>
      <c r="G326" s="25" t="n">
        <v>0</v>
      </c>
      <c r="H326" s="25" t="n">
        <v>0</v>
      </c>
      <c r="I326" s="25" t="n">
        <v>0</v>
      </c>
      <c r="J326" s="25" t="n">
        <v>0</v>
      </c>
      <c r="K326" s="25" t="n">
        <v>0</v>
      </c>
      <c r="L326" s="25" t="n">
        <v>0</v>
      </c>
      <c r="M326" s="25" t="n">
        <v>0</v>
      </c>
      <c r="N326" s="25" t="n">
        <v>0</v>
      </c>
      <c r="O326" s="25" t="n">
        <v>0</v>
      </c>
      <c r="P326" s="21" t="n">
        <f aca="false">SUM(D326:O326)</f>
        <v>0</v>
      </c>
      <c r="Q326" s="25" t="n">
        <f aca="false">SUM(D326:E326)</f>
        <v>0</v>
      </c>
      <c r="R326" s="21" t="n">
        <f aca="false">P326-Q326</f>
        <v>0</v>
      </c>
    </row>
    <row r="327" customFormat="false" ht="12.75" hidden="false" customHeight="false" outlineLevel="0" collapsed="false">
      <c r="A327" s="22" t="s">
        <v>37</v>
      </c>
      <c r="C327" s="25" t="n">
        <v>0</v>
      </c>
      <c r="D327" s="25" t="n">
        <v>0</v>
      </c>
      <c r="E327" s="25" t="n">
        <v>0</v>
      </c>
      <c r="F327" s="25" t="n">
        <v>0</v>
      </c>
      <c r="G327" s="25" t="n">
        <v>0</v>
      </c>
      <c r="H327" s="25" t="n">
        <v>0</v>
      </c>
      <c r="I327" s="25" t="n">
        <v>0</v>
      </c>
      <c r="J327" s="25" t="n">
        <v>0</v>
      </c>
      <c r="K327" s="25" t="n">
        <v>0</v>
      </c>
      <c r="L327" s="25" t="n">
        <v>0</v>
      </c>
      <c r="M327" s="25" t="n">
        <v>0</v>
      </c>
      <c r="N327" s="25" t="n">
        <v>0</v>
      </c>
      <c r="O327" s="25" t="n">
        <v>0</v>
      </c>
      <c r="P327" s="21" t="n">
        <f aca="false">SUM(D327:O327)</f>
        <v>0</v>
      </c>
      <c r="Q327" s="25" t="n">
        <f aca="false">SUM(D327:E327)</f>
        <v>0</v>
      </c>
      <c r="R327" s="21" t="n">
        <f aca="false">P327-Q327</f>
        <v>0</v>
      </c>
    </row>
    <row r="328" customFormat="false" ht="12.75" hidden="false" customHeight="false" outlineLevel="0" collapsed="false">
      <c r="A328" s="22" t="s">
        <v>37</v>
      </c>
      <c r="C328" s="25" t="n">
        <v>0</v>
      </c>
      <c r="D328" s="25" t="n">
        <v>0</v>
      </c>
      <c r="E328" s="25" t="n">
        <v>0</v>
      </c>
      <c r="F328" s="25" t="n">
        <v>0</v>
      </c>
      <c r="G328" s="25" t="n">
        <v>0</v>
      </c>
      <c r="H328" s="25" t="n">
        <v>0</v>
      </c>
      <c r="I328" s="25" t="n">
        <v>0</v>
      </c>
      <c r="J328" s="25" t="n">
        <v>0</v>
      </c>
      <c r="K328" s="25" t="n">
        <v>0</v>
      </c>
      <c r="L328" s="25" t="n">
        <v>0</v>
      </c>
      <c r="M328" s="25" t="n">
        <v>0</v>
      </c>
      <c r="N328" s="25" t="n">
        <v>0</v>
      </c>
      <c r="O328" s="25" t="n">
        <v>0</v>
      </c>
      <c r="P328" s="21" t="n">
        <f aca="false">SUM(D328:O328)</f>
        <v>0</v>
      </c>
      <c r="Q328" s="25" t="n">
        <f aca="false">SUM(D328:E328)</f>
        <v>0</v>
      </c>
      <c r="R328" s="21" t="n">
        <f aca="false">P328-Q328</f>
        <v>0</v>
      </c>
    </row>
    <row r="329" customFormat="false" ht="12.75" hidden="false" customHeight="false" outlineLevel="0" collapsed="false">
      <c r="A329" s="22" t="s">
        <v>37</v>
      </c>
      <c r="C329" s="25" t="n">
        <v>0</v>
      </c>
      <c r="D329" s="25" t="n">
        <v>0</v>
      </c>
      <c r="E329" s="25" t="n">
        <v>0</v>
      </c>
      <c r="F329" s="25" t="n">
        <v>0</v>
      </c>
      <c r="G329" s="25" t="n">
        <v>0</v>
      </c>
      <c r="H329" s="25" t="n">
        <v>0</v>
      </c>
      <c r="I329" s="25" t="n">
        <v>0</v>
      </c>
      <c r="J329" s="25" t="n">
        <v>0</v>
      </c>
      <c r="K329" s="25" t="n">
        <v>0</v>
      </c>
      <c r="L329" s="25" t="n">
        <v>0</v>
      </c>
      <c r="M329" s="25" t="n">
        <v>0</v>
      </c>
      <c r="N329" s="25" t="n">
        <v>0</v>
      </c>
      <c r="O329" s="25" t="n">
        <v>0</v>
      </c>
      <c r="P329" s="21" t="n">
        <f aca="false">SUM(D329:O329)</f>
        <v>0</v>
      </c>
      <c r="Q329" s="25" t="n">
        <f aca="false">SUM(D329:E329)</f>
        <v>0</v>
      </c>
      <c r="R329" s="21" t="n">
        <f aca="false">P329-Q329</f>
        <v>0</v>
      </c>
    </row>
    <row r="330" customFormat="false" ht="12.75" hidden="false" customHeight="false" outlineLevel="0" collapsed="false">
      <c r="A330" s="22" t="s">
        <v>37</v>
      </c>
      <c r="C330" s="25" t="n">
        <v>0</v>
      </c>
      <c r="D330" s="25" t="n">
        <v>0</v>
      </c>
      <c r="E330" s="25" t="n">
        <v>0</v>
      </c>
      <c r="F330" s="25" t="n">
        <v>0</v>
      </c>
      <c r="G330" s="25" t="n">
        <v>0</v>
      </c>
      <c r="H330" s="25" t="n">
        <v>0</v>
      </c>
      <c r="I330" s="25" t="n">
        <v>0</v>
      </c>
      <c r="J330" s="25" t="n">
        <v>0</v>
      </c>
      <c r="K330" s="25" t="n">
        <v>0</v>
      </c>
      <c r="L330" s="25" t="n">
        <v>0</v>
      </c>
      <c r="M330" s="25" t="n">
        <v>0</v>
      </c>
      <c r="N330" s="25" t="n">
        <v>0</v>
      </c>
      <c r="O330" s="25" t="n">
        <v>0</v>
      </c>
      <c r="P330" s="21" t="n">
        <f aca="false">SUM(D330:O330)</f>
        <v>0</v>
      </c>
      <c r="Q330" s="25" t="n">
        <f aca="false">SUM(D330:E330)</f>
        <v>0</v>
      </c>
      <c r="R330" s="21" t="n">
        <f aca="false">P330-Q330</f>
        <v>0</v>
      </c>
    </row>
    <row r="331" customFormat="false" ht="12.75" hidden="false" customHeight="false" outlineLevel="0" collapsed="false">
      <c r="A331" s="22" t="s">
        <v>46</v>
      </c>
      <c r="C331" s="23" t="n">
        <v>0</v>
      </c>
      <c r="D331" s="23" t="n">
        <v>0</v>
      </c>
      <c r="E331" s="23" t="n">
        <v>0</v>
      </c>
      <c r="F331" s="23" t="n">
        <v>0</v>
      </c>
      <c r="G331" s="23" t="n">
        <v>0</v>
      </c>
      <c r="H331" s="23" t="n">
        <v>0</v>
      </c>
      <c r="I331" s="23" t="n">
        <v>0</v>
      </c>
      <c r="J331" s="23" t="n">
        <v>0</v>
      </c>
      <c r="K331" s="23" t="n">
        <v>0</v>
      </c>
      <c r="L331" s="23" t="n">
        <v>0</v>
      </c>
      <c r="M331" s="23" t="n">
        <v>0</v>
      </c>
      <c r="N331" s="23" t="n">
        <v>0</v>
      </c>
      <c r="O331" s="23" t="n">
        <v>0</v>
      </c>
      <c r="P331" s="24" t="n">
        <f aca="false">SUM(D331:O331)</f>
        <v>0</v>
      </c>
      <c r="Q331" s="23" t="n">
        <f aca="false">SUM(D331:E331)</f>
        <v>0</v>
      </c>
      <c r="R331" s="24" t="n">
        <f aca="false">P331-Q331</f>
        <v>0</v>
      </c>
    </row>
    <row r="332" customFormat="false" ht="3.95" hidden="false" customHeight="true" outlineLevel="0" collapsed="false"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customFormat="false" ht="12.75" hidden="false" customHeight="false" outlineLevel="0" collapsed="false">
      <c r="A333" s="20" t="s">
        <v>190</v>
      </c>
      <c r="C333" s="21" t="n">
        <f aca="false">SUM(C321:C332)</f>
        <v>1308</v>
      </c>
      <c r="D333" s="21" t="n">
        <f aca="false">SUM(D321:D332)</f>
        <v>1308</v>
      </c>
      <c r="E333" s="21" t="n">
        <f aca="false">SUM(E321:E332)</f>
        <v>1308</v>
      </c>
      <c r="F333" s="21" t="n">
        <f aca="false">SUM(F321:F332)</f>
        <v>1308</v>
      </c>
      <c r="G333" s="21" t="n">
        <f aca="false">SUM(G321:G332)</f>
        <v>1308</v>
      </c>
      <c r="H333" s="21" t="n">
        <f aca="false">SUM(H321:H332)</f>
        <v>1308</v>
      </c>
      <c r="I333" s="21" t="n">
        <f aca="false">SUM(I321:I332)</f>
        <v>1308</v>
      </c>
      <c r="J333" s="21" t="n">
        <f aca="false">SUM(J321:J332)</f>
        <v>1308</v>
      </c>
      <c r="K333" s="21" t="n">
        <f aca="false">SUM(K321:K332)</f>
        <v>1308</v>
      </c>
      <c r="L333" s="21" t="n">
        <f aca="false">SUM(L321:L332)</f>
        <v>1308</v>
      </c>
      <c r="M333" s="21" t="n">
        <f aca="false">SUM(M321:M332)</f>
        <v>1308</v>
      </c>
      <c r="N333" s="21" t="n">
        <f aca="false">SUM(N321:N332)</f>
        <v>1308</v>
      </c>
      <c r="O333" s="21" t="n">
        <f aca="false">SUM(O321:O332)</f>
        <v>1308</v>
      </c>
    </row>
    <row r="334" customFormat="false" ht="3.95" hidden="false" customHeight="true" outlineLevel="0" collapsed="false"/>
    <row r="335" customFormat="false" ht="12.75" hidden="false" customHeight="false" outlineLevel="0" collapsed="false">
      <c r="A335" s="22" t="s">
        <v>27</v>
      </c>
      <c r="D335" s="21" t="n">
        <f aca="false">D333-C333</f>
        <v>0</v>
      </c>
      <c r="E335" s="21" t="n">
        <f aca="false">E333-D333</f>
        <v>0</v>
      </c>
      <c r="F335" s="21" t="n">
        <f aca="false">F333-E333</f>
        <v>0</v>
      </c>
      <c r="G335" s="21" t="n">
        <f aca="false">G333-F333</f>
        <v>0</v>
      </c>
      <c r="H335" s="21" t="n">
        <f aca="false">H333-G333</f>
        <v>0</v>
      </c>
      <c r="I335" s="21" t="n">
        <f aca="false">I333-H333</f>
        <v>0</v>
      </c>
      <c r="J335" s="21" t="n">
        <f aca="false">J333-I333</f>
        <v>0</v>
      </c>
      <c r="K335" s="21" t="n">
        <f aca="false">K333-J333</f>
        <v>0</v>
      </c>
      <c r="L335" s="21" t="n">
        <f aca="false">L333-K333</f>
        <v>0</v>
      </c>
      <c r="M335" s="21" t="n">
        <f aca="false">M333-L333</f>
        <v>0</v>
      </c>
      <c r="N335" s="21" t="n">
        <f aca="false">N333-M333</f>
        <v>0</v>
      </c>
      <c r="O335" s="21" t="n">
        <f aca="false">O333-N333</f>
        <v>0</v>
      </c>
      <c r="P335" s="21" t="n">
        <f aca="false">SUM(D335:O335)</f>
        <v>0</v>
      </c>
      <c r="Q335" s="21" t="n">
        <f aca="false">SUM(Q322:Q332)</f>
        <v>0</v>
      </c>
      <c r="R335" s="21" t="n">
        <f aca="false">P335-Q335</f>
        <v>0</v>
      </c>
    </row>
    <row r="337" customFormat="false" ht="8.1" hidden="false" customHeight="true" outlineLevel="0" collapsed="false"/>
    <row r="338" customFormat="false" ht="12.75" hidden="false" customHeight="false" outlineLevel="0" collapsed="false">
      <c r="A338" s="20" t="s">
        <v>191</v>
      </c>
      <c r="D338" s="21" t="n">
        <f aca="false">C341</f>
        <v>45493</v>
      </c>
      <c r="E338" s="21" t="n">
        <f aca="false">D341</f>
        <v>45493</v>
      </c>
      <c r="F338" s="21" t="n">
        <f aca="false">E341</f>
        <v>41493</v>
      </c>
      <c r="G338" s="21" t="n">
        <f aca="false">F341</f>
        <v>41493</v>
      </c>
      <c r="H338" s="21" t="n">
        <f aca="false">G341</f>
        <v>41493</v>
      </c>
      <c r="I338" s="21" t="n">
        <f aca="false">H341</f>
        <v>41493</v>
      </c>
      <c r="J338" s="21" t="n">
        <f aca="false">I341</f>
        <v>41493</v>
      </c>
      <c r="K338" s="21" t="n">
        <f aca="false">J341</f>
        <v>41493</v>
      </c>
      <c r="L338" s="21" t="n">
        <f aca="false">K341</f>
        <v>41493</v>
      </c>
      <c r="M338" s="21" t="n">
        <f aca="false">L341</f>
        <v>41493</v>
      </c>
      <c r="N338" s="21" t="n">
        <f aca="false">M341</f>
        <v>41493</v>
      </c>
      <c r="O338" s="21" t="n">
        <f aca="false">N341</f>
        <v>41493</v>
      </c>
      <c r="P338" s="21"/>
    </row>
    <row r="339" customFormat="false" ht="12.75" hidden="false" customHeight="false" outlineLevel="0" collapsed="false">
      <c r="A339" s="22" t="s">
        <v>46</v>
      </c>
      <c r="C339" s="23" t="n">
        <v>0</v>
      </c>
      <c r="D339" s="23" t="n">
        <v>0</v>
      </c>
      <c r="E339" s="23" t="n">
        <v>-4000</v>
      </c>
      <c r="F339" s="23" t="n">
        <v>0</v>
      </c>
      <c r="G339" s="23" t="n">
        <v>0</v>
      </c>
      <c r="H339" s="23" t="n">
        <v>0</v>
      </c>
      <c r="I339" s="23" t="n">
        <v>0</v>
      </c>
      <c r="J339" s="23" t="n">
        <v>0</v>
      </c>
      <c r="K339" s="23" t="n">
        <v>0</v>
      </c>
      <c r="L339" s="23" t="n">
        <v>0</v>
      </c>
      <c r="M339" s="23" t="n">
        <v>0</v>
      </c>
      <c r="N339" s="23" t="n">
        <v>0</v>
      </c>
      <c r="O339" s="23" t="n">
        <v>0</v>
      </c>
      <c r="P339" s="24" t="n">
        <f aca="false">SUM(D339:O339)</f>
        <v>-4000</v>
      </c>
      <c r="Q339" s="23" t="n">
        <f aca="false">SUM(D339:E339)</f>
        <v>-4000</v>
      </c>
      <c r="R339" s="24" t="n">
        <f aca="false">P339-Q339</f>
        <v>0</v>
      </c>
    </row>
    <row r="340" customFormat="false" ht="3.95" hidden="false" customHeight="true" outlineLevel="0" collapsed="false"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customFormat="false" ht="12.75" hidden="false" customHeight="false" outlineLevel="0" collapsed="false">
      <c r="A341" s="20" t="s">
        <v>192</v>
      </c>
      <c r="C341" s="25" t="n">
        <v>45493</v>
      </c>
      <c r="D341" s="21" t="n">
        <f aca="false">D338+D339</f>
        <v>45493</v>
      </c>
      <c r="E341" s="21" t="n">
        <f aca="false">E338+E339</f>
        <v>41493</v>
      </c>
      <c r="F341" s="21" t="n">
        <f aca="false">F338+F339</f>
        <v>41493</v>
      </c>
      <c r="G341" s="21" t="n">
        <f aca="false">G338+G339</f>
        <v>41493</v>
      </c>
      <c r="H341" s="21" t="n">
        <f aca="false">H338+H339</f>
        <v>41493</v>
      </c>
      <c r="I341" s="21" t="n">
        <f aca="false">I338+I339</f>
        <v>41493</v>
      </c>
      <c r="J341" s="21" t="n">
        <f aca="false">J338+J339</f>
        <v>41493</v>
      </c>
      <c r="K341" s="21" t="n">
        <f aca="false">K338+K339</f>
        <v>41493</v>
      </c>
      <c r="L341" s="21" t="n">
        <f aca="false">L338+L339</f>
        <v>41493</v>
      </c>
      <c r="M341" s="21" t="n">
        <f aca="false">M338+M339</f>
        <v>41493</v>
      </c>
      <c r="N341" s="21" t="n">
        <f aca="false">N338+N339</f>
        <v>41493</v>
      </c>
      <c r="O341" s="21" t="n">
        <f aca="false">O338+O339</f>
        <v>41493</v>
      </c>
      <c r="P341" s="21"/>
    </row>
    <row r="342" customFormat="false" ht="3.95" hidden="false" customHeight="true" outlineLevel="0" collapsed="false"/>
    <row r="343" customFormat="false" ht="12.75" hidden="false" customHeight="false" outlineLevel="0" collapsed="false">
      <c r="A343" s="22" t="s">
        <v>27</v>
      </c>
      <c r="D343" s="21" t="n">
        <f aca="false">D341-C341</f>
        <v>0</v>
      </c>
      <c r="E343" s="21" t="n">
        <f aca="false">E341-D341</f>
        <v>-4000</v>
      </c>
      <c r="F343" s="21" t="n">
        <f aca="false">F341-E341</f>
        <v>0</v>
      </c>
      <c r="G343" s="21" t="n">
        <f aca="false">G341-F341</f>
        <v>0</v>
      </c>
      <c r="H343" s="21" t="n">
        <f aca="false">H341-G341</f>
        <v>0</v>
      </c>
      <c r="I343" s="21" t="n">
        <f aca="false">I341-H341</f>
        <v>0</v>
      </c>
      <c r="J343" s="21" t="n">
        <f aca="false">J341-I341</f>
        <v>0</v>
      </c>
      <c r="K343" s="21" t="n">
        <f aca="false">K341-J341</f>
        <v>0</v>
      </c>
      <c r="L343" s="21" t="n">
        <f aca="false">L341-K341</f>
        <v>0</v>
      </c>
      <c r="M343" s="21" t="n">
        <f aca="false">M341-L341</f>
        <v>0</v>
      </c>
      <c r="N343" s="21" t="n">
        <f aca="false">N341-M341</f>
        <v>0</v>
      </c>
      <c r="O343" s="21" t="n">
        <f aca="false">O341-N341</f>
        <v>0</v>
      </c>
      <c r="P343" s="21" t="n">
        <f aca="false">SUM(D343:O343)</f>
        <v>-4000</v>
      </c>
      <c r="Q343" s="21" t="n">
        <f aca="false">Q339</f>
        <v>-4000</v>
      </c>
      <c r="R343" s="21" t="n">
        <f aca="false">P343-Q343</f>
        <v>0</v>
      </c>
    </row>
    <row r="346" customFormat="false" ht="12.75" hidden="false" customHeight="false" outlineLevel="0" collapsed="false">
      <c r="A346" s="20" t="s">
        <v>193</v>
      </c>
    </row>
    <row r="347" customFormat="false" ht="12.75" hidden="false" customHeight="false" outlineLevel="0" collapsed="false">
      <c r="A347" s="22" t="s">
        <v>194</v>
      </c>
      <c r="B347" s="27" t="s">
        <v>31</v>
      </c>
      <c r="C347" s="21"/>
      <c r="D347" s="21" t="n">
        <f aca="false">[1]Source!D52</f>
        <v>2763</v>
      </c>
      <c r="E347" s="21" t="n">
        <f aca="false">[1]Source!E52</f>
        <v>3070</v>
      </c>
      <c r="F347" s="21" t="n">
        <f aca="false">[1]Source!F52</f>
        <v>2763</v>
      </c>
      <c r="G347" s="21" t="n">
        <f aca="false">[1]Source!G52</f>
        <v>2763</v>
      </c>
      <c r="H347" s="21" t="n">
        <f aca="false">[1]Source!H52</f>
        <v>2738</v>
      </c>
      <c r="I347" s="21" t="n">
        <f aca="false">[1]Source!I52</f>
        <v>2738</v>
      </c>
      <c r="J347" s="21" t="n">
        <f aca="false">[1]Source!J52</f>
        <v>2738</v>
      </c>
      <c r="K347" s="21" t="n">
        <f aca="false">[1]Source!K52</f>
        <v>2737</v>
      </c>
      <c r="L347" s="21" t="n">
        <f aca="false">[1]Source!L52</f>
        <v>2736</v>
      </c>
      <c r="M347" s="21" t="n">
        <f aca="false">[1]Source!M52</f>
        <v>2736</v>
      </c>
      <c r="N347" s="21" t="n">
        <f aca="false">[1]Source!N52</f>
        <v>2738</v>
      </c>
      <c r="O347" s="21" t="n">
        <f aca="false">[1]Source!O52</f>
        <v>2738</v>
      </c>
      <c r="P347" s="21" t="n">
        <f aca="false">SUM(D347:O347)</f>
        <v>33258</v>
      </c>
      <c r="Q347" s="25" t="n">
        <f aca="false">SUM(D347:E347)</f>
        <v>5833</v>
      </c>
      <c r="R347" s="21" t="n">
        <f aca="false">P347-Q347</f>
        <v>27425</v>
      </c>
    </row>
    <row r="348" customFormat="false" ht="12.75" hidden="false" customHeight="false" outlineLevel="0" collapsed="false">
      <c r="A348" s="22" t="s">
        <v>195</v>
      </c>
      <c r="C348" s="21"/>
      <c r="D348" s="25" t="n">
        <v>-1043</v>
      </c>
      <c r="E348" s="25" t="n">
        <v>-217</v>
      </c>
      <c r="F348" s="25" t="n">
        <v>-3136</v>
      </c>
      <c r="G348" s="25" t="n">
        <v>-642</v>
      </c>
      <c r="H348" s="25" t="n">
        <v>-6085</v>
      </c>
      <c r="I348" s="25" t="n">
        <v>-4089</v>
      </c>
      <c r="J348" s="25" t="n">
        <v>-5</v>
      </c>
      <c r="K348" s="25" t="n">
        <v>-486</v>
      </c>
      <c r="L348" s="25" t="n">
        <v>-3403</v>
      </c>
      <c r="M348" s="25" t="n">
        <v>-1906</v>
      </c>
      <c r="N348" s="25" t="n">
        <v>-436</v>
      </c>
      <c r="O348" s="25" t="n">
        <v>-4785</v>
      </c>
      <c r="P348" s="21" t="n">
        <f aca="false">SUM(D348:O348)</f>
        <v>-26233</v>
      </c>
      <c r="Q348" s="25" t="n">
        <f aca="false">SUM(D348:E348)</f>
        <v>-1260</v>
      </c>
      <c r="R348" s="21" t="n">
        <f aca="false">P348-Q348</f>
        <v>-24973</v>
      </c>
    </row>
    <row r="349" customFormat="false" ht="12.75" hidden="false" customHeight="false" outlineLevel="0" collapsed="false">
      <c r="A349" s="22" t="s">
        <v>196</v>
      </c>
      <c r="C349" s="21"/>
      <c r="D349" s="25" t="n">
        <v>0</v>
      </c>
      <c r="E349" s="25" t="n">
        <v>-200</v>
      </c>
      <c r="F349" s="25" t="n">
        <v>0</v>
      </c>
      <c r="G349" s="25" t="n">
        <v>0</v>
      </c>
      <c r="H349" s="25" t="n">
        <v>-200</v>
      </c>
      <c r="I349" s="25" t="n">
        <v>0</v>
      </c>
      <c r="J349" s="25" t="n">
        <v>0</v>
      </c>
      <c r="K349" s="25" t="n">
        <v>-200</v>
      </c>
      <c r="L349" s="25" t="n">
        <v>0</v>
      </c>
      <c r="M349" s="25" t="n">
        <v>0</v>
      </c>
      <c r="N349" s="25" t="n">
        <v>-200</v>
      </c>
      <c r="O349" s="25" t="n">
        <v>0</v>
      </c>
      <c r="P349" s="21" t="n">
        <f aca="false">SUM(D349:O349)</f>
        <v>-800</v>
      </c>
      <c r="Q349" s="25" t="n">
        <f aca="false">SUM(D349:E349)</f>
        <v>-200</v>
      </c>
      <c r="R349" s="21" t="n">
        <f aca="false">P349-Q349</f>
        <v>-600</v>
      </c>
    </row>
    <row r="350" customFormat="false" ht="12.75" hidden="false" customHeight="false" outlineLevel="0" collapsed="false">
      <c r="A350" s="22" t="s">
        <v>197</v>
      </c>
      <c r="B350" s="27" t="s">
        <v>31</v>
      </c>
      <c r="C350" s="21"/>
      <c r="D350" s="24" t="n">
        <f aca="false">[1]Source!D51</f>
        <v>-446</v>
      </c>
      <c r="E350" s="24" t="n">
        <f aca="false">[1]Source!E51</f>
        <v>-753</v>
      </c>
      <c r="F350" s="24" t="n">
        <f aca="false">[1]Source!F51</f>
        <v>-446</v>
      </c>
      <c r="G350" s="24" t="n">
        <f aca="false">[1]Source!G51</f>
        <v>-446</v>
      </c>
      <c r="H350" s="24" t="n">
        <f aca="false">[1]Source!H51</f>
        <v>-421</v>
      </c>
      <c r="I350" s="24" t="n">
        <f aca="false">[1]Source!I51</f>
        <v>-421</v>
      </c>
      <c r="J350" s="24" t="n">
        <f aca="false">[1]Source!J51</f>
        <v>-421</v>
      </c>
      <c r="K350" s="24" t="n">
        <f aca="false">[1]Source!K51</f>
        <v>-420</v>
      </c>
      <c r="L350" s="24" t="n">
        <f aca="false">[1]Source!L51</f>
        <v>-419</v>
      </c>
      <c r="M350" s="24" t="n">
        <f aca="false">[1]Source!M51</f>
        <v>-419</v>
      </c>
      <c r="N350" s="24" t="n">
        <f aca="false">[1]Source!N51</f>
        <v>-421</v>
      </c>
      <c r="O350" s="24" t="n">
        <f aca="false">[1]Source!O51</f>
        <v>-421</v>
      </c>
      <c r="P350" s="24" t="n">
        <f aca="false">SUM(D350:O350)</f>
        <v>-5454</v>
      </c>
      <c r="Q350" s="23" t="n">
        <f aca="false">SUM(D350:E350)</f>
        <v>-1199</v>
      </c>
      <c r="R350" s="24" t="n">
        <f aca="false">P350-Q350</f>
        <v>-4255</v>
      </c>
    </row>
    <row r="351" customFormat="false" ht="3.95" hidden="false" customHeight="true" outlineLevel="0" collapsed="false"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customFormat="false" ht="12.75" hidden="false" customHeight="false" outlineLevel="0" collapsed="false">
      <c r="A352" s="22" t="s">
        <v>198</v>
      </c>
      <c r="C352" s="21"/>
      <c r="D352" s="24" t="n">
        <f aca="false">SUM(D347:D351)</f>
        <v>1274</v>
      </c>
      <c r="E352" s="24" t="n">
        <f aca="false">SUM(E347:E351)</f>
        <v>1900</v>
      </c>
      <c r="F352" s="24" t="n">
        <f aca="false">SUM(F347:F351)</f>
        <v>-819</v>
      </c>
      <c r="G352" s="24" t="n">
        <f aca="false">SUM(G347:G351)</f>
        <v>1675</v>
      </c>
      <c r="H352" s="24" t="n">
        <f aca="false">SUM(H347:H351)</f>
        <v>-3968</v>
      </c>
      <c r="I352" s="24" t="n">
        <f aca="false">SUM(I347:I351)</f>
        <v>-1772</v>
      </c>
      <c r="J352" s="24" t="n">
        <f aca="false">SUM(J347:J351)</f>
        <v>2312</v>
      </c>
      <c r="K352" s="24" t="n">
        <f aca="false">SUM(K347:K351)</f>
        <v>1631</v>
      </c>
      <c r="L352" s="24" t="n">
        <f aca="false">SUM(L347:L351)</f>
        <v>-1086</v>
      </c>
      <c r="M352" s="24" t="n">
        <f aca="false">SUM(M347:M351)</f>
        <v>411</v>
      </c>
      <c r="N352" s="24" t="n">
        <f aca="false">SUM(N347:N351)</f>
        <v>1681</v>
      </c>
      <c r="O352" s="24" t="n">
        <f aca="false">SUM(O347:O351)</f>
        <v>-2468</v>
      </c>
      <c r="P352" s="24" t="n">
        <f aca="false">SUM(P347:P351)</f>
        <v>771</v>
      </c>
      <c r="Q352" s="24" t="n">
        <f aca="false">SUM(Q347:Q351)</f>
        <v>3174</v>
      </c>
      <c r="R352" s="24" t="n">
        <f aca="false">P352-Q352</f>
        <v>-2403</v>
      </c>
    </row>
    <row r="353" customFormat="false" ht="6" hidden="false" customHeight="true" outlineLevel="0" collapsed="false"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</row>
    <row r="354" customFormat="false" ht="12.75" hidden="false" customHeight="false" outlineLevel="0" collapsed="false">
      <c r="A354" s="22" t="s">
        <v>199</v>
      </c>
      <c r="B354" s="27" t="s">
        <v>31</v>
      </c>
      <c r="C354" s="21"/>
      <c r="D354" s="24" t="n">
        <f aca="false">[1]Source!D64</f>
        <v>12070</v>
      </c>
      <c r="E354" s="24" t="n">
        <f aca="false">[1]Source!E64</f>
        <v>11600</v>
      </c>
      <c r="F354" s="24" t="n">
        <f aca="false">[1]Source!F64</f>
        <v>13341</v>
      </c>
      <c r="G354" s="24" t="n">
        <f aca="false">[1]Source!G64</f>
        <v>-600</v>
      </c>
      <c r="H354" s="24" t="n">
        <f aca="false">[1]Source!H64</f>
        <v>-607</v>
      </c>
      <c r="I354" s="24" t="n">
        <f aca="false">[1]Source!I64</f>
        <v>5141</v>
      </c>
      <c r="J354" s="24" t="n">
        <f aca="false">[1]Source!J64</f>
        <v>-236</v>
      </c>
      <c r="K354" s="24" t="n">
        <f aca="false">[1]Source!K64</f>
        <v>143</v>
      </c>
      <c r="L354" s="24" t="n">
        <f aca="false">[1]Source!L64</f>
        <v>98</v>
      </c>
      <c r="M354" s="24" t="n">
        <f aca="false">[1]Source!M64</f>
        <v>-406</v>
      </c>
      <c r="N354" s="24" t="n">
        <f aca="false">[1]Source!N64</f>
        <v>11350</v>
      </c>
      <c r="O354" s="24" t="n">
        <f aca="false">[1]Source!O64</f>
        <v>13939</v>
      </c>
      <c r="P354" s="24" t="n">
        <f aca="false">SUM(D354:O354)</f>
        <v>65833</v>
      </c>
      <c r="Q354" s="23" t="n">
        <f aca="false">SUM(D354:E354)</f>
        <v>23670</v>
      </c>
      <c r="R354" s="24" t="n">
        <f aca="false">P354-Q354</f>
        <v>42163</v>
      </c>
    </row>
    <row r="355" customFormat="false" ht="6" hidden="false" customHeight="true" outlineLevel="0" collapsed="false"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</row>
    <row r="356" customFormat="false" ht="12.75" hidden="false" customHeight="false" outlineLevel="0" collapsed="false">
      <c r="A356" s="22" t="s">
        <v>200</v>
      </c>
      <c r="B356" s="27" t="s">
        <v>31</v>
      </c>
      <c r="C356" s="21"/>
      <c r="D356" s="21" t="n">
        <f aca="false">-[1]Source!D60</f>
        <v>11329</v>
      </c>
      <c r="E356" s="21" t="n">
        <f aca="false">-[1]Source!E60</f>
        <v>10831</v>
      </c>
      <c r="F356" s="21" t="n">
        <f aca="false">-[1]Source!F60</f>
        <v>12552</v>
      </c>
      <c r="G356" s="21" t="n">
        <f aca="false">-[1]Source!G60</f>
        <v>-1185</v>
      </c>
      <c r="H356" s="21" t="n">
        <f aca="false">-[1]Source!H60</f>
        <v>-2103</v>
      </c>
      <c r="I356" s="21" t="n">
        <f aca="false">-[1]Source!I60</f>
        <v>3812</v>
      </c>
      <c r="J356" s="21" t="n">
        <f aca="false">-[1]Source!J60</f>
        <v>-636</v>
      </c>
      <c r="K356" s="21" t="n">
        <f aca="false">-[1]Source!K60</f>
        <v>-308</v>
      </c>
      <c r="L356" s="21" t="n">
        <f aca="false">-[1]Source!L60</f>
        <v>-1660</v>
      </c>
      <c r="M356" s="21" t="n">
        <f aca="false">-[1]Source!M60</f>
        <v>-1017</v>
      </c>
      <c r="N356" s="21" t="n">
        <f aca="false">-[1]Source!N60</f>
        <v>11215</v>
      </c>
      <c r="O356" s="21" t="n">
        <f aca="false">-[1]Source!O60</f>
        <v>13162</v>
      </c>
      <c r="P356" s="21" t="n">
        <f aca="false">SUM(D356:O356)</f>
        <v>55992</v>
      </c>
      <c r="Q356" s="25" t="n">
        <f aca="false">SUM(D356:E356)</f>
        <v>22160</v>
      </c>
      <c r="R356" s="21" t="n">
        <f aca="false">P356-Q356</f>
        <v>33832</v>
      </c>
    </row>
    <row r="357" customFormat="false" ht="12.75" hidden="false" customHeight="false" outlineLevel="0" collapsed="false">
      <c r="A357" s="22" t="s">
        <v>201</v>
      </c>
      <c r="C357" s="21"/>
      <c r="D357" s="24" t="n">
        <f aca="false">-D356</f>
        <v>-11329</v>
      </c>
      <c r="E357" s="24" t="n">
        <f aca="false">-E356</f>
        <v>-10831</v>
      </c>
      <c r="F357" s="24" t="n">
        <f aca="false">-F356</f>
        <v>-12552</v>
      </c>
      <c r="G357" s="24" t="n">
        <f aca="false">-G356</f>
        <v>1185</v>
      </c>
      <c r="H357" s="24" t="n">
        <f aca="false">-H356</f>
        <v>2103</v>
      </c>
      <c r="I357" s="24" t="n">
        <f aca="false">-I356</f>
        <v>-3812</v>
      </c>
      <c r="J357" s="24" t="n">
        <f aca="false">-J356</f>
        <v>636</v>
      </c>
      <c r="K357" s="24" t="n">
        <f aca="false">-K356</f>
        <v>308</v>
      </c>
      <c r="L357" s="24" t="n">
        <f aca="false">-L356</f>
        <v>1660</v>
      </c>
      <c r="M357" s="24" t="n">
        <f aca="false">-M356</f>
        <v>1017</v>
      </c>
      <c r="N357" s="24" t="n">
        <f aca="false">-N356</f>
        <v>-11215</v>
      </c>
      <c r="O357" s="24" t="n">
        <f aca="false">-O356</f>
        <v>-13162</v>
      </c>
      <c r="P357" s="24" t="n">
        <f aca="false">SUM(D357:O357)</f>
        <v>-55992</v>
      </c>
      <c r="Q357" s="23" t="n">
        <f aca="false">SUM(D357:E357)</f>
        <v>-22160</v>
      </c>
      <c r="R357" s="24" t="n">
        <f aca="false">P357-Q357</f>
        <v>-33832</v>
      </c>
    </row>
    <row r="358" customFormat="false" ht="3.95" hidden="false" customHeight="true" outlineLevel="0" collapsed="false"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customFormat="false" ht="12.75" hidden="false" customHeight="false" outlineLevel="0" collapsed="false">
      <c r="A359" s="22" t="s">
        <v>202</v>
      </c>
      <c r="C359" s="21"/>
      <c r="D359" s="21" t="n">
        <f aca="false">D356+D357</f>
        <v>0</v>
      </c>
      <c r="E359" s="21" t="n">
        <f aca="false">E356+E357</f>
        <v>0</v>
      </c>
      <c r="F359" s="21" t="n">
        <f aca="false">F356+F357</f>
        <v>0</v>
      </c>
      <c r="G359" s="21" t="n">
        <f aca="false">G356+G357</f>
        <v>0</v>
      </c>
      <c r="H359" s="21" t="n">
        <f aca="false">H356+H357</f>
        <v>0</v>
      </c>
      <c r="I359" s="21" t="n">
        <f aca="false">I356+I357</f>
        <v>0</v>
      </c>
      <c r="J359" s="21" t="n">
        <f aca="false">J356+J357</f>
        <v>0</v>
      </c>
      <c r="K359" s="21" t="n">
        <f aca="false">K356+K357</f>
        <v>0</v>
      </c>
      <c r="L359" s="21" t="n">
        <f aca="false">L356+L357</f>
        <v>0</v>
      </c>
      <c r="M359" s="21" t="n">
        <f aca="false">M356+M357</f>
        <v>0</v>
      </c>
      <c r="N359" s="21" t="n">
        <f aca="false">N356+N357</f>
        <v>0</v>
      </c>
      <c r="O359" s="21" t="n">
        <f aca="false">O356+O357</f>
        <v>0</v>
      </c>
      <c r="P359" s="21" t="n">
        <f aca="false">P356+P357</f>
        <v>0</v>
      </c>
      <c r="Q359" s="21" t="n">
        <f aca="false">Q356+Q357</f>
        <v>0</v>
      </c>
      <c r="R359" s="21" t="n">
        <f aca="false">P359-Q359</f>
        <v>0</v>
      </c>
    </row>
    <row r="360" customFormat="false" ht="12.75" hidden="false" customHeight="false" outlineLevel="0" collapsed="false">
      <c r="A360" s="22" t="s">
        <v>198</v>
      </c>
      <c r="C360" s="21"/>
      <c r="D360" s="24" t="n">
        <f aca="false">D352</f>
        <v>1274</v>
      </c>
      <c r="E360" s="24" t="n">
        <f aca="false">E352</f>
        <v>1900</v>
      </c>
      <c r="F360" s="24" t="n">
        <f aca="false">F352</f>
        <v>-819</v>
      </c>
      <c r="G360" s="24" t="n">
        <f aca="false">G352</f>
        <v>1675</v>
      </c>
      <c r="H360" s="24" t="n">
        <f aca="false">H352</f>
        <v>-3968</v>
      </c>
      <c r="I360" s="24" t="n">
        <f aca="false">I352</f>
        <v>-1772</v>
      </c>
      <c r="J360" s="24" t="n">
        <f aca="false">J352</f>
        <v>2312</v>
      </c>
      <c r="K360" s="24" t="n">
        <f aca="false">K352</f>
        <v>1631</v>
      </c>
      <c r="L360" s="24" t="n">
        <f aca="false">L352</f>
        <v>-1086</v>
      </c>
      <c r="M360" s="24" t="n">
        <f aca="false">M352</f>
        <v>411</v>
      </c>
      <c r="N360" s="24" t="n">
        <f aca="false">N352</f>
        <v>1681</v>
      </c>
      <c r="O360" s="24" t="n">
        <f aca="false">O352</f>
        <v>-2468</v>
      </c>
      <c r="P360" s="24" t="n">
        <f aca="false">P352</f>
        <v>771</v>
      </c>
      <c r="Q360" s="24" t="n">
        <f aca="false">Q352</f>
        <v>3174</v>
      </c>
      <c r="R360" s="24" t="n">
        <f aca="false">P360-Q360</f>
        <v>-2403</v>
      </c>
    </row>
    <row r="361" customFormat="false" ht="3.95" hidden="false" customHeight="true" outlineLevel="0" collapsed="false"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customFormat="false" ht="12.75" hidden="false" customHeight="false" outlineLevel="0" collapsed="false">
      <c r="A362" s="22" t="s">
        <v>203</v>
      </c>
      <c r="C362" s="21"/>
      <c r="D362" s="21" t="n">
        <f aca="false">D359+D360</f>
        <v>1274</v>
      </c>
      <c r="E362" s="21" t="n">
        <f aca="false">E359+E360</f>
        <v>1900</v>
      </c>
      <c r="F362" s="21" t="n">
        <f aca="false">F359+F360</f>
        <v>-819</v>
      </c>
      <c r="G362" s="21" t="n">
        <f aca="false">G359+G360</f>
        <v>1675</v>
      </c>
      <c r="H362" s="21" t="n">
        <f aca="false">H359+H360</f>
        <v>-3968</v>
      </c>
      <c r="I362" s="21" t="n">
        <f aca="false">I359+I360</f>
        <v>-1772</v>
      </c>
      <c r="J362" s="21" t="n">
        <f aca="false">J359+J360</f>
        <v>2312</v>
      </c>
      <c r="K362" s="21" t="n">
        <f aca="false">K359+K360</f>
        <v>1631</v>
      </c>
      <c r="L362" s="21" t="n">
        <f aca="false">L359+L360</f>
        <v>-1086</v>
      </c>
      <c r="M362" s="21" t="n">
        <f aca="false">M359+M360</f>
        <v>411</v>
      </c>
      <c r="N362" s="21" t="n">
        <f aca="false">N359+N360</f>
        <v>1681</v>
      </c>
      <c r="O362" s="21" t="n">
        <f aca="false">O359+O360</f>
        <v>-2468</v>
      </c>
      <c r="P362" s="21" t="n">
        <f aca="false">P359+P360</f>
        <v>771</v>
      </c>
      <c r="Q362" s="21" t="n">
        <f aca="false">Q359+Q360</f>
        <v>3174</v>
      </c>
      <c r="R362" s="21" t="n">
        <f aca="false">P362-Q362</f>
        <v>-2403</v>
      </c>
    </row>
    <row r="363" customFormat="false" ht="12.75" hidden="false" customHeight="false" outlineLevel="0" collapsed="false">
      <c r="A363" s="22" t="s">
        <v>204</v>
      </c>
      <c r="C363" s="21"/>
      <c r="D363" s="21" t="n">
        <f aca="false">C366</f>
        <v>26410</v>
      </c>
      <c r="E363" s="21" t="n">
        <f aca="false">D366</f>
        <v>27684</v>
      </c>
      <c r="F363" s="21" t="n">
        <f aca="false">E366</f>
        <v>29584</v>
      </c>
      <c r="G363" s="21" t="n">
        <f aca="false">F366</f>
        <v>28765</v>
      </c>
      <c r="H363" s="21" t="n">
        <f aca="false">G366</f>
        <v>30440</v>
      </c>
      <c r="I363" s="21" t="n">
        <f aca="false">H366</f>
        <v>26472</v>
      </c>
      <c r="J363" s="21" t="n">
        <f aca="false">I366</f>
        <v>24700</v>
      </c>
      <c r="K363" s="21" t="n">
        <f aca="false">J366</f>
        <v>27012</v>
      </c>
      <c r="L363" s="21" t="n">
        <f aca="false">K366</f>
        <v>28643</v>
      </c>
      <c r="M363" s="21" t="n">
        <f aca="false">L366</f>
        <v>27557</v>
      </c>
      <c r="N363" s="21" t="n">
        <f aca="false">M366</f>
        <v>27968</v>
      </c>
      <c r="O363" s="21" t="n">
        <f aca="false">N366</f>
        <v>29649</v>
      </c>
      <c r="P363" s="21"/>
    </row>
    <row r="364" customFormat="false" ht="12.75" hidden="false" customHeight="false" outlineLevel="0" collapsed="false">
      <c r="A364" s="22" t="s">
        <v>46</v>
      </c>
      <c r="C364" s="23" t="n">
        <v>0</v>
      </c>
      <c r="D364" s="23" t="n">
        <v>0</v>
      </c>
      <c r="E364" s="23" t="n">
        <v>0</v>
      </c>
      <c r="F364" s="23" t="n">
        <v>0</v>
      </c>
      <c r="G364" s="23" t="n">
        <v>0</v>
      </c>
      <c r="H364" s="23" t="n">
        <v>0</v>
      </c>
      <c r="I364" s="23" t="n">
        <v>0</v>
      </c>
      <c r="J364" s="23" t="n">
        <v>0</v>
      </c>
      <c r="K364" s="23" t="n">
        <v>0</v>
      </c>
      <c r="L364" s="23" t="n">
        <v>0</v>
      </c>
      <c r="M364" s="23" t="n">
        <v>0</v>
      </c>
      <c r="N364" s="23" t="n">
        <v>0</v>
      </c>
      <c r="O364" s="23" t="n">
        <v>0</v>
      </c>
      <c r="P364" s="24" t="n">
        <f aca="false">SUM(D364:O364)</f>
        <v>0</v>
      </c>
      <c r="Q364" s="23" t="n">
        <f aca="false">SUM(D364:E364)</f>
        <v>0</v>
      </c>
      <c r="R364" s="24" t="n">
        <f aca="false">P364-Q364</f>
        <v>0</v>
      </c>
    </row>
    <row r="365" customFormat="false" ht="3.95" hidden="false" customHeight="true" outlineLevel="0" collapsed="false"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customFormat="false" ht="12.75" hidden="false" customHeight="false" outlineLevel="0" collapsed="false">
      <c r="A366" s="20" t="s">
        <v>205</v>
      </c>
      <c r="C366" s="25" t="n">
        <v>26410</v>
      </c>
      <c r="D366" s="21" t="n">
        <f aca="false">SUM(D362:D365)</f>
        <v>27684</v>
      </c>
      <c r="E366" s="21" t="n">
        <f aca="false">SUM(E362:E365)</f>
        <v>29584</v>
      </c>
      <c r="F366" s="21" t="n">
        <f aca="false">SUM(F362:F365)</f>
        <v>28765</v>
      </c>
      <c r="G366" s="21" t="n">
        <f aca="false">SUM(G362:G365)</f>
        <v>30440</v>
      </c>
      <c r="H366" s="21" t="n">
        <f aca="false">SUM(H362:H365)</f>
        <v>26472</v>
      </c>
      <c r="I366" s="21" t="n">
        <f aca="false">SUM(I362:I365)</f>
        <v>24700</v>
      </c>
      <c r="J366" s="21" t="n">
        <f aca="false">SUM(J362:J365)</f>
        <v>27012</v>
      </c>
      <c r="K366" s="21" t="n">
        <f aca="false">SUM(K362:K365)</f>
        <v>28643</v>
      </c>
      <c r="L366" s="21" t="n">
        <f aca="false">SUM(L362:L365)</f>
        <v>27557</v>
      </c>
      <c r="M366" s="21" t="n">
        <f aca="false">SUM(M362:M365)</f>
        <v>27968</v>
      </c>
      <c r="N366" s="21" t="n">
        <f aca="false">SUM(N362:N365)</f>
        <v>29649</v>
      </c>
      <c r="O366" s="21" t="n">
        <f aca="false">SUM(O362:O365)</f>
        <v>27181</v>
      </c>
      <c r="P366" s="21"/>
    </row>
    <row r="367" customFormat="false" ht="3.95" hidden="false" customHeight="true" outlineLevel="0" collapsed="false"/>
    <row r="368" customFormat="false" ht="12.75" hidden="false" customHeight="false" outlineLevel="0" collapsed="false">
      <c r="A368" s="22" t="s">
        <v>27</v>
      </c>
      <c r="C368" s="21"/>
      <c r="D368" s="21" t="n">
        <f aca="false">D366-C366</f>
        <v>1274</v>
      </c>
      <c r="E368" s="21" t="n">
        <f aca="false">E366-D366</f>
        <v>1900</v>
      </c>
      <c r="F368" s="21" t="n">
        <f aca="false">F366-E366</f>
        <v>-819</v>
      </c>
      <c r="G368" s="21" t="n">
        <f aca="false">G366-F366</f>
        <v>1675</v>
      </c>
      <c r="H368" s="21" t="n">
        <f aca="false">H366-G366</f>
        <v>-3968</v>
      </c>
      <c r="I368" s="21" t="n">
        <f aca="false">I366-H366</f>
        <v>-1772</v>
      </c>
      <c r="J368" s="21" t="n">
        <f aca="false">J366-I366</f>
        <v>2312</v>
      </c>
      <c r="K368" s="21" t="n">
        <f aca="false">K366-J366</f>
        <v>1631</v>
      </c>
      <c r="L368" s="21" t="n">
        <f aca="false">L366-K366</f>
        <v>-1086</v>
      </c>
      <c r="M368" s="21" t="n">
        <f aca="false">M366-L366</f>
        <v>411</v>
      </c>
      <c r="N368" s="21" t="n">
        <f aca="false">N366-M366</f>
        <v>1681</v>
      </c>
      <c r="O368" s="21" t="n">
        <f aca="false">O366-N366</f>
        <v>-2468</v>
      </c>
      <c r="P368" s="21" t="n">
        <f aca="false">SUM(D368:O368)</f>
        <v>771</v>
      </c>
      <c r="Q368" s="21" t="n">
        <f aca="false">Q362+Q364</f>
        <v>3174</v>
      </c>
      <c r="R368" s="21" t="n">
        <f aca="false">P368-Q368</f>
        <v>-2403</v>
      </c>
    </row>
    <row r="371" customFormat="false" ht="12.75" hidden="false" customHeight="false" outlineLevel="0" collapsed="false">
      <c r="A371" s="20" t="s">
        <v>206</v>
      </c>
      <c r="C371" s="21"/>
      <c r="D371" s="21" t="n">
        <f aca="false">C376</f>
        <v>2479</v>
      </c>
      <c r="E371" s="21" t="n">
        <f aca="false">D376</f>
        <v>2479</v>
      </c>
      <c r="F371" s="21" t="n">
        <f aca="false">E376</f>
        <v>2479</v>
      </c>
      <c r="G371" s="21" t="n">
        <f aca="false">F376</f>
        <v>2479</v>
      </c>
      <c r="H371" s="21" t="n">
        <f aca="false">G376</f>
        <v>2479</v>
      </c>
      <c r="I371" s="21" t="n">
        <f aca="false">H376</f>
        <v>2479</v>
      </c>
      <c r="J371" s="21" t="n">
        <f aca="false">I376</f>
        <v>2479</v>
      </c>
      <c r="K371" s="21" t="n">
        <f aca="false">J376</f>
        <v>2479</v>
      </c>
      <c r="L371" s="21" t="n">
        <f aca="false">K376</f>
        <v>2479</v>
      </c>
      <c r="M371" s="21" t="n">
        <f aca="false">L376</f>
        <v>2479</v>
      </c>
      <c r="N371" s="21" t="n">
        <f aca="false">M376</f>
        <v>2479</v>
      </c>
      <c r="O371" s="21" t="n">
        <f aca="false">N376</f>
        <v>2479</v>
      </c>
      <c r="P371" s="21"/>
    </row>
    <row r="372" customFormat="false" ht="12.75" hidden="false" customHeight="false" outlineLevel="0" collapsed="false">
      <c r="A372" s="22" t="s">
        <v>207</v>
      </c>
      <c r="B372" s="27" t="s">
        <v>31</v>
      </c>
      <c r="C372" s="21"/>
      <c r="D372" s="21" t="n">
        <f aca="false">[1]Source!D61</f>
        <v>0</v>
      </c>
      <c r="E372" s="21" t="n">
        <f aca="false">[1]Source!E61</f>
        <v>0</v>
      </c>
      <c r="F372" s="21" t="n">
        <f aca="false">[1]Source!F61</f>
        <v>0</v>
      </c>
      <c r="G372" s="21" t="n">
        <f aca="false">[1]Source!G61</f>
        <v>0</v>
      </c>
      <c r="H372" s="21" t="n">
        <f aca="false">[1]Source!H61</f>
        <v>0</v>
      </c>
      <c r="I372" s="21" t="n">
        <f aca="false">[1]Source!I61</f>
        <v>0</v>
      </c>
      <c r="J372" s="21" t="n">
        <f aca="false">[1]Source!J61</f>
        <v>0</v>
      </c>
      <c r="K372" s="21" t="n">
        <f aca="false">[1]Source!K61</f>
        <v>0</v>
      </c>
      <c r="L372" s="21" t="n">
        <f aca="false">[1]Source!L61</f>
        <v>0</v>
      </c>
      <c r="M372" s="21" t="n">
        <f aca="false">[1]Source!M61</f>
        <v>0</v>
      </c>
      <c r="N372" s="21" t="n">
        <f aca="false">[1]Source!N61</f>
        <v>0</v>
      </c>
      <c r="O372" s="21" t="n">
        <f aca="false">[1]Source!O61</f>
        <v>0</v>
      </c>
      <c r="P372" s="21" t="n">
        <f aca="false">SUM(D372:O372)</f>
        <v>0</v>
      </c>
      <c r="Q372" s="25" t="n">
        <f aca="false">SUM(D372:E372)</f>
        <v>0</v>
      </c>
      <c r="R372" s="21" t="n">
        <f aca="false">P372-Q372</f>
        <v>0</v>
      </c>
    </row>
    <row r="373" customFormat="false" ht="12.75" hidden="false" customHeight="false" outlineLevel="0" collapsed="false">
      <c r="A373" s="22" t="s">
        <v>208</v>
      </c>
      <c r="B373" s="27"/>
      <c r="C373" s="21"/>
      <c r="D373" s="25" t="n">
        <v>0</v>
      </c>
      <c r="E373" s="25" t="n">
        <v>0</v>
      </c>
      <c r="F373" s="25" t="n">
        <v>0</v>
      </c>
      <c r="G373" s="25" t="n">
        <v>0</v>
      </c>
      <c r="H373" s="25" t="n">
        <v>0</v>
      </c>
      <c r="I373" s="25" t="n">
        <v>0</v>
      </c>
      <c r="J373" s="25" t="n">
        <v>0</v>
      </c>
      <c r="K373" s="25" t="n">
        <v>0</v>
      </c>
      <c r="L373" s="25" t="n">
        <v>0</v>
      </c>
      <c r="M373" s="25" t="n">
        <v>0</v>
      </c>
      <c r="N373" s="25" t="n">
        <v>0</v>
      </c>
      <c r="O373" s="25" t="n">
        <v>0</v>
      </c>
      <c r="P373" s="21" t="n">
        <f aca="false">SUM(D373:O373)</f>
        <v>0</v>
      </c>
      <c r="Q373" s="25" t="n">
        <f aca="false">SUM(D373:E373)</f>
        <v>0</v>
      </c>
      <c r="R373" s="21" t="n">
        <f aca="false">P373-Q373</f>
        <v>0</v>
      </c>
    </row>
    <row r="374" customFormat="false" ht="12.75" hidden="false" customHeight="false" outlineLevel="0" collapsed="false">
      <c r="A374" s="22" t="s">
        <v>46</v>
      </c>
      <c r="C374" s="23" t="n">
        <v>0</v>
      </c>
      <c r="D374" s="23" t="n">
        <v>0</v>
      </c>
      <c r="E374" s="23" t="n">
        <v>0</v>
      </c>
      <c r="F374" s="23" t="n">
        <v>0</v>
      </c>
      <c r="G374" s="23" t="n">
        <v>0</v>
      </c>
      <c r="H374" s="23" t="n">
        <v>0</v>
      </c>
      <c r="I374" s="23" t="n">
        <v>0</v>
      </c>
      <c r="J374" s="23" t="n">
        <v>0</v>
      </c>
      <c r="K374" s="23" t="n">
        <v>0</v>
      </c>
      <c r="L374" s="23" t="n">
        <v>0</v>
      </c>
      <c r="M374" s="23" t="n">
        <v>0</v>
      </c>
      <c r="N374" s="23" t="n">
        <v>0</v>
      </c>
      <c r="O374" s="23" t="n">
        <v>0</v>
      </c>
      <c r="P374" s="24" t="n">
        <f aca="false">SUM(D374:O374)</f>
        <v>0</v>
      </c>
      <c r="Q374" s="23" t="n">
        <f aca="false">SUM(D374:E374)</f>
        <v>0</v>
      </c>
      <c r="R374" s="24" t="n">
        <f aca="false">P374-Q374</f>
        <v>0</v>
      </c>
    </row>
    <row r="375" customFormat="false" ht="3.95" hidden="false" customHeight="true" outlineLevel="0" collapsed="false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customFormat="false" ht="12.75" hidden="false" customHeight="false" outlineLevel="0" collapsed="false">
      <c r="A376" s="20" t="s">
        <v>209</v>
      </c>
      <c r="C376" s="25" t="n">
        <v>2479</v>
      </c>
      <c r="D376" s="21" t="n">
        <f aca="false">SUM(D371:D375)</f>
        <v>2479</v>
      </c>
      <c r="E376" s="21" t="n">
        <f aca="false">SUM(E371:E375)</f>
        <v>2479</v>
      </c>
      <c r="F376" s="21" t="n">
        <f aca="false">SUM(F371:F375)</f>
        <v>2479</v>
      </c>
      <c r="G376" s="21" t="n">
        <f aca="false">SUM(G371:G375)</f>
        <v>2479</v>
      </c>
      <c r="H376" s="21" t="n">
        <f aca="false">SUM(H371:H375)</f>
        <v>2479</v>
      </c>
      <c r="I376" s="21" t="n">
        <f aca="false">SUM(I371:I375)</f>
        <v>2479</v>
      </c>
      <c r="J376" s="21" t="n">
        <f aca="false">SUM(J371:J375)</f>
        <v>2479</v>
      </c>
      <c r="K376" s="21" t="n">
        <f aca="false">SUM(K371:K375)</f>
        <v>2479</v>
      </c>
      <c r="L376" s="21" t="n">
        <f aca="false">SUM(L371:L375)</f>
        <v>2479</v>
      </c>
      <c r="M376" s="21" t="n">
        <f aca="false">SUM(M371:M375)</f>
        <v>2479</v>
      </c>
      <c r="N376" s="21" t="n">
        <f aca="false">SUM(N371:N375)</f>
        <v>2479</v>
      </c>
      <c r="O376" s="21" t="n">
        <f aca="false">SUM(O371:O375)</f>
        <v>2479</v>
      </c>
      <c r="P376" s="21"/>
    </row>
    <row r="377" customFormat="false" ht="3.95" hidden="false" customHeight="true" outlineLevel="0" collapsed="false"/>
    <row r="378" customFormat="false" ht="12.75" hidden="false" customHeight="false" outlineLevel="0" collapsed="false">
      <c r="A378" s="22" t="s">
        <v>27</v>
      </c>
      <c r="C378" s="21"/>
      <c r="D378" s="21" t="n">
        <f aca="false">D376-C376</f>
        <v>0</v>
      </c>
      <c r="E378" s="21" t="n">
        <f aca="false">E376-D376</f>
        <v>0</v>
      </c>
      <c r="F378" s="21" t="n">
        <f aca="false">F376-E376</f>
        <v>0</v>
      </c>
      <c r="G378" s="21" t="n">
        <f aca="false">G376-F376</f>
        <v>0</v>
      </c>
      <c r="H378" s="21" t="n">
        <f aca="false">H376-G376</f>
        <v>0</v>
      </c>
      <c r="I378" s="21" t="n">
        <f aca="false">I376-H376</f>
        <v>0</v>
      </c>
      <c r="J378" s="21" t="n">
        <f aca="false">J376-I376</f>
        <v>0</v>
      </c>
      <c r="K378" s="21" t="n">
        <f aca="false">K376-J376</f>
        <v>0</v>
      </c>
      <c r="L378" s="21" t="n">
        <f aca="false">L376-K376</f>
        <v>0</v>
      </c>
      <c r="M378" s="21" t="n">
        <f aca="false">M376-L376</f>
        <v>0</v>
      </c>
      <c r="N378" s="21" t="n">
        <f aca="false">N376-M376</f>
        <v>0</v>
      </c>
      <c r="O378" s="21" t="n">
        <f aca="false">O376-N376</f>
        <v>0</v>
      </c>
      <c r="P378" s="21" t="n">
        <f aca="false">SUM(D378:O378)</f>
        <v>0</v>
      </c>
      <c r="Q378" s="21" t="n">
        <f aca="false">SUM(Q372:Q375)</f>
        <v>0</v>
      </c>
      <c r="R378" s="21" t="n">
        <f aca="false">P378-Q378</f>
        <v>0</v>
      </c>
    </row>
    <row r="381" customFormat="false" ht="12.75" hidden="false" customHeight="false" outlineLevel="0" collapsed="false">
      <c r="A381" s="20" t="s">
        <v>210</v>
      </c>
      <c r="C381" s="21"/>
      <c r="D381" s="21" t="n">
        <f aca="false">C386</f>
        <v>307178</v>
      </c>
      <c r="E381" s="21" t="n">
        <f aca="false">D386</f>
        <v>307821</v>
      </c>
      <c r="F381" s="21" t="n">
        <f aca="false">E386</f>
        <v>308493</v>
      </c>
      <c r="G381" s="21" t="n">
        <f aca="false">F386</f>
        <v>309184</v>
      </c>
      <c r="H381" s="21" t="n">
        <f aca="false">G386</f>
        <v>309672</v>
      </c>
      <c r="I381" s="21" t="n">
        <f aca="false">H386</f>
        <v>311070</v>
      </c>
      <c r="J381" s="21" t="n">
        <f aca="false">I386</f>
        <v>312080</v>
      </c>
      <c r="K381" s="21" t="n">
        <f aca="false">J386</f>
        <v>312162</v>
      </c>
      <c r="L381" s="21" t="n">
        <f aca="false">K386</f>
        <v>312348</v>
      </c>
      <c r="M381" s="21" t="n">
        <f aca="false">L386</f>
        <v>313842</v>
      </c>
      <c r="N381" s="21" t="n">
        <f aca="false">M386</f>
        <v>314200</v>
      </c>
      <c r="O381" s="21" t="n">
        <f aca="false">N386</f>
        <v>314074</v>
      </c>
      <c r="P381" s="21"/>
    </row>
    <row r="382" customFormat="false" ht="12.75" hidden="false" customHeight="false" outlineLevel="0" collapsed="false">
      <c r="A382" s="22" t="s">
        <v>207</v>
      </c>
      <c r="B382" s="27" t="s">
        <v>31</v>
      </c>
      <c r="C382" s="21"/>
      <c r="D382" s="21" t="n">
        <f aca="false">[1]Source!D62</f>
        <v>643</v>
      </c>
      <c r="E382" s="21" t="n">
        <f aca="false">[1]Source!E62</f>
        <v>672</v>
      </c>
      <c r="F382" s="21" t="n">
        <f aca="false">[1]Source!F62</f>
        <v>691</v>
      </c>
      <c r="G382" s="21" t="n">
        <f aca="false">[1]Source!G62</f>
        <v>488</v>
      </c>
      <c r="H382" s="21" t="n">
        <f aca="false">[1]Source!H62</f>
        <v>1398</v>
      </c>
      <c r="I382" s="21" t="n">
        <f aca="false">[1]Source!I62</f>
        <v>1010</v>
      </c>
      <c r="J382" s="21" t="n">
        <f aca="false">[1]Source!J62</f>
        <v>82</v>
      </c>
      <c r="K382" s="21" t="n">
        <f aca="false">[1]Source!K62</f>
        <v>186</v>
      </c>
      <c r="L382" s="21" t="n">
        <f aca="false">[1]Source!L62</f>
        <v>1494</v>
      </c>
      <c r="M382" s="21" t="n">
        <f aca="false">[1]Source!M62</f>
        <v>358</v>
      </c>
      <c r="N382" s="21" t="n">
        <f aca="false">[1]Source!N62</f>
        <v>-126</v>
      </c>
      <c r="O382" s="21" t="n">
        <f aca="false">[1]Source!O62</f>
        <v>516</v>
      </c>
      <c r="P382" s="21" t="n">
        <f aca="false">SUM(D382:O382)</f>
        <v>7412</v>
      </c>
      <c r="Q382" s="25" t="n">
        <f aca="false">SUM(D382:E382)</f>
        <v>1315</v>
      </c>
      <c r="R382" s="21" t="n">
        <f aca="false">P382-Q382</f>
        <v>6097</v>
      </c>
    </row>
    <row r="383" customFormat="false" ht="12.75" hidden="false" customHeight="false" outlineLevel="0" collapsed="false">
      <c r="A383" s="22" t="s">
        <v>211</v>
      </c>
      <c r="B383" s="27"/>
      <c r="C383" s="21"/>
      <c r="D383" s="43" t="n">
        <f aca="false">-D373</f>
        <v>-0</v>
      </c>
      <c r="E383" s="43" t="n">
        <f aca="false">-E373</f>
        <v>-0</v>
      </c>
      <c r="F383" s="43" t="n">
        <f aca="false">-F373</f>
        <v>-0</v>
      </c>
      <c r="G383" s="43" t="n">
        <f aca="false">-G373</f>
        <v>-0</v>
      </c>
      <c r="H383" s="43" t="n">
        <f aca="false">-H373</f>
        <v>-0</v>
      </c>
      <c r="I383" s="43" t="n">
        <f aca="false">-I373</f>
        <v>-0</v>
      </c>
      <c r="J383" s="43" t="n">
        <f aca="false">-J373</f>
        <v>-0</v>
      </c>
      <c r="K383" s="43" t="n">
        <f aca="false">-K373</f>
        <v>-0</v>
      </c>
      <c r="L383" s="43" t="n">
        <f aca="false">-L373</f>
        <v>-0</v>
      </c>
      <c r="M383" s="43" t="n">
        <f aca="false">-M373</f>
        <v>-0</v>
      </c>
      <c r="N383" s="43" t="n">
        <f aca="false">-N373</f>
        <v>-0</v>
      </c>
      <c r="O383" s="43" t="n">
        <f aca="false">-O373</f>
        <v>-0</v>
      </c>
      <c r="P383" s="21" t="n">
        <f aca="false">SUM(D383:O383)</f>
        <v>0</v>
      </c>
      <c r="Q383" s="25" t="n">
        <f aca="false">SUM(D383:E383)</f>
        <v>0</v>
      </c>
      <c r="R383" s="21" t="n">
        <f aca="false">P383-Q383</f>
        <v>0</v>
      </c>
    </row>
    <row r="384" customFormat="false" ht="12.75" hidden="false" customHeight="false" outlineLevel="0" collapsed="false">
      <c r="A384" s="22" t="s">
        <v>212</v>
      </c>
      <c r="C384" s="23" t="n">
        <v>0</v>
      </c>
      <c r="D384" s="23" t="n">
        <v>0</v>
      </c>
      <c r="E384" s="23" t="n">
        <v>0</v>
      </c>
      <c r="F384" s="23" t="n">
        <v>0</v>
      </c>
      <c r="G384" s="23" t="n">
        <v>0</v>
      </c>
      <c r="H384" s="23" t="n">
        <v>0</v>
      </c>
      <c r="I384" s="23" t="n">
        <v>0</v>
      </c>
      <c r="J384" s="23" t="n">
        <v>0</v>
      </c>
      <c r="K384" s="23" t="n">
        <v>0</v>
      </c>
      <c r="L384" s="23" t="n">
        <v>0</v>
      </c>
      <c r="M384" s="23" t="n">
        <v>0</v>
      </c>
      <c r="N384" s="23" t="n">
        <v>0</v>
      </c>
      <c r="O384" s="23" t="n">
        <v>0</v>
      </c>
      <c r="P384" s="24" t="n">
        <f aca="false">SUM(D384:O384)</f>
        <v>0</v>
      </c>
      <c r="Q384" s="23" t="n">
        <f aca="false">SUM(D384:E384)</f>
        <v>0</v>
      </c>
      <c r="R384" s="24" t="n">
        <f aca="false">P384-Q384</f>
        <v>0</v>
      </c>
    </row>
    <row r="385" customFormat="false" ht="3.95" hidden="false" customHeight="true" outlineLevel="0" collapsed="false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customFormat="false" ht="12.75" hidden="false" customHeight="false" outlineLevel="0" collapsed="false">
      <c r="A386" s="20" t="s">
        <v>213</v>
      </c>
      <c r="C386" s="25" t="n">
        <v>307178</v>
      </c>
      <c r="D386" s="21" t="n">
        <f aca="false">SUM(D381:D385)</f>
        <v>307821</v>
      </c>
      <c r="E386" s="21" t="n">
        <f aca="false">SUM(E381:E385)</f>
        <v>308493</v>
      </c>
      <c r="F386" s="21" t="n">
        <f aca="false">SUM(F381:F385)</f>
        <v>309184</v>
      </c>
      <c r="G386" s="21" t="n">
        <f aca="false">SUM(G381:G385)</f>
        <v>309672</v>
      </c>
      <c r="H386" s="21" t="n">
        <f aca="false">SUM(H381:H385)</f>
        <v>311070</v>
      </c>
      <c r="I386" s="21" t="n">
        <f aca="false">SUM(I381:I385)</f>
        <v>312080</v>
      </c>
      <c r="J386" s="21" t="n">
        <f aca="false">SUM(J381:J385)</f>
        <v>312162</v>
      </c>
      <c r="K386" s="21" t="n">
        <f aca="false">SUM(K381:K385)</f>
        <v>312348</v>
      </c>
      <c r="L386" s="21" t="n">
        <f aca="false">SUM(L381:L385)</f>
        <v>313842</v>
      </c>
      <c r="M386" s="21" t="n">
        <f aca="false">SUM(M381:M385)</f>
        <v>314200</v>
      </c>
      <c r="N386" s="21" t="n">
        <f aca="false">SUM(N381:N385)</f>
        <v>314074</v>
      </c>
      <c r="O386" s="21" t="n">
        <f aca="false">SUM(O381:O385)</f>
        <v>314590</v>
      </c>
      <c r="P386" s="21"/>
    </row>
    <row r="387" customFormat="false" ht="3.95" hidden="false" customHeight="true" outlineLevel="0" collapsed="false"/>
    <row r="388" customFormat="false" ht="12.75" hidden="false" customHeight="false" outlineLevel="0" collapsed="false">
      <c r="A388" s="22" t="s">
        <v>27</v>
      </c>
      <c r="C388" s="21"/>
      <c r="D388" s="21" t="n">
        <f aca="false">D386-C386</f>
        <v>643</v>
      </c>
      <c r="E388" s="21" t="n">
        <f aca="false">E386-D386</f>
        <v>672</v>
      </c>
      <c r="F388" s="21" t="n">
        <f aca="false">F386-E386</f>
        <v>691</v>
      </c>
      <c r="G388" s="21" t="n">
        <f aca="false">G386-F386</f>
        <v>488</v>
      </c>
      <c r="H388" s="21" t="n">
        <f aca="false">H386-G386</f>
        <v>1398</v>
      </c>
      <c r="I388" s="21" t="n">
        <f aca="false">I386-H386</f>
        <v>1010</v>
      </c>
      <c r="J388" s="21" t="n">
        <f aca="false">J386-I386</f>
        <v>82</v>
      </c>
      <c r="K388" s="21" t="n">
        <f aca="false">K386-J386</f>
        <v>186</v>
      </c>
      <c r="L388" s="21" t="n">
        <f aca="false">L386-K386</f>
        <v>1494</v>
      </c>
      <c r="M388" s="21" t="n">
        <f aca="false">M386-L386</f>
        <v>358</v>
      </c>
      <c r="N388" s="21" t="n">
        <f aca="false">N386-M386</f>
        <v>-126</v>
      </c>
      <c r="O388" s="21" t="n">
        <f aca="false">O386-N386</f>
        <v>516</v>
      </c>
      <c r="P388" s="21" t="n">
        <f aca="false">SUM(D388:O388)</f>
        <v>7412</v>
      </c>
      <c r="Q388" s="21" t="n">
        <f aca="false">SUM(Q382:Q385)</f>
        <v>1315</v>
      </c>
      <c r="R388" s="21" t="n">
        <f aca="false">P388-Q388</f>
        <v>6097</v>
      </c>
    </row>
    <row r="391" customFormat="false" ht="12.75" hidden="false" customHeight="false" outlineLevel="0" collapsed="false">
      <c r="A391" s="20" t="s">
        <v>214</v>
      </c>
      <c r="C391" s="21"/>
      <c r="D391" s="21" t="n">
        <f aca="false">C396</f>
        <v>5634</v>
      </c>
      <c r="E391" s="21" t="n">
        <f aca="false">D396</f>
        <v>8509</v>
      </c>
      <c r="F391" s="21" t="n">
        <f aca="false">E396</f>
        <v>11384</v>
      </c>
      <c r="G391" s="21" t="n">
        <f aca="false">F396</f>
        <v>9196</v>
      </c>
      <c r="H391" s="21" t="n">
        <f aca="false">G396</f>
        <v>12071</v>
      </c>
      <c r="I391" s="21" t="n">
        <f aca="false">H396</f>
        <v>11509</v>
      </c>
      <c r="J391" s="21" t="n">
        <f aca="false">I396</f>
        <v>5634</v>
      </c>
      <c r="K391" s="21" t="n">
        <f aca="false">J396</f>
        <v>8509</v>
      </c>
      <c r="L391" s="21" t="n">
        <f aca="false">K396</f>
        <v>11384</v>
      </c>
      <c r="M391" s="21" t="n">
        <f aca="false">L396</f>
        <v>9197</v>
      </c>
      <c r="N391" s="21" t="n">
        <f aca="false">M396</f>
        <v>12072</v>
      </c>
      <c r="O391" s="21" t="n">
        <f aca="false">N396</f>
        <v>11509</v>
      </c>
      <c r="P391" s="21"/>
      <c r="Q391" s="21"/>
      <c r="R391" s="21"/>
    </row>
    <row r="392" customFormat="false" ht="12.75" hidden="false" customHeight="false" outlineLevel="0" collapsed="false">
      <c r="A392" s="22" t="s">
        <v>215</v>
      </c>
      <c r="D392" s="25" t="n">
        <f aca="false">573+1458+844</f>
        <v>2875</v>
      </c>
      <c r="E392" s="25" t="n">
        <f aca="false">573+1458+844</f>
        <v>2875</v>
      </c>
      <c r="F392" s="25" t="n">
        <f aca="false">573+1458+844</f>
        <v>2875</v>
      </c>
      <c r="G392" s="25" t="n">
        <f aca="false">573+1458+844</f>
        <v>2875</v>
      </c>
      <c r="H392" s="25" t="n">
        <f aca="false">573+1458+844</f>
        <v>2875</v>
      </c>
      <c r="I392" s="25" t="n">
        <f aca="false">573+1458+844</f>
        <v>2875</v>
      </c>
      <c r="J392" s="25" t="n">
        <f aca="false">573+1458+844</f>
        <v>2875</v>
      </c>
      <c r="K392" s="25" t="n">
        <f aca="false">573+1458+844</f>
        <v>2875</v>
      </c>
      <c r="L392" s="25" t="n">
        <f aca="false">573+1458+844</f>
        <v>2875</v>
      </c>
      <c r="M392" s="25" t="n">
        <f aca="false">573+1458+844</f>
        <v>2875</v>
      </c>
      <c r="N392" s="25" t="n">
        <f aca="false">573+1458+844</f>
        <v>2875</v>
      </c>
      <c r="O392" s="25" t="n">
        <f aca="false">573+1459+843</f>
        <v>2875</v>
      </c>
      <c r="P392" s="21" t="n">
        <f aca="false">SUM(D392:O392)</f>
        <v>34500</v>
      </c>
      <c r="Q392" s="25" t="n">
        <f aca="false">SUM(D392:E392)</f>
        <v>5750</v>
      </c>
      <c r="R392" s="21" t="n">
        <f aca="false">P392-Q392</f>
        <v>28750</v>
      </c>
    </row>
    <row r="393" customFormat="false" ht="12.75" hidden="false" customHeight="false" outlineLevel="0" collapsed="false">
      <c r="A393" s="22" t="s">
        <v>216</v>
      </c>
      <c r="D393" s="25" t="n">
        <v>0</v>
      </c>
      <c r="E393" s="25" t="n">
        <v>0</v>
      </c>
      <c r="F393" s="25" t="n">
        <v>-5063</v>
      </c>
      <c r="G393" s="25" t="n">
        <v>0</v>
      </c>
      <c r="H393" s="25" t="n">
        <f aca="false">-3437</f>
        <v>-3437</v>
      </c>
      <c r="I393" s="25" t="n">
        <v>-8750</v>
      </c>
      <c r="J393" s="25" t="n">
        <v>0</v>
      </c>
      <c r="K393" s="25" t="n">
        <v>0</v>
      </c>
      <c r="L393" s="25" t="n">
        <v>-5062</v>
      </c>
      <c r="M393" s="25" t="n">
        <v>0</v>
      </c>
      <c r="N393" s="25" t="n">
        <v>-3438</v>
      </c>
      <c r="O393" s="25" t="n">
        <v>-8750</v>
      </c>
      <c r="P393" s="21" t="n">
        <f aca="false">SUM(D393:O393)</f>
        <v>-34500</v>
      </c>
      <c r="Q393" s="25" t="n">
        <f aca="false">SUM(D393:E393)</f>
        <v>0</v>
      </c>
      <c r="R393" s="21" t="n">
        <f aca="false">P393-Q393</f>
        <v>-34500</v>
      </c>
    </row>
    <row r="394" customFormat="false" ht="12.75" hidden="false" customHeight="false" outlineLevel="0" collapsed="false">
      <c r="A394" s="22" t="s">
        <v>46</v>
      </c>
      <c r="C394" s="23" t="n">
        <v>0</v>
      </c>
      <c r="D394" s="23" t="n">
        <v>0</v>
      </c>
      <c r="E394" s="23" t="n">
        <v>0</v>
      </c>
      <c r="F394" s="23" t="n">
        <v>0</v>
      </c>
      <c r="G394" s="23" t="n">
        <v>0</v>
      </c>
      <c r="H394" s="23" t="n">
        <v>0</v>
      </c>
      <c r="I394" s="23" t="n">
        <v>0</v>
      </c>
      <c r="J394" s="23" t="n">
        <v>0</v>
      </c>
      <c r="K394" s="23" t="n">
        <v>0</v>
      </c>
      <c r="L394" s="23" t="n">
        <v>0</v>
      </c>
      <c r="M394" s="23" t="n">
        <v>0</v>
      </c>
      <c r="N394" s="23" t="n">
        <v>0</v>
      </c>
      <c r="O394" s="23" t="n">
        <v>0</v>
      </c>
      <c r="P394" s="24" t="n">
        <f aca="false">SUM(D394:O394)</f>
        <v>0</v>
      </c>
      <c r="Q394" s="23" t="n">
        <f aca="false">SUM(D394:E394)</f>
        <v>0</v>
      </c>
      <c r="R394" s="24" t="n">
        <f aca="false">P394-Q394</f>
        <v>0</v>
      </c>
    </row>
    <row r="395" customFormat="false" ht="3.95" hidden="false" customHeight="true" outlineLevel="0" collapsed="false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customFormat="false" ht="12.75" hidden="false" customHeight="false" outlineLevel="0" collapsed="false">
      <c r="A396" s="20" t="s">
        <v>217</v>
      </c>
      <c r="C396" s="25" t="n">
        <v>5634</v>
      </c>
      <c r="D396" s="21" t="n">
        <f aca="false">SUM(D391:D395)</f>
        <v>8509</v>
      </c>
      <c r="E396" s="21" t="n">
        <f aca="false">SUM(E391:E395)</f>
        <v>11384</v>
      </c>
      <c r="F396" s="21" t="n">
        <f aca="false">SUM(F391:F395)</f>
        <v>9196</v>
      </c>
      <c r="G396" s="21" t="n">
        <f aca="false">SUM(G391:G395)</f>
        <v>12071</v>
      </c>
      <c r="H396" s="21" t="n">
        <f aca="false">SUM(H391:H395)</f>
        <v>11509</v>
      </c>
      <c r="I396" s="21" t="n">
        <f aca="false">SUM(I391:I395)</f>
        <v>5634</v>
      </c>
      <c r="J396" s="21" t="n">
        <f aca="false">SUM(J391:J395)</f>
        <v>8509</v>
      </c>
      <c r="K396" s="21" t="n">
        <f aca="false">SUM(K391:K395)</f>
        <v>11384</v>
      </c>
      <c r="L396" s="21" t="n">
        <f aca="false">SUM(L391:L395)</f>
        <v>9197</v>
      </c>
      <c r="M396" s="21" t="n">
        <f aca="false">SUM(M391:M395)</f>
        <v>12072</v>
      </c>
      <c r="N396" s="21" t="n">
        <f aca="false">SUM(N391:N395)</f>
        <v>11509</v>
      </c>
      <c r="O396" s="21" t="n">
        <f aca="false">SUM(O391:O395)</f>
        <v>5634</v>
      </c>
      <c r="P396" s="21"/>
      <c r="Q396" s="21"/>
      <c r="R396" s="21"/>
    </row>
    <row r="397" customFormat="false" ht="3.95" hidden="false" customHeight="true" outlineLevel="0" collapsed="false"/>
    <row r="398" customFormat="false" ht="12.75" hidden="false" customHeight="false" outlineLevel="0" collapsed="false">
      <c r="A398" s="22" t="s">
        <v>27</v>
      </c>
      <c r="C398" s="21"/>
      <c r="D398" s="21" t="n">
        <f aca="false">D396-C396</f>
        <v>2875</v>
      </c>
      <c r="E398" s="21" t="n">
        <f aca="false">E396-D396</f>
        <v>2875</v>
      </c>
      <c r="F398" s="21" t="n">
        <f aca="false">F396-E396</f>
        <v>-2188</v>
      </c>
      <c r="G398" s="21" t="n">
        <f aca="false">G396-F396</f>
        <v>2875</v>
      </c>
      <c r="H398" s="21" t="n">
        <f aca="false">H396-G396</f>
        <v>-562</v>
      </c>
      <c r="I398" s="21" t="n">
        <f aca="false">I396-H396</f>
        <v>-5875</v>
      </c>
      <c r="J398" s="21" t="n">
        <f aca="false">J396-I396</f>
        <v>2875</v>
      </c>
      <c r="K398" s="21" t="n">
        <f aca="false">K396-J396</f>
        <v>2875</v>
      </c>
      <c r="L398" s="21" t="n">
        <f aca="false">L396-K396</f>
        <v>-2187</v>
      </c>
      <c r="M398" s="21" t="n">
        <f aca="false">M396-L396</f>
        <v>2875</v>
      </c>
      <c r="N398" s="21" t="n">
        <f aca="false">N396-M396</f>
        <v>-563</v>
      </c>
      <c r="O398" s="21" t="n">
        <f aca="false">O396-N396</f>
        <v>-5875</v>
      </c>
      <c r="P398" s="21" t="n">
        <f aca="false">SUM(D398:O398)</f>
        <v>0</v>
      </c>
      <c r="Q398" s="21" t="n">
        <f aca="false">SUM(Q392:Q395)</f>
        <v>5750</v>
      </c>
      <c r="R398" s="21" t="n">
        <f aca="false">P398-Q398</f>
        <v>-5750</v>
      </c>
    </row>
    <row r="399" customFormat="false" ht="8.1" hidden="false" customHeight="true" outlineLevel="0" collapsed="false">
      <c r="A399" s="0"/>
    </row>
    <row r="401" customFormat="false" ht="12.75" hidden="false" customHeight="false" outlineLevel="0" collapsed="false">
      <c r="A401" s="20" t="s">
        <v>218</v>
      </c>
      <c r="C401" s="21"/>
      <c r="D401" s="21" t="n">
        <f aca="false">C416</f>
        <v>9960</v>
      </c>
      <c r="E401" s="21" t="n">
        <f aca="false">D416</f>
        <v>9839</v>
      </c>
      <c r="F401" s="21" t="n">
        <f aca="false">E416</f>
        <v>9657</v>
      </c>
      <c r="G401" s="21" t="n">
        <f aca="false">F416</f>
        <v>9505</v>
      </c>
      <c r="H401" s="21" t="n">
        <f aca="false">G416</f>
        <v>9394</v>
      </c>
      <c r="I401" s="21" t="n">
        <f aca="false">H416</f>
        <v>9174</v>
      </c>
      <c r="J401" s="21" t="n">
        <f aca="false">I416</f>
        <v>9045</v>
      </c>
      <c r="K401" s="21" t="n">
        <f aca="false">J416</f>
        <v>8870</v>
      </c>
      <c r="L401" s="21" t="n">
        <f aca="false">K416</f>
        <v>8694</v>
      </c>
      <c r="M401" s="21" t="n">
        <f aca="false">L416</f>
        <v>8485</v>
      </c>
      <c r="N401" s="21" t="n">
        <f aca="false">M416</f>
        <v>8334</v>
      </c>
      <c r="O401" s="21" t="n">
        <f aca="false">N416</f>
        <v>8090</v>
      </c>
      <c r="P401" s="21"/>
    </row>
    <row r="402" customFormat="false" ht="12.75" hidden="false" customHeight="false" outlineLevel="0" collapsed="false">
      <c r="A402" s="22" t="s">
        <v>219</v>
      </c>
      <c r="B402" s="27"/>
      <c r="C402" s="25" t="n">
        <v>3508</v>
      </c>
      <c r="D402" s="25" t="n">
        <v>-121</v>
      </c>
      <c r="E402" s="25" t="n">
        <v>-182</v>
      </c>
      <c r="F402" s="25" t="n">
        <v>-152</v>
      </c>
      <c r="G402" s="25" t="n">
        <v>-111</v>
      </c>
      <c r="H402" s="25" t="n">
        <v>-220</v>
      </c>
      <c r="I402" s="25" t="n">
        <v>-129</v>
      </c>
      <c r="J402" s="25" t="n">
        <v>-175</v>
      </c>
      <c r="K402" s="25" t="n">
        <v>-176</v>
      </c>
      <c r="L402" s="25" t="n">
        <v>-209</v>
      </c>
      <c r="M402" s="25" t="n">
        <v>-151</v>
      </c>
      <c r="N402" s="25" t="n">
        <v>-244</v>
      </c>
      <c r="O402" s="25" t="n">
        <v>-138</v>
      </c>
      <c r="P402" s="21" t="n">
        <f aca="false">SUM(D402:O402)</f>
        <v>-2008</v>
      </c>
      <c r="Q402" s="25" t="n">
        <f aca="false">SUM(D402:E402)</f>
        <v>-303</v>
      </c>
      <c r="R402" s="21" t="n">
        <f aca="false">P402-Q402</f>
        <v>-1705</v>
      </c>
    </row>
    <row r="403" customFormat="false" ht="12.75" hidden="false" customHeight="false" outlineLevel="0" collapsed="false">
      <c r="A403" s="22" t="s">
        <v>220</v>
      </c>
      <c r="B403" s="27" t="s">
        <v>31</v>
      </c>
      <c r="C403" s="25" t="n">
        <v>0</v>
      </c>
      <c r="D403" s="21" t="n">
        <f aca="false">[1]Source!D55</f>
        <v>0</v>
      </c>
      <c r="E403" s="21" t="n">
        <f aca="false">[1]Source!E55</f>
        <v>0</v>
      </c>
      <c r="F403" s="21" t="n">
        <f aca="false">[1]Source!F55</f>
        <v>0</v>
      </c>
      <c r="G403" s="21" t="n">
        <f aca="false">[1]Source!G55</f>
        <v>0</v>
      </c>
      <c r="H403" s="21" t="n">
        <f aca="false">[1]Source!H55</f>
        <v>0</v>
      </c>
      <c r="I403" s="21" t="n">
        <f aca="false">[1]Source!I55</f>
        <v>0</v>
      </c>
      <c r="J403" s="21" t="n">
        <f aca="false">[1]Source!J55</f>
        <v>0</v>
      </c>
      <c r="K403" s="21" t="n">
        <f aca="false">[1]Source!K55</f>
        <v>0</v>
      </c>
      <c r="L403" s="21" t="n">
        <f aca="false">[1]Source!L55</f>
        <v>0</v>
      </c>
      <c r="M403" s="21" t="n">
        <f aca="false">[1]Source!M55</f>
        <v>0</v>
      </c>
      <c r="N403" s="21" t="n">
        <f aca="false">[1]Source!N55</f>
        <v>0</v>
      </c>
      <c r="O403" s="21" t="n">
        <f aca="false">[1]Source!O55</f>
        <v>0</v>
      </c>
      <c r="P403" s="21" t="n">
        <f aca="false">SUM(D403:O403)</f>
        <v>0</v>
      </c>
      <c r="Q403" s="25" t="n">
        <f aca="false">SUM(D403:E403)</f>
        <v>0</v>
      </c>
      <c r="R403" s="21" t="n">
        <f aca="false">P403-Q403</f>
        <v>0</v>
      </c>
    </row>
    <row r="404" customFormat="false" ht="12.75" hidden="false" customHeight="false" outlineLevel="0" collapsed="false">
      <c r="A404" s="22" t="s">
        <v>221</v>
      </c>
      <c r="C404" s="25" t="n">
        <v>2697</v>
      </c>
      <c r="D404" s="25" t="n">
        <v>0</v>
      </c>
      <c r="E404" s="25" t="n">
        <v>0</v>
      </c>
      <c r="F404" s="25" t="n">
        <v>0</v>
      </c>
      <c r="G404" s="25" t="n">
        <v>0</v>
      </c>
      <c r="H404" s="25" t="n">
        <v>0</v>
      </c>
      <c r="I404" s="25" t="n">
        <v>0</v>
      </c>
      <c r="J404" s="25" t="n">
        <v>0</v>
      </c>
      <c r="K404" s="25" t="n">
        <v>0</v>
      </c>
      <c r="L404" s="25" t="n">
        <v>0</v>
      </c>
      <c r="M404" s="25" t="n">
        <v>0</v>
      </c>
      <c r="N404" s="25" t="n">
        <v>0</v>
      </c>
      <c r="O404" s="25" t="n">
        <v>0</v>
      </c>
      <c r="P404" s="21" t="n">
        <f aca="false">SUM(D404:O404)</f>
        <v>0</v>
      </c>
      <c r="Q404" s="25" t="n">
        <f aca="false">SUM(D404:E404)</f>
        <v>0</v>
      </c>
      <c r="R404" s="21" t="n">
        <f aca="false">P404-Q404</f>
        <v>0</v>
      </c>
    </row>
    <row r="405" customFormat="false" ht="12.75" hidden="false" customHeight="false" outlineLevel="0" collapsed="false">
      <c r="A405" s="22" t="s">
        <v>222</v>
      </c>
      <c r="B405" s="27"/>
      <c r="C405" s="25" t="n">
        <v>200</v>
      </c>
      <c r="D405" s="25" t="n">
        <v>0</v>
      </c>
      <c r="E405" s="25" t="n">
        <v>0</v>
      </c>
      <c r="F405" s="25" t="n">
        <v>0</v>
      </c>
      <c r="G405" s="25" t="n">
        <v>0</v>
      </c>
      <c r="H405" s="25" t="n">
        <v>0</v>
      </c>
      <c r="I405" s="25" t="n">
        <v>0</v>
      </c>
      <c r="J405" s="25" t="n">
        <v>0</v>
      </c>
      <c r="K405" s="25" t="n">
        <v>0</v>
      </c>
      <c r="L405" s="25" t="n">
        <v>0</v>
      </c>
      <c r="M405" s="25" t="n">
        <v>0</v>
      </c>
      <c r="N405" s="25" t="n">
        <v>0</v>
      </c>
      <c r="O405" s="25" t="n">
        <v>0</v>
      </c>
      <c r="P405" s="21" t="n">
        <f aca="false">SUM(D405:O405)</f>
        <v>0</v>
      </c>
      <c r="Q405" s="25" t="n">
        <f aca="false">SUM(D405:E405)</f>
        <v>0</v>
      </c>
      <c r="R405" s="21" t="n">
        <f aca="false">P405-Q405</f>
        <v>0</v>
      </c>
    </row>
    <row r="406" customFormat="false" ht="12.75" hidden="false" customHeight="false" outlineLevel="0" collapsed="false">
      <c r="A406" s="22" t="s">
        <v>223</v>
      </c>
      <c r="C406" s="25" t="n">
        <v>179</v>
      </c>
      <c r="D406" s="25" t="n">
        <v>0</v>
      </c>
      <c r="E406" s="25" t="n">
        <v>0</v>
      </c>
      <c r="F406" s="25" t="n">
        <v>0</v>
      </c>
      <c r="G406" s="25" t="n">
        <v>0</v>
      </c>
      <c r="H406" s="25" t="n">
        <v>0</v>
      </c>
      <c r="I406" s="25" t="n">
        <v>0</v>
      </c>
      <c r="J406" s="25" t="n">
        <v>0</v>
      </c>
      <c r="K406" s="25" t="n">
        <v>0</v>
      </c>
      <c r="L406" s="25" t="n">
        <v>0</v>
      </c>
      <c r="M406" s="25" t="n">
        <v>0</v>
      </c>
      <c r="N406" s="25" t="n">
        <v>0</v>
      </c>
      <c r="O406" s="25" t="n">
        <v>0</v>
      </c>
      <c r="P406" s="21" t="n">
        <f aca="false">SUM(D406:O406)</f>
        <v>0</v>
      </c>
      <c r="Q406" s="25" t="n">
        <f aca="false">SUM(D406:E406)</f>
        <v>0</v>
      </c>
      <c r="R406" s="21" t="n">
        <f aca="false">P406-Q406</f>
        <v>0</v>
      </c>
    </row>
    <row r="407" customFormat="false" ht="12.75" hidden="false" customHeight="false" outlineLevel="0" collapsed="false">
      <c r="A407" s="22" t="s">
        <v>224</v>
      </c>
      <c r="B407" s="27"/>
      <c r="C407" s="25" t="n">
        <v>1000</v>
      </c>
      <c r="D407" s="25" t="n">
        <v>0</v>
      </c>
      <c r="E407" s="25" t="n">
        <v>0</v>
      </c>
      <c r="F407" s="25" t="n">
        <v>0</v>
      </c>
      <c r="G407" s="25" t="n">
        <v>0</v>
      </c>
      <c r="H407" s="25" t="n">
        <v>0</v>
      </c>
      <c r="I407" s="25" t="n">
        <v>0</v>
      </c>
      <c r="J407" s="25" t="n">
        <v>0</v>
      </c>
      <c r="K407" s="25" t="n">
        <v>0</v>
      </c>
      <c r="L407" s="25" t="n">
        <v>0</v>
      </c>
      <c r="M407" s="25" t="n">
        <v>0</v>
      </c>
      <c r="N407" s="25" t="n">
        <v>0</v>
      </c>
      <c r="O407" s="25" t="n">
        <v>0</v>
      </c>
      <c r="P407" s="21" t="n">
        <f aca="false">SUM(D407:O407)</f>
        <v>0</v>
      </c>
      <c r="Q407" s="25" t="n">
        <f aca="false">SUM(D407:E407)</f>
        <v>0</v>
      </c>
      <c r="R407" s="21" t="n">
        <f aca="false">P407-Q407</f>
        <v>0</v>
      </c>
    </row>
    <row r="408" customFormat="false" ht="12.75" hidden="false" customHeight="false" outlineLevel="0" collapsed="false">
      <c r="A408" s="22" t="s">
        <v>225</v>
      </c>
      <c r="B408" s="27"/>
      <c r="C408" s="25" t="n">
        <v>1278</v>
      </c>
      <c r="D408" s="25" t="n">
        <v>0</v>
      </c>
      <c r="E408" s="25" t="n">
        <v>0</v>
      </c>
      <c r="F408" s="25" t="n">
        <v>0</v>
      </c>
      <c r="G408" s="25" t="n">
        <v>0</v>
      </c>
      <c r="H408" s="25" t="n">
        <v>0</v>
      </c>
      <c r="I408" s="25" t="n">
        <v>0</v>
      </c>
      <c r="J408" s="25" t="n">
        <v>0</v>
      </c>
      <c r="K408" s="25" t="n">
        <v>0</v>
      </c>
      <c r="L408" s="25" t="n">
        <v>0</v>
      </c>
      <c r="M408" s="25" t="n">
        <v>0</v>
      </c>
      <c r="N408" s="25" t="n">
        <v>0</v>
      </c>
      <c r="O408" s="25" t="n">
        <v>0</v>
      </c>
      <c r="P408" s="21" t="n">
        <f aca="false">SUM(D408:O408)</f>
        <v>0</v>
      </c>
      <c r="Q408" s="25" t="n">
        <f aca="false">SUM(D408:E408)</f>
        <v>0</v>
      </c>
      <c r="R408" s="21" t="n">
        <f aca="false">P408-Q408</f>
        <v>0</v>
      </c>
    </row>
    <row r="409" customFormat="false" ht="12.75" hidden="false" customHeight="false" outlineLevel="0" collapsed="false">
      <c r="A409" s="29" t="s">
        <v>226</v>
      </c>
      <c r="C409" s="26" t="n">
        <f aca="false">9219-9219</f>
        <v>0</v>
      </c>
      <c r="D409" s="31" t="n">
        <f aca="false">-[1]Source!D67-[1]Source!D29</f>
        <v>-0</v>
      </c>
      <c r="E409" s="31" t="n">
        <f aca="false">-[1]Source!E67-[1]Source!E29</f>
        <v>-0</v>
      </c>
      <c r="F409" s="31" t="n">
        <f aca="false">-[1]Source!F67-[1]Source!F29</f>
        <v>-0</v>
      </c>
      <c r="G409" s="31" t="n">
        <f aca="false">-[1]Source!G67-[1]Source!G29</f>
        <v>-0</v>
      </c>
      <c r="H409" s="31" t="n">
        <f aca="false">-[1]Source!H67-[1]Source!H29</f>
        <v>-0</v>
      </c>
      <c r="I409" s="31" t="n">
        <f aca="false">-[1]Source!I67-[1]Source!I29</f>
        <v>-0</v>
      </c>
      <c r="J409" s="31" t="n">
        <f aca="false">-[1]Source!J67-[1]Source!J29</f>
        <v>-0</v>
      </c>
      <c r="K409" s="31" t="n">
        <f aca="false">-[1]Source!K67-[1]Source!K29</f>
        <v>-0</v>
      </c>
      <c r="L409" s="31" t="n">
        <f aca="false">-[1]Source!L67-[1]Source!L29</f>
        <v>-0</v>
      </c>
      <c r="M409" s="32" t="n">
        <f aca="false">-[1]Source!M67-[1]Source!M29+M81+M82</f>
        <v>0</v>
      </c>
      <c r="N409" s="31" t="n">
        <f aca="false">-[1]Source!N67-[1]Source!N29</f>
        <v>-0</v>
      </c>
      <c r="O409" s="31" t="n">
        <f aca="false">-[1]Source!O67-[1]Source!O29</f>
        <v>-0</v>
      </c>
      <c r="P409" s="21" t="n">
        <f aca="false">SUM(D409:O409)</f>
        <v>0</v>
      </c>
      <c r="Q409" s="25" t="n">
        <f aca="false">SUM(D409:E409)</f>
        <v>0</v>
      </c>
      <c r="R409" s="21" t="n">
        <f aca="false">P409-Q409</f>
        <v>0</v>
      </c>
    </row>
    <row r="410" customFormat="false" ht="12.75" hidden="false" customHeight="false" outlineLevel="0" collapsed="false">
      <c r="A410" s="22" t="s">
        <v>227</v>
      </c>
      <c r="C410" s="25" t="n">
        <v>898</v>
      </c>
      <c r="D410" s="25" t="n">
        <v>0</v>
      </c>
      <c r="E410" s="25" t="n">
        <v>0</v>
      </c>
      <c r="F410" s="25" t="n">
        <v>0</v>
      </c>
      <c r="G410" s="25" t="n">
        <v>0</v>
      </c>
      <c r="H410" s="25" t="n">
        <v>0</v>
      </c>
      <c r="I410" s="25" t="n">
        <v>0</v>
      </c>
      <c r="J410" s="25" t="n">
        <v>0</v>
      </c>
      <c r="K410" s="25" t="n">
        <v>0</v>
      </c>
      <c r="L410" s="25" t="n">
        <v>0</v>
      </c>
      <c r="M410" s="25" t="n">
        <v>0</v>
      </c>
      <c r="N410" s="25" t="n">
        <v>0</v>
      </c>
      <c r="O410" s="25" t="n">
        <v>0</v>
      </c>
      <c r="P410" s="21" t="n">
        <f aca="false">SUM(D410:O410)</f>
        <v>0</v>
      </c>
      <c r="Q410" s="25" t="n">
        <f aca="false">SUM(D410:E410)</f>
        <v>0</v>
      </c>
      <c r="R410" s="21" t="n">
        <f aca="false">P410-Q410</f>
        <v>0</v>
      </c>
    </row>
    <row r="411" customFormat="false" ht="12.75" hidden="false" customHeight="false" outlineLevel="0" collapsed="false">
      <c r="A411" s="22" t="s">
        <v>228</v>
      </c>
      <c r="C411" s="25" t="n">
        <v>153</v>
      </c>
      <c r="D411" s="25" t="n">
        <v>0</v>
      </c>
      <c r="E411" s="25" t="n">
        <v>0</v>
      </c>
      <c r="F411" s="25" t="n">
        <v>0</v>
      </c>
      <c r="G411" s="25" t="n">
        <v>0</v>
      </c>
      <c r="H411" s="25" t="n">
        <v>0</v>
      </c>
      <c r="I411" s="25" t="n">
        <v>0</v>
      </c>
      <c r="J411" s="25" t="n">
        <v>0</v>
      </c>
      <c r="K411" s="25" t="n">
        <v>0</v>
      </c>
      <c r="L411" s="25" t="n">
        <v>0</v>
      </c>
      <c r="M411" s="25" t="n">
        <v>0</v>
      </c>
      <c r="N411" s="25" t="n">
        <v>0</v>
      </c>
      <c r="O411" s="25" t="n">
        <v>0</v>
      </c>
      <c r="P411" s="21" t="n">
        <f aca="false">SUM(D411:O411)</f>
        <v>0</v>
      </c>
      <c r="Q411" s="25" t="n">
        <f aca="false">SUM(D411:E411)</f>
        <v>0</v>
      </c>
      <c r="R411" s="21" t="n">
        <f aca="false">P411-Q411</f>
        <v>0</v>
      </c>
    </row>
    <row r="412" customFormat="false" ht="12.75" hidden="false" customHeight="false" outlineLevel="0" collapsed="false">
      <c r="A412" s="22" t="s">
        <v>229</v>
      </c>
      <c r="C412" s="25" t="n">
        <v>47</v>
      </c>
      <c r="D412" s="25" t="n">
        <v>0</v>
      </c>
      <c r="E412" s="25" t="n">
        <v>0</v>
      </c>
      <c r="F412" s="25" t="n">
        <v>0</v>
      </c>
      <c r="G412" s="25" t="n">
        <v>0</v>
      </c>
      <c r="H412" s="25" t="n">
        <v>0</v>
      </c>
      <c r="I412" s="25" t="n">
        <v>0</v>
      </c>
      <c r="J412" s="25" t="n">
        <v>0</v>
      </c>
      <c r="K412" s="25" t="n">
        <v>0</v>
      </c>
      <c r="L412" s="25" t="n">
        <v>0</v>
      </c>
      <c r="M412" s="25" t="n">
        <v>0</v>
      </c>
      <c r="N412" s="25" t="n">
        <v>0</v>
      </c>
      <c r="O412" s="25" t="n">
        <v>0</v>
      </c>
      <c r="P412" s="21" t="n">
        <f aca="false">SUM(D412:O412)</f>
        <v>0</v>
      </c>
      <c r="Q412" s="25" t="n">
        <f aca="false">SUM(D412:E412)</f>
        <v>0</v>
      </c>
      <c r="R412" s="21" t="n">
        <f aca="false">P412-Q412</f>
        <v>0</v>
      </c>
    </row>
    <row r="413" customFormat="false" ht="12.75" hidden="false" customHeight="false" outlineLevel="0" collapsed="false">
      <c r="A413" s="22" t="s">
        <v>230</v>
      </c>
      <c r="C413" s="25" t="n">
        <v>0</v>
      </c>
      <c r="D413" s="25" t="n">
        <v>0</v>
      </c>
      <c r="E413" s="25" t="n">
        <v>0</v>
      </c>
      <c r="F413" s="25" t="n">
        <v>0</v>
      </c>
      <c r="G413" s="25" t="n">
        <v>0</v>
      </c>
      <c r="H413" s="25" t="n">
        <v>0</v>
      </c>
      <c r="I413" s="25" t="n">
        <v>0</v>
      </c>
      <c r="J413" s="25" t="n">
        <v>0</v>
      </c>
      <c r="K413" s="25" t="n">
        <v>0</v>
      </c>
      <c r="L413" s="25" t="n">
        <v>0</v>
      </c>
      <c r="M413" s="25" t="n">
        <v>0</v>
      </c>
      <c r="N413" s="25" t="n">
        <v>0</v>
      </c>
      <c r="O413" s="25" t="n">
        <v>0</v>
      </c>
      <c r="P413" s="21" t="n">
        <f aca="false">SUM(D413:O413)</f>
        <v>0</v>
      </c>
      <c r="Q413" s="25" t="n">
        <f aca="false">SUM(D413:E413)</f>
        <v>0</v>
      </c>
      <c r="R413" s="21" t="n">
        <f aca="false">P413-Q413</f>
        <v>0</v>
      </c>
    </row>
    <row r="414" customFormat="false" ht="12.75" hidden="false" customHeight="false" outlineLevel="0" collapsed="false">
      <c r="A414" s="22" t="s">
        <v>46</v>
      </c>
      <c r="C414" s="23" t="n">
        <v>0</v>
      </c>
      <c r="D414" s="23" t="n">
        <v>0</v>
      </c>
      <c r="E414" s="23" t="n">
        <v>0</v>
      </c>
      <c r="F414" s="23" t="n">
        <v>0</v>
      </c>
      <c r="G414" s="23" t="n">
        <v>0</v>
      </c>
      <c r="H414" s="23" t="n">
        <v>0</v>
      </c>
      <c r="I414" s="23" t="n">
        <v>0</v>
      </c>
      <c r="J414" s="23" t="n">
        <v>0</v>
      </c>
      <c r="K414" s="23" t="n">
        <v>0</v>
      </c>
      <c r="L414" s="23" t="n">
        <v>0</v>
      </c>
      <c r="M414" s="23" t="n">
        <v>0</v>
      </c>
      <c r="N414" s="23" t="n">
        <v>0</v>
      </c>
      <c r="O414" s="23" t="n">
        <v>0</v>
      </c>
      <c r="P414" s="24" t="n">
        <f aca="false">SUM(D414:O414)</f>
        <v>0</v>
      </c>
      <c r="Q414" s="23" t="n">
        <f aca="false">SUM(D414:E414)</f>
        <v>0</v>
      </c>
      <c r="R414" s="24" t="n">
        <f aca="false">P414-Q414</f>
        <v>0</v>
      </c>
    </row>
    <row r="415" customFormat="false" ht="3.95" hidden="false" customHeight="true" outlineLevel="0" collapsed="false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customFormat="false" ht="12.75" hidden="false" customHeight="false" outlineLevel="0" collapsed="false">
      <c r="A416" s="20" t="s">
        <v>231</v>
      </c>
      <c r="C416" s="21" t="n">
        <f aca="false">SUM(C402:C415)</f>
        <v>9960</v>
      </c>
      <c r="D416" s="21" t="n">
        <f aca="false">SUM(D401:D415)</f>
        <v>9839</v>
      </c>
      <c r="E416" s="21" t="n">
        <f aca="false">SUM(E401:E415)</f>
        <v>9657</v>
      </c>
      <c r="F416" s="21" t="n">
        <f aca="false">SUM(F401:F415)</f>
        <v>9505</v>
      </c>
      <c r="G416" s="21" t="n">
        <f aca="false">SUM(G401:G415)</f>
        <v>9394</v>
      </c>
      <c r="H416" s="21" t="n">
        <f aca="false">SUM(H401:H415)</f>
        <v>9174</v>
      </c>
      <c r="I416" s="21" t="n">
        <f aca="false">SUM(I401:I415)</f>
        <v>9045</v>
      </c>
      <c r="J416" s="21" t="n">
        <f aca="false">SUM(J401:J415)</f>
        <v>8870</v>
      </c>
      <c r="K416" s="21" t="n">
        <f aca="false">SUM(K401:K415)</f>
        <v>8694</v>
      </c>
      <c r="L416" s="21" t="n">
        <f aca="false">SUM(L401:L415)</f>
        <v>8485</v>
      </c>
      <c r="M416" s="21" t="n">
        <f aca="false">SUM(M401:M415)</f>
        <v>8334</v>
      </c>
      <c r="N416" s="21" t="n">
        <f aca="false">SUM(N401:N415)</f>
        <v>8090</v>
      </c>
      <c r="O416" s="21" t="n">
        <f aca="false">SUM(O401:O415)</f>
        <v>7952</v>
      </c>
      <c r="P416" s="21"/>
    </row>
    <row r="417" customFormat="false" ht="3.95" hidden="false" customHeight="true" outlineLevel="0" collapsed="false"/>
    <row r="418" customFormat="false" ht="12.75" hidden="false" customHeight="false" outlineLevel="0" collapsed="false">
      <c r="A418" s="22" t="s">
        <v>27</v>
      </c>
      <c r="C418" s="21"/>
      <c r="D418" s="21" t="n">
        <f aca="false">D416-C416</f>
        <v>-121</v>
      </c>
      <c r="E418" s="21" t="n">
        <f aca="false">E416-D416</f>
        <v>-182</v>
      </c>
      <c r="F418" s="21" t="n">
        <f aca="false">F416-E416</f>
        <v>-152</v>
      </c>
      <c r="G418" s="21" t="n">
        <f aca="false">G416-F416</f>
        <v>-111</v>
      </c>
      <c r="H418" s="21" t="n">
        <f aca="false">H416-G416</f>
        <v>-220</v>
      </c>
      <c r="I418" s="21" t="n">
        <f aca="false">I416-H416</f>
        <v>-129</v>
      </c>
      <c r="J418" s="21" t="n">
        <f aca="false">J416-I416</f>
        <v>-175</v>
      </c>
      <c r="K418" s="21" t="n">
        <f aca="false">K416-J416</f>
        <v>-176</v>
      </c>
      <c r="L418" s="21" t="n">
        <f aca="false">L416-K416</f>
        <v>-209</v>
      </c>
      <c r="M418" s="21" t="n">
        <f aca="false">M416-L416</f>
        <v>-151</v>
      </c>
      <c r="N418" s="21" t="n">
        <f aca="false">N416-M416</f>
        <v>-244</v>
      </c>
      <c r="O418" s="21" t="n">
        <f aca="false">O416-N416</f>
        <v>-138</v>
      </c>
      <c r="P418" s="21" t="n">
        <f aca="false">SUM(D418:O418)</f>
        <v>-2008</v>
      </c>
      <c r="Q418" s="21" t="n">
        <f aca="false">SUM(Q402:Q415)</f>
        <v>-303</v>
      </c>
      <c r="R418" s="21" t="n">
        <f aca="false">P418-Q418</f>
        <v>-1705</v>
      </c>
    </row>
    <row r="420" customFormat="false" ht="12.75" hidden="false" customHeight="false" outlineLevel="0" collapsed="false">
      <c r="A420" s="20" t="s">
        <v>232</v>
      </c>
      <c r="D420" s="21" t="n">
        <f aca="false">C427</f>
        <v>4001</v>
      </c>
      <c r="E420" s="21" t="n">
        <f aca="false">D427</f>
        <v>4303</v>
      </c>
      <c r="F420" s="21" t="n">
        <f aca="false">E427</f>
        <v>4562</v>
      </c>
      <c r="G420" s="21" t="n">
        <f aca="false">F427</f>
        <v>4782</v>
      </c>
      <c r="H420" s="21" t="n">
        <f aca="false">G427</f>
        <v>4797</v>
      </c>
      <c r="I420" s="21" t="n">
        <f aca="false">H427</f>
        <v>2702</v>
      </c>
      <c r="J420" s="21" t="n">
        <f aca="false">I427</f>
        <v>2702</v>
      </c>
      <c r="K420" s="21" t="n">
        <f aca="false">J427</f>
        <v>2702</v>
      </c>
      <c r="L420" s="21" t="n">
        <f aca="false">K427</f>
        <v>2702</v>
      </c>
      <c r="M420" s="21" t="n">
        <f aca="false">L427</f>
        <v>2702</v>
      </c>
      <c r="N420" s="21" t="n">
        <f aca="false">M427</f>
        <v>2702</v>
      </c>
      <c r="O420" s="21" t="n">
        <f aca="false">N427</f>
        <v>2908</v>
      </c>
    </row>
    <row r="421" customFormat="false" ht="12.75" hidden="false" customHeight="false" outlineLevel="0" collapsed="false">
      <c r="A421" s="22" t="s">
        <v>233</v>
      </c>
      <c r="C421" s="25" t="n">
        <v>2772</v>
      </c>
      <c r="D421" s="25" t="n">
        <v>0</v>
      </c>
      <c r="E421" s="25" t="n">
        <v>0</v>
      </c>
      <c r="F421" s="25" t="n">
        <v>0</v>
      </c>
      <c r="G421" s="25" t="n">
        <v>0</v>
      </c>
      <c r="H421" s="25" t="n">
        <v>0</v>
      </c>
      <c r="I421" s="25" t="n">
        <v>0</v>
      </c>
      <c r="J421" s="25" t="n">
        <v>0</v>
      </c>
      <c r="K421" s="25" t="n">
        <v>0</v>
      </c>
      <c r="L421" s="25" t="n">
        <v>0</v>
      </c>
      <c r="M421" s="25" t="n">
        <v>0</v>
      </c>
      <c r="N421" s="25" t="n">
        <v>0</v>
      </c>
      <c r="O421" s="25" t="n">
        <v>0</v>
      </c>
      <c r="P421" s="21" t="n">
        <f aca="false">SUM(D421:O421)</f>
        <v>0</v>
      </c>
      <c r="Q421" s="25" t="n">
        <f aca="false">SUM(D421:E421)</f>
        <v>0</v>
      </c>
      <c r="R421" s="21" t="n">
        <f aca="false">P421-Q421</f>
        <v>0</v>
      </c>
    </row>
    <row r="422" customFormat="false" ht="12.75" hidden="false" customHeight="false" outlineLevel="0" collapsed="false">
      <c r="A422" s="22" t="s">
        <v>234</v>
      </c>
      <c r="B422" s="27" t="s">
        <v>31</v>
      </c>
      <c r="C422" s="25" t="n">
        <v>1299</v>
      </c>
      <c r="D422" s="21" t="n">
        <f aca="false">-[1]Source!D18+[1]Source!D19</f>
        <v>302</v>
      </c>
      <c r="E422" s="21" t="n">
        <f aca="false">-[1]Source!E18+[1]Source!E19</f>
        <v>259</v>
      </c>
      <c r="F422" s="21" t="n">
        <f aca="false">-[1]Source!F18+[1]Source!F19</f>
        <v>220</v>
      </c>
      <c r="G422" s="21" t="n">
        <f aca="false">-[1]Source!G18+[1]Source!G19</f>
        <v>15</v>
      </c>
      <c r="H422" s="36" t="n">
        <f aca="false">-[1]Source!H18+[1]Source!H19-20</f>
        <v>-2095</v>
      </c>
      <c r="I422" s="21" t="n">
        <f aca="false">-[1]Source!I18+[1]Source!I19</f>
        <v>0</v>
      </c>
      <c r="J422" s="21" t="n">
        <f aca="false">-[1]Source!J18+[1]Source!J19</f>
        <v>0</v>
      </c>
      <c r="K422" s="21" t="n">
        <f aca="false">-[1]Source!K18+[1]Source!K19</f>
        <v>0</v>
      </c>
      <c r="L422" s="21" t="n">
        <f aca="false">-[1]Source!L18+[1]Source!L19</f>
        <v>0</v>
      </c>
      <c r="M422" s="21" t="n">
        <f aca="false">-[1]Source!M18+[1]Source!M19</f>
        <v>0</v>
      </c>
      <c r="N422" s="21" t="n">
        <f aca="false">-[1]Source!N18+[1]Source!N19</f>
        <v>206</v>
      </c>
      <c r="O422" s="21" t="n">
        <f aca="false">-[1]Source!O18+[1]Source!O19</f>
        <v>295</v>
      </c>
      <c r="P422" s="21" t="n">
        <f aca="false">SUM(D422:O422)</f>
        <v>-798</v>
      </c>
      <c r="Q422" s="25" t="n">
        <f aca="false">SUM(D422:E422)</f>
        <v>561</v>
      </c>
      <c r="R422" s="21" t="n">
        <f aca="false">P422-Q422</f>
        <v>-1359</v>
      </c>
    </row>
    <row r="423" customFormat="false" ht="12.75" hidden="false" customHeight="false" outlineLevel="0" collapsed="false">
      <c r="A423" s="22" t="s">
        <v>235</v>
      </c>
      <c r="B423" s="27" t="s">
        <v>31</v>
      </c>
      <c r="C423" s="25" t="n">
        <v>-71</v>
      </c>
      <c r="D423" s="21" t="n">
        <f aca="false">-[1]Source!D53</f>
        <v>-0</v>
      </c>
      <c r="E423" s="21" t="n">
        <f aca="false">-[1]Source!E53</f>
        <v>-0</v>
      </c>
      <c r="F423" s="21" t="n">
        <f aca="false">-[1]Source!F53</f>
        <v>-0</v>
      </c>
      <c r="G423" s="21" t="n">
        <f aca="false">-[1]Source!G53</f>
        <v>-0</v>
      </c>
      <c r="H423" s="21" t="n">
        <f aca="false">-[1]Source!H53</f>
        <v>-0</v>
      </c>
      <c r="I423" s="21" t="n">
        <f aca="false">-[1]Source!I53</f>
        <v>-0</v>
      </c>
      <c r="J423" s="21" t="n">
        <f aca="false">-[1]Source!J53</f>
        <v>-0</v>
      </c>
      <c r="K423" s="21" t="n">
        <f aca="false">-[1]Source!K53</f>
        <v>-0</v>
      </c>
      <c r="L423" s="21" t="n">
        <f aca="false">-[1]Source!L53</f>
        <v>-0</v>
      </c>
      <c r="M423" s="21" t="n">
        <f aca="false">-[1]Source!M53</f>
        <v>-0</v>
      </c>
      <c r="N423" s="21" t="n">
        <f aca="false">-[1]Source!N53</f>
        <v>-0</v>
      </c>
      <c r="O423" s="21" t="n">
        <f aca="false">-[1]Source!O53</f>
        <v>-0</v>
      </c>
      <c r="P423" s="21" t="n">
        <f aca="false">SUM(D423:O423)</f>
        <v>0</v>
      </c>
      <c r="Q423" s="25" t="n">
        <f aca="false">SUM(D423:E423)</f>
        <v>0</v>
      </c>
      <c r="R423" s="21" t="n">
        <f aca="false">P423-Q423</f>
        <v>0</v>
      </c>
    </row>
    <row r="424" customFormat="false" ht="12.75" hidden="false" customHeight="false" outlineLevel="0" collapsed="false">
      <c r="A424" s="22" t="s">
        <v>37</v>
      </c>
      <c r="B424" s="27"/>
      <c r="C424" s="25" t="n">
        <v>0</v>
      </c>
      <c r="D424" s="25" t="n">
        <v>0</v>
      </c>
      <c r="E424" s="25" t="n">
        <v>0</v>
      </c>
      <c r="F424" s="25" t="n">
        <v>0</v>
      </c>
      <c r="G424" s="25" t="n">
        <v>0</v>
      </c>
      <c r="H424" s="25" t="n">
        <v>0</v>
      </c>
      <c r="I424" s="25" t="n">
        <v>0</v>
      </c>
      <c r="J424" s="25" t="n">
        <v>0</v>
      </c>
      <c r="K424" s="25" t="n">
        <v>0</v>
      </c>
      <c r="L424" s="25" t="n">
        <v>0</v>
      </c>
      <c r="M424" s="25" t="n">
        <v>0</v>
      </c>
      <c r="N424" s="25" t="n">
        <v>0</v>
      </c>
      <c r="O424" s="25" t="n">
        <v>0</v>
      </c>
      <c r="P424" s="21" t="n">
        <f aca="false">SUM(D424:O424)</f>
        <v>0</v>
      </c>
      <c r="Q424" s="25" t="n">
        <f aca="false">SUM(D424:E424)</f>
        <v>0</v>
      </c>
      <c r="R424" s="21" t="n">
        <f aca="false">P424-Q424</f>
        <v>0</v>
      </c>
    </row>
    <row r="425" customFormat="false" ht="12.75" hidden="false" customHeight="false" outlineLevel="0" collapsed="false">
      <c r="A425" s="22" t="s">
        <v>46</v>
      </c>
      <c r="C425" s="23" t="n">
        <v>1</v>
      </c>
      <c r="D425" s="23" t="n">
        <v>0</v>
      </c>
      <c r="E425" s="23" t="n">
        <v>0</v>
      </c>
      <c r="F425" s="23" t="n">
        <v>0</v>
      </c>
      <c r="G425" s="23" t="n">
        <v>0</v>
      </c>
      <c r="H425" s="23" t="n">
        <v>0</v>
      </c>
      <c r="I425" s="23" t="n">
        <v>0</v>
      </c>
      <c r="J425" s="23" t="n">
        <v>0</v>
      </c>
      <c r="K425" s="23" t="n">
        <v>0</v>
      </c>
      <c r="L425" s="23" t="n">
        <v>0</v>
      </c>
      <c r="M425" s="23" t="n">
        <v>0</v>
      </c>
      <c r="N425" s="23" t="n">
        <v>0</v>
      </c>
      <c r="O425" s="23" t="n">
        <v>0</v>
      </c>
      <c r="P425" s="24" t="n">
        <f aca="false">SUM(D425:O425)</f>
        <v>0</v>
      </c>
      <c r="Q425" s="23" t="n">
        <f aca="false">SUM(D425:E425)</f>
        <v>0</v>
      </c>
      <c r="R425" s="24" t="n">
        <f aca="false">P425-Q425</f>
        <v>0</v>
      </c>
    </row>
    <row r="426" customFormat="false" ht="3.95" hidden="false" customHeight="true" outlineLevel="0" collapsed="false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5"/>
      <c r="R426" s="21"/>
    </row>
    <row r="427" customFormat="false" ht="12.75" hidden="false" customHeight="false" outlineLevel="0" collapsed="false">
      <c r="A427" s="20" t="s">
        <v>236</v>
      </c>
      <c r="C427" s="21" t="n">
        <f aca="false">SUM(C420:C426)</f>
        <v>4001</v>
      </c>
      <c r="D427" s="21" t="n">
        <f aca="false">SUM(D420:D426)</f>
        <v>4303</v>
      </c>
      <c r="E427" s="21" t="n">
        <f aca="false">SUM(E420:E426)</f>
        <v>4562</v>
      </c>
      <c r="F427" s="21" t="n">
        <f aca="false">SUM(F420:F426)</f>
        <v>4782</v>
      </c>
      <c r="G427" s="21" t="n">
        <f aca="false">SUM(G420:G426)</f>
        <v>4797</v>
      </c>
      <c r="H427" s="21" t="n">
        <f aca="false">SUM(H420:H426)</f>
        <v>2702</v>
      </c>
      <c r="I427" s="21" t="n">
        <f aca="false">SUM(I420:I426)</f>
        <v>2702</v>
      </c>
      <c r="J427" s="21" t="n">
        <f aca="false">SUM(J420:J426)</f>
        <v>2702</v>
      </c>
      <c r="K427" s="21" t="n">
        <f aca="false">SUM(K420:K426)</f>
        <v>2702</v>
      </c>
      <c r="L427" s="21" t="n">
        <f aca="false">SUM(L420:L426)</f>
        <v>2702</v>
      </c>
      <c r="M427" s="21" t="n">
        <f aca="false">SUM(M420:M426)</f>
        <v>2702</v>
      </c>
      <c r="N427" s="21" t="n">
        <f aca="false">SUM(N420:N426)</f>
        <v>2908</v>
      </c>
      <c r="O427" s="21" t="n">
        <f aca="false">SUM(O420:O426)</f>
        <v>3203</v>
      </c>
      <c r="P427" s="21"/>
    </row>
    <row r="428" customFormat="false" ht="3.95" hidden="false" customHeight="true" outlineLevel="0" collapsed="false"/>
    <row r="429" customFormat="false" ht="12.75" hidden="false" customHeight="false" outlineLevel="0" collapsed="false">
      <c r="A429" s="22" t="s">
        <v>27</v>
      </c>
      <c r="C429" s="21"/>
      <c r="D429" s="21" t="n">
        <f aca="false">D427-C427</f>
        <v>302</v>
      </c>
      <c r="E429" s="21" t="n">
        <f aca="false">E427-D427</f>
        <v>259</v>
      </c>
      <c r="F429" s="21" t="n">
        <f aca="false">F427-E427</f>
        <v>220</v>
      </c>
      <c r="G429" s="21" t="n">
        <f aca="false">G427-F427</f>
        <v>15</v>
      </c>
      <c r="H429" s="21" t="n">
        <f aca="false">H427-G427</f>
        <v>-2095</v>
      </c>
      <c r="I429" s="21" t="n">
        <f aca="false">I427-H427</f>
        <v>0</v>
      </c>
      <c r="J429" s="21" t="n">
        <f aca="false">J427-I427</f>
        <v>0</v>
      </c>
      <c r="K429" s="21" t="n">
        <f aca="false">K427-J427</f>
        <v>0</v>
      </c>
      <c r="L429" s="21" t="n">
        <f aca="false">L427-K427</f>
        <v>0</v>
      </c>
      <c r="M429" s="21" t="n">
        <f aca="false">M427-L427</f>
        <v>0</v>
      </c>
      <c r="N429" s="21" t="n">
        <f aca="false">N427-M427</f>
        <v>206</v>
      </c>
      <c r="O429" s="21" t="n">
        <f aca="false">O427-N427</f>
        <v>295</v>
      </c>
      <c r="P429" s="21" t="n">
        <f aca="false">SUM(D429:O429)</f>
        <v>-798</v>
      </c>
      <c r="Q429" s="21" t="n">
        <f aca="false">SUM(Q425:Q426)</f>
        <v>0</v>
      </c>
      <c r="R429" s="21" t="n">
        <f aca="false">P429-Q429</f>
        <v>-798</v>
      </c>
    </row>
    <row r="431" customFormat="false" ht="12.75" hidden="false" customHeight="false" outlineLevel="0" collapsed="false">
      <c r="A431" s="20" t="s">
        <v>237</v>
      </c>
      <c r="D431" s="21" t="n">
        <f aca="false">C436</f>
        <v>0</v>
      </c>
      <c r="E431" s="21" t="n">
        <f aca="false">D436</f>
        <v>0</v>
      </c>
      <c r="F431" s="21" t="n">
        <f aca="false">E436</f>
        <v>0</v>
      </c>
      <c r="G431" s="21" t="n">
        <f aca="false">F436</f>
        <v>0</v>
      </c>
      <c r="H431" s="21" t="n">
        <f aca="false">G436</f>
        <v>0</v>
      </c>
      <c r="I431" s="21" t="n">
        <f aca="false">H436</f>
        <v>0</v>
      </c>
      <c r="J431" s="21" t="n">
        <f aca="false">I436</f>
        <v>0</v>
      </c>
      <c r="K431" s="21" t="n">
        <f aca="false">J436</f>
        <v>0</v>
      </c>
      <c r="L431" s="21" t="n">
        <f aca="false">K436</f>
        <v>0</v>
      </c>
      <c r="M431" s="21" t="n">
        <f aca="false">L436</f>
        <v>0</v>
      </c>
      <c r="N431" s="21" t="n">
        <f aca="false">M436</f>
        <v>0</v>
      </c>
      <c r="O431" s="21" t="n">
        <f aca="false">N436</f>
        <v>0</v>
      </c>
    </row>
    <row r="432" customFormat="false" ht="12.75" hidden="false" customHeight="false" outlineLevel="0" collapsed="false">
      <c r="A432" s="22" t="s">
        <v>37</v>
      </c>
      <c r="D432" s="25" t="n">
        <v>0</v>
      </c>
      <c r="E432" s="25" t="n">
        <v>0</v>
      </c>
      <c r="F432" s="25" t="n">
        <v>0</v>
      </c>
      <c r="G432" s="25" t="n">
        <v>0</v>
      </c>
      <c r="H432" s="25" t="n">
        <v>0</v>
      </c>
      <c r="I432" s="25" t="n">
        <v>0</v>
      </c>
      <c r="J432" s="25" t="n">
        <v>0</v>
      </c>
      <c r="K432" s="25" t="n">
        <v>0</v>
      </c>
      <c r="L432" s="25" t="n">
        <v>0</v>
      </c>
      <c r="M432" s="25" t="n">
        <v>0</v>
      </c>
      <c r="N432" s="25" t="n">
        <v>0</v>
      </c>
      <c r="O432" s="25" t="n">
        <v>0</v>
      </c>
      <c r="P432" s="21" t="n">
        <f aca="false">SUM(D432:O432)</f>
        <v>0</v>
      </c>
      <c r="Q432" s="25" t="n">
        <f aca="false">SUM(D432:E432)</f>
        <v>0</v>
      </c>
      <c r="R432" s="21" t="n">
        <f aca="false">P432-Q432</f>
        <v>0</v>
      </c>
    </row>
    <row r="433" customFormat="false" ht="12.75" hidden="false" customHeight="false" outlineLevel="0" collapsed="false">
      <c r="A433" s="22" t="s">
        <v>37</v>
      </c>
      <c r="D433" s="25" t="n">
        <v>0</v>
      </c>
      <c r="E433" s="25" t="n">
        <v>0</v>
      </c>
      <c r="F433" s="25" t="n">
        <v>0</v>
      </c>
      <c r="G433" s="25" t="n">
        <v>0</v>
      </c>
      <c r="H433" s="25" t="n">
        <v>0</v>
      </c>
      <c r="I433" s="25" t="n">
        <v>0</v>
      </c>
      <c r="J433" s="25" t="n">
        <v>0</v>
      </c>
      <c r="K433" s="25" t="n">
        <v>0</v>
      </c>
      <c r="L433" s="25" t="n">
        <v>0</v>
      </c>
      <c r="M433" s="25" t="n">
        <v>0</v>
      </c>
      <c r="N433" s="25" t="n">
        <v>0</v>
      </c>
      <c r="O433" s="25" t="n">
        <v>0</v>
      </c>
      <c r="P433" s="21" t="n">
        <f aca="false">SUM(D433:O433)</f>
        <v>0</v>
      </c>
      <c r="Q433" s="25" t="n">
        <f aca="false">SUM(D433:E433)</f>
        <v>0</v>
      </c>
      <c r="R433" s="21" t="n">
        <f aca="false">P433-Q433</f>
        <v>0</v>
      </c>
    </row>
    <row r="434" customFormat="false" ht="12.75" hidden="false" customHeight="false" outlineLevel="0" collapsed="false">
      <c r="A434" s="22" t="s">
        <v>46</v>
      </c>
      <c r="C434" s="23" t="n">
        <v>0</v>
      </c>
      <c r="D434" s="23" t="n">
        <v>0</v>
      </c>
      <c r="E434" s="23" t="n">
        <v>0</v>
      </c>
      <c r="F434" s="23" t="n">
        <v>0</v>
      </c>
      <c r="G434" s="23" t="n">
        <v>0</v>
      </c>
      <c r="H434" s="23" t="n">
        <v>0</v>
      </c>
      <c r="I434" s="23" t="n">
        <v>0</v>
      </c>
      <c r="J434" s="23" t="n">
        <v>0</v>
      </c>
      <c r="K434" s="23" t="n">
        <v>0</v>
      </c>
      <c r="L434" s="23" t="n">
        <v>0</v>
      </c>
      <c r="M434" s="23" t="n">
        <v>0</v>
      </c>
      <c r="N434" s="23" t="n">
        <v>0</v>
      </c>
      <c r="O434" s="23" t="n">
        <v>0</v>
      </c>
      <c r="P434" s="24" t="n">
        <f aca="false">SUM(D434:O434)</f>
        <v>0</v>
      </c>
      <c r="Q434" s="23" t="n">
        <f aca="false">SUM(D434:E434)</f>
        <v>0</v>
      </c>
      <c r="R434" s="24" t="n">
        <f aca="false">P434-Q434</f>
        <v>0</v>
      </c>
    </row>
    <row r="435" customFormat="false" ht="3.95" hidden="false" customHeight="true" outlineLevel="0" collapsed="false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customFormat="false" ht="12.75" hidden="false" customHeight="false" outlineLevel="0" collapsed="false">
      <c r="A436" s="20" t="s">
        <v>238</v>
      </c>
      <c r="C436" s="25" t="n">
        <v>0</v>
      </c>
      <c r="D436" s="21" t="n">
        <f aca="false">SUM(D431:D435)</f>
        <v>0</v>
      </c>
      <c r="E436" s="21" t="n">
        <f aca="false">SUM(E431:E435)</f>
        <v>0</v>
      </c>
      <c r="F436" s="21" t="n">
        <f aca="false">SUM(F431:F435)</f>
        <v>0</v>
      </c>
      <c r="G436" s="21" t="n">
        <f aca="false">SUM(G431:G435)</f>
        <v>0</v>
      </c>
      <c r="H436" s="21" t="n">
        <f aca="false">SUM(H431:H435)</f>
        <v>0</v>
      </c>
      <c r="I436" s="21" t="n">
        <f aca="false">SUM(I431:I435)</f>
        <v>0</v>
      </c>
      <c r="J436" s="21" t="n">
        <f aca="false">SUM(J431:J435)</f>
        <v>0</v>
      </c>
      <c r="K436" s="21" t="n">
        <f aca="false">SUM(K431:K435)</f>
        <v>0</v>
      </c>
      <c r="L436" s="21" t="n">
        <f aca="false">SUM(L431:L435)</f>
        <v>0</v>
      </c>
      <c r="M436" s="21" t="n">
        <f aca="false">SUM(M431:M435)</f>
        <v>0</v>
      </c>
      <c r="N436" s="21" t="n">
        <f aca="false">SUM(N431:N435)</f>
        <v>0</v>
      </c>
      <c r="O436" s="21" t="n">
        <f aca="false">SUM(O431:O435)</f>
        <v>0</v>
      </c>
      <c r="P436" s="21"/>
    </row>
    <row r="437" customFormat="false" ht="3.95" hidden="false" customHeight="true" outlineLevel="0" collapsed="false"/>
    <row r="438" customFormat="false" ht="12.75" hidden="false" customHeight="false" outlineLevel="0" collapsed="false">
      <c r="A438" s="22" t="s">
        <v>27</v>
      </c>
      <c r="C438" s="21"/>
      <c r="D438" s="21" t="n">
        <f aca="false">D436-C436</f>
        <v>0</v>
      </c>
      <c r="E438" s="21" t="n">
        <f aca="false">E436-D436</f>
        <v>0</v>
      </c>
      <c r="F438" s="21" t="n">
        <f aca="false">F436-E436</f>
        <v>0</v>
      </c>
      <c r="G438" s="21" t="n">
        <f aca="false">G436-F436</f>
        <v>0</v>
      </c>
      <c r="H438" s="21" t="n">
        <f aca="false">H436-G436</f>
        <v>0</v>
      </c>
      <c r="I438" s="21" t="n">
        <f aca="false">I436-H436</f>
        <v>0</v>
      </c>
      <c r="J438" s="21" t="n">
        <f aca="false">J436-I436</f>
        <v>0</v>
      </c>
      <c r="K438" s="21" t="n">
        <f aca="false">K436-J436</f>
        <v>0</v>
      </c>
      <c r="L438" s="21" t="n">
        <f aca="false">L436-K436</f>
        <v>0</v>
      </c>
      <c r="M438" s="21" t="n">
        <f aca="false">M436-L436</f>
        <v>0</v>
      </c>
      <c r="N438" s="21" t="n">
        <f aca="false">N436-M436</f>
        <v>0</v>
      </c>
      <c r="O438" s="21" t="n">
        <f aca="false">O436-N436</f>
        <v>0</v>
      </c>
      <c r="P438" s="21" t="n">
        <f aca="false">SUM(D438:O438)</f>
        <v>0</v>
      </c>
      <c r="Q438" s="21" t="n">
        <f aca="false">SUM(Q432:Q435)</f>
        <v>0</v>
      </c>
      <c r="R438" s="21" t="n">
        <f aca="false">P438-Q438</f>
        <v>0</v>
      </c>
    </row>
    <row r="440" customFormat="false" ht="12.75" hidden="false" customHeight="false" outlineLevel="0" collapsed="false">
      <c r="A440" s="20" t="s">
        <v>239</v>
      </c>
      <c r="C440" s="21"/>
      <c r="D440" s="21" t="n">
        <f aca="false">C448</f>
        <v>932</v>
      </c>
      <c r="E440" s="21" t="n">
        <f aca="false">D448</f>
        <v>931</v>
      </c>
      <c r="F440" s="21" t="n">
        <f aca="false">E448</f>
        <v>931</v>
      </c>
      <c r="G440" s="21" t="n">
        <f aca="false">F448</f>
        <v>930</v>
      </c>
      <c r="H440" s="21" t="n">
        <f aca="false">G448</f>
        <v>930</v>
      </c>
      <c r="I440" s="21" t="n">
        <f aca="false">H448</f>
        <v>929</v>
      </c>
      <c r="J440" s="21" t="n">
        <f aca="false">I448</f>
        <v>928</v>
      </c>
      <c r="K440" s="21" t="n">
        <f aca="false">J448</f>
        <v>928</v>
      </c>
      <c r="L440" s="21" t="n">
        <f aca="false">K448</f>
        <v>927</v>
      </c>
      <c r="M440" s="21" t="n">
        <f aca="false">L448</f>
        <v>927</v>
      </c>
      <c r="N440" s="21" t="n">
        <f aca="false">M448</f>
        <v>906</v>
      </c>
      <c r="O440" s="21" t="n">
        <f aca="false">N448</f>
        <v>906</v>
      </c>
      <c r="P440" s="21"/>
    </row>
    <row r="441" customFormat="false" ht="12.75" hidden="false" customHeight="false" outlineLevel="0" collapsed="false">
      <c r="A441" s="22" t="s">
        <v>240</v>
      </c>
      <c r="B441" s="27" t="s">
        <v>31</v>
      </c>
      <c r="C441" s="25" t="n">
        <v>30</v>
      </c>
      <c r="D441" s="21" t="n">
        <f aca="false">-[1]Source!D59</f>
        <v>-1</v>
      </c>
      <c r="E441" s="31" t="n">
        <f aca="false">-[1]Source!E59</f>
        <v>-0</v>
      </c>
      <c r="F441" s="31" t="n">
        <f aca="false">-[1]Source!F59</f>
        <v>-1</v>
      </c>
      <c r="G441" s="31" t="n">
        <f aca="false">-[1]Source!G59</f>
        <v>-0</v>
      </c>
      <c r="H441" s="31" t="n">
        <f aca="false">-[1]Source!H59</f>
        <v>-1</v>
      </c>
      <c r="I441" s="21" t="n">
        <f aca="false">-[1]Source!I59</f>
        <v>-1</v>
      </c>
      <c r="J441" s="21" t="n">
        <f aca="false">-[1]Source!J59</f>
        <v>-0</v>
      </c>
      <c r="K441" s="21" t="n">
        <f aca="false">-[1]Source!K59</f>
        <v>-1</v>
      </c>
      <c r="L441" s="21" t="n">
        <f aca="false">-[1]Source!L59</f>
        <v>-0</v>
      </c>
      <c r="M441" s="21" t="n">
        <f aca="false">-[1]Source!M59</f>
        <v>-1</v>
      </c>
      <c r="N441" s="21" t="n">
        <f aca="false">-[1]Source!N59</f>
        <v>-0</v>
      </c>
      <c r="O441" s="21" t="n">
        <f aca="false">-[1]Source!O59</f>
        <v>-1</v>
      </c>
      <c r="P441" s="21" t="n">
        <f aca="false">SUM(D441:O441)</f>
        <v>-7</v>
      </c>
      <c r="Q441" s="25" t="n">
        <f aca="false">SUM(D441:E441)</f>
        <v>-1</v>
      </c>
      <c r="R441" s="21" t="n">
        <f aca="false">P441-Q441</f>
        <v>-6</v>
      </c>
    </row>
    <row r="442" customFormat="false" ht="12.75" hidden="false" customHeight="false" outlineLevel="0" collapsed="false">
      <c r="A442" s="22" t="s">
        <v>241</v>
      </c>
      <c r="B442" s="27" t="s">
        <v>31</v>
      </c>
      <c r="C442" s="25" t="n">
        <v>0</v>
      </c>
      <c r="D442" s="25" t="n">
        <v>0</v>
      </c>
      <c r="E442" s="25" t="n">
        <v>0</v>
      </c>
      <c r="F442" s="25" t="n">
        <v>0</v>
      </c>
      <c r="G442" s="25" t="n">
        <v>0</v>
      </c>
      <c r="H442" s="25" t="n">
        <v>0</v>
      </c>
      <c r="I442" s="25" t="n">
        <v>0</v>
      </c>
      <c r="J442" s="25" t="n">
        <v>0</v>
      </c>
      <c r="K442" s="25" t="n">
        <v>0</v>
      </c>
      <c r="L442" s="25" t="n">
        <v>0</v>
      </c>
      <c r="M442" s="25" t="n">
        <v>0</v>
      </c>
      <c r="N442" s="25" t="n">
        <v>0</v>
      </c>
      <c r="O442" s="25" t="n">
        <v>0</v>
      </c>
      <c r="P442" s="21" t="n">
        <f aca="false">SUM(D442:O442)</f>
        <v>0</v>
      </c>
      <c r="Q442" s="25" t="n">
        <f aca="false">SUM(D442:E442)</f>
        <v>0</v>
      </c>
      <c r="R442" s="21" t="n">
        <f aca="false">P442-Q442</f>
        <v>0</v>
      </c>
    </row>
    <row r="443" customFormat="false" ht="12.75" hidden="false" customHeight="false" outlineLevel="0" collapsed="false">
      <c r="A443" s="22" t="s">
        <v>242</v>
      </c>
      <c r="B443" s="27" t="s">
        <v>31</v>
      </c>
      <c r="C443" s="25" t="n">
        <v>897</v>
      </c>
      <c r="D443" s="31" t="n">
        <f aca="false">-[1]Source!D70</f>
        <v>-0</v>
      </c>
      <c r="E443" s="31" t="n">
        <f aca="false">-[1]Source!E70</f>
        <v>-0</v>
      </c>
      <c r="F443" s="31" t="n">
        <f aca="false">-[1]Source!F70</f>
        <v>-0</v>
      </c>
      <c r="G443" s="31" t="n">
        <f aca="false">-[1]Source!G70</f>
        <v>-0</v>
      </c>
      <c r="H443" s="31" t="n">
        <f aca="false">-[1]Source!H70</f>
        <v>-0</v>
      </c>
      <c r="I443" s="31" t="n">
        <f aca="false">-[1]Source!I70</f>
        <v>-0</v>
      </c>
      <c r="J443" s="31" t="n">
        <f aca="false">-[1]Source!J70</f>
        <v>-0</v>
      </c>
      <c r="K443" s="31" t="n">
        <f aca="false">-[1]Source!K70</f>
        <v>-0</v>
      </c>
      <c r="L443" s="31" t="n">
        <f aca="false">-[1]Source!L70</f>
        <v>-0</v>
      </c>
      <c r="M443" s="32" t="n">
        <f aca="false">-[1]Source!M70+(985-0)+M217</f>
        <v>-20</v>
      </c>
      <c r="N443" s="31" t="n">
        <f aca="false">-[1]Source!N70</f>
        <v>-0</v>
      </c>
      <c r="O443" s="32" t="n">
        <f aca="false">-[1]Source!O70-985+108</f>
        <v>-877</v>
      </c>
      <c r="P443" s="21" t="n">
        <f aca="false">SUM(D443:O443)</f>
        <v>-897</v>
      </c>
      <c r="Q443" s="25" t="n">
        <f aca="false">SUM(D443:E443)</f>
        <v>0</v>
      </c>
      <c r="R443" s="21" t="n">
        <f aca="false">P443-Q443</f>
        <v>-897</v>
      </c>
    </row>
    <row r="444" customFormat="false" ht="12.75" hidden="false" customHeight="false" outlineLevel="0" collapsed="false">
      <c r="A444" s="22" t="s">
        <v>37</v>
      </c>
      <c r="C444" s="25" t="n">
        <v>0</v>
      </c>
      <c r="D444" s="25" t="n">
        <v>0</v>
      </c>
      <c r="E444" s="25" t="n">
        <v>0</v>
      </c>
      <c r="F444" s="25" t="n">
        <v>0</v>
      </c>
      <c r="G444" s="25" t="n">
        <v>0</v>
      </c>
      <c r="H444" s="25" t="n">
        <v>0</v>
      </c>
      <c r="I444" s="25" t="n">
        <v>0</v>
      </c>
      <c r="J444" s="25" t="n">
        <v>0</v>
      </c>
      <c r="K444" s="25" t="n">
        <v>0</v>
      </c>
      <c r="L444" s="25" t="n">
        <v>0</v>
      </c>
      <c r="M444" s="25" t="n">
        <v>0</v>
      </c>
      <c r="N444" s="25" t="n">
        <v>0</v>
      </c>
      <c r="O444" s="25" t="n">
        <v>0</v>
      </c>
      <c r="P444" s="21" t="n">
        <f aca="false">SUM(D444:O444)</f>
        <v>0</v>
      </c>
      <c r="Q444" s="25" t="n">
        <f aca="false">SUM(D444:E444)</f>
        <v>0</v>
      </c>
      <c r="R444" s="21" t="n">
        <f aca="false">P444-Q444</f>
        <v>0</v>
      </c>
    </row>
    <row r="445" customFormat="false" ht="12.75" hidden="false" customHeight="false" outlineLevel="0" collapsed="false">
      <c r="A445" s="22" t="s">
        <v>37</v>
      </c>
      <c r="B445" s="27"/>
      <c r="C445" s="25" t="n">
        <v>0</v>
      </c>
      <c r="D445" s="25" t="n">
        <v>0</v>
      </c>
      <c r="E445" s="25" t="n">
        <v>0</v>
      </c>
      <c r="F445" s="25" t="n">
        <v>0</v>
      </c>
      <c r="G445" s="25" t="n">
        <v>0</v>
      </c>
      <c r="H445" s="25" t="n">
        <v>0</v>
      </c>
      <c r="I445" s="25" t="n">
        <v>0</v>
      </c>
      <c r="J445" s="25" t="n">
        <v>0</v>
      </c>
      <c r="K445" s="25" t="n">
        <v>0</v>
      </c>
      <c r="L445" s="25" t="n">
        <v>0</v>
      </c>
      <c r="M445" s="25" t="n">
        <v>0</v>
      </c>
      <c r="N445" s="25" t="n">
        <v>0</v>
      </c>
      <c r="O445" s="25" t="n">
        <v>0</v>
      </c>
      <c r="P445" s="21" t="n">
        <f aca="false">SUM(D445:O445)</f>
        <v>0</v>
      </c>
      <c r="Q445" s="25" t="n">
        <f aca="false">SUM(D445:E445)</f>
        <v>0</v>
      </c>
      <c r="R445" s="21" t="n">
        <f aca="false">P445-Q445</f>
        <v>0</v>
      </c>
    </row>
    <row r="446" customFormat="false" ht="12.75" hidden="false" customHeight="false" outlineLevel="0" collapsed="false">
      <c r="A446" s="22" t="s">
        <v>46</v>
      </c>
      <c r="C446" s="23" t="n">
        <v>5</v>
      </c>
      <c r="D446" s="23" t="n">
        <v>0</v>
      </c>
      <c r="E446" s="23" t="n">
        <v>0</v>
      </c>
      <c r="F446" s="23" t="n">
        <v>0</v>
      </c>
      <c r="G446" s="23" t="n">
        <v>0</v>
      </c>
      <c r="H446" s="23" t="n">
        <v>0</v>
      </c>
      <c r="I446" s="23" t="n">
        <v>0</v>
      </c>
      <c r="J446" s="23" t="n">
        <v>0</v>
      </c>
      <c r="K446" s="23" t="n">
        <v>0</v>
      </c>
      <c r="L446" s="23" t="n">
        <v>0</v>
      </c>
      <c r="M446" s="23" t="n">
        <v>0</v>
      </c>
      <c r="N446" s="23" t="n">
        <v>0</v>
      </c>
      <c r="O446" s="23" t="n">
        <v>0</v>
      </c>
      <c r="P446" s="24" t="n">
        <f aca="false">SUM(D446:O446)</f>
        <v>0</v>
      </c>
      <c r="Q446" s="23" t="n">
        <f aca="false">SUM(D446:E446)</f>
        <v>0</v>
      </c>
      <c r="R446" s="24" t="n">
        <f aca="false">P446-Q446</f>
        <v>0</v>
      </c>
    </row>
    <row r="447" customFormat="false" ht="3.95" hidden="false" customHeight="true" outlineLevel="0" collapsed="false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customFormat="false" ht="12.75" hidden="false" customHeight="false" outlineLevel="0" collapsed="false">
      <c r="A448" s="20" t="s">
        <v>243</v>
      </c>
      <c r="C448" s="21" t="n">
        <f aca="false">SUM(C440:C447)</f>
        <v>932</v>
      </c>
      <c r="D448" s="21" t="n">
        <f aca="false">SUM(D440:D447)</f>
        <v>931</v>
      </c>
      <c r="E448" s="21" t="n">
        <f aca="false">SUM(E440:E447)</f>
        <v>931</v>
      </c>
      <c r="F448" s="21" t="n">
        <f aca="false">SUM(F440:F447)</f>
        <v>930</v>
      </c>
      <c r="G448" s="21" t="n">
        <f aca="false">SUM(G440:G447)</f>
        <v>930</v>
      </c>
      <c r="H448" s="21" t="n">
        <f aca="false">SUM(H440:H447)</f>
        <v>929</v>
      </c>
      <c r="I448" s="21" t="n">
        <f aca="false">SUM(I440:I447)</f>
        <v>928</v>
      </c>
      <c r="J448" s="21" t="n">
        <f aca="false">SUM(J440:J447)</f>
        <v>928</v>
      </c>
      <c r="K448" s="21" t="n">
        <f aca="false">SUM(K440:K447)</f>
        <v>927</v>
      </c>
      <c r="L448" s="21" t="n">
        <f aca="false">SUM(L440:L447)</f>
        <v>927</v>
      </c>
      <c r="M448" s="21" t="n">
        <f aca="false">SUM(M440:M447)</f>
        <v>906</v>
      </c>
      <c r="N448" s="21" t="n">
        <f aca="false">SUM(N440:N447)</f>
        <v>906</v>
      </c>
      <c r="O448" s="21" t="n">
        <f aca="false">SUM(O440:O447)</f>
        <v>28</v>
      </c>
      <c r="P448" s="21"/>
    </row>
    <row r="449" customFormat="false" ht="3.95" hidden="false" customHeight="true" outlineLevel="0" collapsed="false"/>
    <row r="450" customFormat="false" ht="12.75" hidden="false" customHeight="false" outlineLevel="0" collapsed="false">
      <c r="A450" s="22" t="s">
        <v>27</v>
      </c>
      <c r="C450" s="21"/>
      <c r="D450" s="21" t="n">
        <f aca="false">D448-C448</f>
        <v>-1</v>
      </c>
      <c r="E450" s="21" t="n">
        <f aca="false">E448-D448</f>
        <v>0</v>
      </c>
      <c r="F450" s="21" t="n">
        <f aca="false">F448-E448</f>
        <v>-1</v>
      </c>
      <c r="G450" s="21" t="n">
        <f aca="false">G448-F448</f>
        <v>0</v>
      </c>
      <c r="H450" s="21" t="n">
        <f aca="false">H448-G448</f>
        <v>-1</v>
      </c>
      <c r="I450" s="21" t="n">
        <f aca="false">I448-H448</f>
        <v>-1</v>
      </c>
      <c r="J450" s="21" t="n">
        <f aca="false">J448-I448</f>
        <v>0</v>
      </c>
      <c r="K450" s="21" t="n">
        <f aca="false">K448-J448</f>
        <v>-1</v>
      </c>
      <c r="L450" s="21" t="n">
        <f aca="false">L448-K448</f>
        <v>0</v>
      </c>
      <c r="M450" s="21" t="n">
        <f aca="false">M448-L448</f>
        <v>-21</v>
      </c>
      <c r="N450" s="21" t="n">
        <f aca="false">N448-M448</f>
        <v>0</v>
      </c>
      <c r="O450" s="21" t="n">
        <f aca="false">O448-N448</f>
        <v>-878</v>
      </c>
      <c r="P450" s="21" t="n">
        <f aca="false">SUM(D450:O450)</f>
        <v>-904</v>
      </c>
      <c r="Q450" s="21" t="n">
        <f aca="false">SUM(Q441:Q447)</f>
        <v>-1</v>
      </c>
      <c r="R450" s="21" t="n">
        <f aca="false">P450-Q450</f>
        <v>-903</v>
      </c>
    </row>
    <row r="452" customFormat="false" ht="12.75" hidden="false" customHeight="false" outlineLevel="0" collapsed="false">
      <c r="A452" s="20" t="s">
        <v>244</v>
      </c>
      <c r="D452" s="21" t="n">
        <f aca="false">C458</f>
        <v>2910</v>
      </c>
      <c r="E452" s="21" t="n">
        <f aca="false">D458</f>
        <v>2910</v>
      </c>
      <c r="F452" s="21" t="n">
        <f aca="false">E458</f>
        <v>2910</v>
      </c>
      <c r="G452" s="21" t="n">
        <f aca="false">F458</f>
        <v>2910</v>
      </c>
      <c r="H452" s="21" t="n">
        <f aca="false">G458</f>
        <v>2910</v>
      </c>
      <c r="I452" s="21" t="n">
        <f aca="false">H458</f>
        <v>2910</v>
      </c>
      <c r="J452" s="21" t="n">
        <f aca="false">I458</f>
        <v>2910</v>
      </c>
      <c r="K452" s="21" t="n">
        <f aca="false">J458</f>
        <v>2910</v>
      </c>
      <c r="L452" s="21" t="n">
        <f aca="false">K458</f>
        <v>2910</v>
      </c>
      <c r="M452" s="21" t="n">
        <f aca="false">L458</f>
        <v>2910</v>
      </c>
      <c r="N452" s="21" t="n">
        <f aca="false">M458</f>
        <v>2910</v>
      </c>
      <c r="O452" s="21" t="n">
        <f aca="false">N458</f>
        <v>2910</v>
      </c>
    </row>
    <row r="453" customFormat="false" ht="12.75" hidden="false" customHeight="false" outlineLevel="0" collapsed="false">
      <c r="A453" s="22" t="s">
        <v>245</v>
      </c>
      <c r="B453" s="27"/>
      <c r="C453" s="25" t="n">
        <v>-8459</v>
      </c>
      <c r="D453" s="44" t="n">
        <f aca="false">D138</f>
        <v>0</v>
      </c>
      <c r="E453" s="44" t="n">
        <f aca="false">E138</f>
        <v>0</v>
      </c>
      <c r="F453" s="44" t="n">
        <f aca="false">F138</f>
        <v>0</v>
      </c>
      <c r="G453" s="44" t="n">
        <f aca="false">G138</f>
        <v>0</v>
      </c>
      <c r="H453" s="44" t="n">
        <f aca="false">H138</f>
        <v>0</v>
      </c>
      <c r="I453" s="44" t="n">
        <f aca="false">I138</f>
        <v>0</v>
      </c>
      <c r="J453" s="44" t="n">
        <f aca="false">J138</f>
        <v>0</v>
      </c>
      <c r="K453" s="44" t="n">
        <f aca="false">K138</f>
        <v>0</v>
      </c>
      <c r="L453" s="44" t="n">
        <f aca="false">L138</f>
        <v>0</v>
      </c>
      <c r="M453" s="44" t="n">
        <f aca="false">M138</f>
        <v>0</v>
      </c>
      <c r="N453" s="44" t="n">
        <f aca="false">N138</f>
        <v>0</v>
      </c>
      <c r="O453" s="44" t="n">
        <f aca="false">O138</f>
        <v>0</v>
      </c>
      <c r="P453" s="21" t="n">
        <f aca="false">SUM(D453:O453)</f>
        <v>0</v>
      </c>
      <c r="Q453" s="25" t="n">
        <f aca="false">SUM(D453:E453)</f>
        <v>0</v>
      </c>
      <c r="R453" s="21" t="n">
        <f aca="false">P453-Q453</f>
        <v>0</v>
      </c>
    </row>
    <row r="454" customFormat="false" ht="12.75" hidden="false" customHeight="false" outlineLevel="0" collapsed="false">
      <c r="A454" s="22" t="s">
        <v>93</v>
      </c>
      <c r="C454" s="25" t="n">
        <v>11384</v>
      </c>
      <c r="D454" s="25" t="n">
        <v>0</v>
      </c>
      <c r="E454" s="25" t="n">
        <v>0</v>
      </c>
      <c r="F454" s="25" t="n">
        <v>0</v>
      </c>
      <c r="G454" s="25" t="n">
        <v>0</v>
      </c>
      <c r="H454" s="25" t="n">
        <v>0</v>
      </c>
      <c r="I454" s="25" t="n">
        <v>0</v>
      </c>
      <c r="J454" s="25" t="n">
        <v>0</v>
      </c>
      <c r="K454" s="25" t="n">
        <v>0</v>
      </c>
      <c r="L454" s="25" t="n">
        <v>0</v>
      </c>
      <c r="M454" s="25" t="n">
        <v>0</v>
      </c>
      <c r="N454" s="25" t="n">
        <v>0</v>
      </c>
      <c r="O454" s="25" t="n">
        <v>0</v>
      </c>
      <c r="P454" s="21" t="n">
        <f aca="false">SUM(D454:O454)</f>
        <v>0</v>
      </c>
      <c r="Q454" s="25" t="n">
        <f aca="false">SUM(D454:E454)</f>
        <v>0</v>
      </c>
      <c r="R454" s="21" t="n">
        <f aca="false">P454-Q454</f>
        <v>0</v>
      </c>
    </row>
    <row r="455" customFormat="false" ht="12.75" hidden="false" customHeight="false" outlineLevel="0" collapsed="false">
      <c r="A455" s="22" t="s">
        <v>188</v>
      </c>
      <c r="C455" s="25" t="n">
        <v>-15</v>
      </c>
      <c r="D455" s="25" t="n">
        <v>0</v>
      </c>
      <c r="E455" s="25" t="n">
        <v>0</v>
      </c>
      <c r="F455" s="25" t="n">
        <v>0</v>
      </c>
      <c r="G455" s="25" t="n">
        <v>0</v>
      </c>
      <c r="H455" s="25" t="n">
        <v>0</v>
      </c>
      <c r="I455" s="25" t="n">
        <v>0</v>
      </c>
      <c r="J455" s="25" t="n">
        <v>0</v>
      </c>
      <c r="K455" s="25" t="n">
        <v>0</v>
      </c>
      <c r="L455" s="25" t="n">
        <v>0</v>
      </c>
      <c r="M455" s="25" t="n">
        <v>0</v>
      </c>
      <c r="N455" s="25" t="n">
        <v>0</v>
      </c>
      <c r="O455" s="25" t="n">
        <v>0</v>
      </c>
      <c r="P455" s="21" t="n">
        <f aca="false">SUM(D455:O455)</f>
        <v>0</v>
      </c>
      <c r="Q455" s="25" t="n">
        <f aca="false">SUM(D455:E455)</f>
        <v>0</v>
      </c>
      <c r="R455" s="21" t="n">
        <f aca="false">P455-Q455</f>
        <v>0</v>
      </c>
    </row>
    <row r="456" customFormat="false" ht="12.75" hidden="false" customHeight="false" outlineLevel="0" collapsed="false">
      <c r="A456" s="22" t="s">
        <v>46</v>
      </c>
      <c r="C456" s="23" t="n">
        <v>0</v>
      </c>
      <c r="D456" s="23" t="n">
        <v>0</v>
      </c>
      <c r="E456" s="23" t="n">
        <v>0</v>
      </c>
      <c r="F456" s="23" t="n">
        <v>0</v>
      </c>
      <c r="G456" s="23" t="n">
        <v>0</v>
      </c>
      <c r="H456" s="23" t="n">
        <v>0</v>
      </c>
      <c r="I456" s="23" t="n">
        <v>0</v>
      </c>
      <c r="J456" s="23" t="n">
        <v>0</v>
      </c>
      <c r="K456" s="23" t="n">
        <v>0</v>
      </c>
      <c r="L456" s="23" t="n">
        <v>0</v>
      </c>
      <c r="M456" s="23" t="n">
        <v>0</v>
      </c>
      <c r="N456" s="23" t="n">
        <v>0</v>
      </c>
      <c r="O456" s="23" t="n">
        <v>0</v>
      </c>
      <c r="P456" s="24" t="n">
        <f aca="false">SUM(D456:O456)</f>
        <v>0</v>
      </c>
      <c r="Q456" s="23" t="n">
        <f aca="false">SUM(D456:E456)</f>
        <v>0</v>
      </c>
      <c r="R456" s="24" t="n">
        <f aca="false">P456-Q456</f>
        <v>0</v>
      </c>
    </row>
    <row r="457" customFormat="false" ht="3.95" hidden="false" customHeight="true" outlineLevel="0" collapsed="false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customFormat="false" ht="12.75" hidden="false" customHeight="false" outlineLevel="0" collapsed="false">
      <c r="A458" s="20" t="s">
        <v>246</v>
      </c>
      <c r="C458" s="21" t="n">
        <f aca="false">SUM(C452:C457)</f>
        <v>2910</v>
      </c>
      <c r="D458" s="21" t="n">
        <f aca="false">SUM(D452:D457)</f>
        <v>2910</v>
      </c>
      <c r="E458" s="21" t="n">
        <f aca="false">SUM(E452:E457)</f>
        <v>2910</v>
      </c>
      <c r="F458" s="21" t="n">
        <f aca="false">SUM(F452:F457)</f>
        <v>2910</v>
      </c>
      <c r="G458" s="21" t="n">
        <f aca="false">SUM(G452:G457)</f>
        <v>2910</v>
      </c>
      <c r="H458" s="21" t="n">
        <f aca="false">SUM(H452:H457)</f>
        <v>2910</v>
      </c>
      <c r="I458" s="21" t="n">
        <f aca="false">SUM(I452:I457)</f>
        <v>2910</v>
      </c>
      <c r="J458" s="21" t="n">
        <f aca="false">SUM(J452:J457)</f>
        <v>2910</v>
      </c>
      <c r="K458" s="21" t="n">
        <f aca="false">SUM(K452:K457)</f>
        <v>2910</v>
      </c>
      <c r="L458" s="21" t="n">
        <f aca="false">SUM(L452:L457)</f>
        <v>2910</v>
      </c>
      <c r="M458" s="21" t="n">
        <f aca="false">SUM(M452:M457)</f>
        <v>2910</v>
      </c>
      <c r="N458" s="21" t="n">
        <f aca="false">SUM(N452:N457)</f>
        <v>2910</v>
      </c>
      <c r="O458" s="21" t="n">
        <f aca="false">SUM(O452:O457)</f>
        <v>2910</v>
      </c>
      <c r="P458" s="21"/>
    </row>
    <row r="459" customFormat="false" ht="3.95" hidden="false" customHeight="true" outlineLevel="0" collapsed="false"/>
    <row r="460" customFormat="false" ht="12.75" hidden="false" customHeight="false" outlineLevel="0" collapsed="false">
      <c r="A460" s="22" t="s">
        <v>27</v>
      </c>
      <c r="C460" s="21"/>
      <c r="D460" s="21" t="n">
        <f aca="false">D458-C458</f>
        <v>0</v>
      </c>
      <c r="E460" s="21" t="n">
        <f aca="false">E458-D458</f>
        <v>0</v>
      </c>
      <c r="F460" s="21" t="n">
        <f aca="false">F458-E458</f>
        <v>0</v>
      </c>
      <c r="G460" s="21" t="n">
        <f aca="false">G458-F458</f>
        <v>0</v>
      </c>
      <c r="H460" s="21" t="n">
        <f aca="false">H458-G458</f>
        <v>0</v>
      </c>
      <c r="I460" s="21" t="n">
        <f aca="false">I458-H458</f>
        <v>0</v>
      </c>
      <c r="J460" s="21" t="n">
        <f aca="false">J458-I458</f>
        <v>0</v>
      </c>
      <c r="K460" s="21" t="n">
        <f aca="false">K458-J458</f>
        <v>0</v>
      </c>
      <c r="L460" s="21" t="n">
        <f aca="false">L458-K458</f>
        <v>0</v>
      </c>
      <c r="M460" s="21" t="n">
        <f aca="false">M458-L458</f>
        <v>0</v>
      </c>
      <c r="N460" s="21" t="n">
        <f aca="false">N458-M458</f>
        <v>0</v>
      </c>
      <c r="O460" s="21" t="n">
        <f aca="false">O458-N458</f>
        <v>0</v>
      </c>
      <c r="P460" s="21" t="n">
        <f aca="false">SUM(D460:O460)</f>
        <v>0</v>
      </c>
      <c r="Q460" s="21" t="n">
        <f aca="false">SUM(Q453:Q457)</f>
        <v>0</v>
      </c>
      <c r="R460" s="21" t="n">
        <f aca="false">P460-Q460</f>
        <v>0</v>
      </c>
    </row>
    <row r="461" customFormat="false" ht="8.1" hidden="false" customHeight="true" outlineLevel="0" collapsed="false"/>
    <row r="463" customFormat="false" ht="12.75" hidden="false" customHeight="false" outlineLevel="0" collapsed="false">
      <c r="A463" s="20" t="s">
        <v>247</v>
      </c>
      <c r="C463" s="21"/>
      <c r="D463" s="21" t="n">
        <f aca="false">C473</f>
        <v>-1093605</v>
      </c>
      <c r="E463" s="21" t="n">
        <f aca="false">D473</f>
        <v>-1133805</v>
      </c>
      <c r="F463" s="21" t="n">
        <f aca="false">E473</f>
        <v>-1175305</v>
      </c>
      <c r="G463" s="21" t="n">
        <f aca="false">F473</f>
        <v>-1207505</v>
      </c>
      <c r="H463" s="21" t="n">
        <f aca="false">G473</f>
        <v>-1249305</v>
      </c>
      <c r="I463" s="21" t="n">
        <f aca="false">H473</f>
        <v>-1243905</v>
      </c>
      <c r="J463" s="21" t="n">
        <f aca="false">I473</f>
        <v>-1238205</v>
      </c>
      <c r="K463" s="21" t="n">
        <f aca="false">J473</f>
        <v>-1240105</v>
      </c>
      <c r="L463" s="21" t="n">
        <f aca="false">K473</f>
        <v>-1242005</v>
      </c>
      <c r="M463" s="21" t="n">
        <f aca="false">L473</f>
        <v>-1228905</v>
      </c>
      <c r="N463" s="21" t="n">
        <f aca="false">M473</f>
        <v>-1228605</v>
      </c>
      <c r="O463" s="21" t="n">
        <f aca="false">N473</f>
        <v>-1229105</v>
      </c>
      <c r="P463" s="21"/>
    </row>
    <row r="464" customFormat="false" ht="12.75" hidden="false" customHeight="false" outlineLevel="0" collapsed="false">
      <c r="A464" s="45" t="s">
        <v>248</v>
      </c>
      <c r="D464" s="25" t="n">
        <v>-19700</v>
      </c>
      <c r="E464" s="25" t="n">
        <v>-16500</v>
      </c>
      <c r="F464" s="25" t="n">
        <v>-11100</v>
      </c>
      <c r="G464" s="25" t="n">
        <v>-34000</v>
      </c>
      <c r="H464" s="25" t="n">
        <v>11700</v>
      </c>
      <c r="I464" s="25" t="n">
        <v>18400</v>
      </c>
      <c r="J464" s="25" t="n">
        <v>6900</v>
      </c>
      <c r="K464" s="25" t="n">
        <v>6600</v>
      </c>
      <c r="L464" s="25" t="n">
        <v>20400</v>
      </c>
      <c r="M464" s="25" t="n">
        <v>8700</v>
      </c>
      <c r="N464" s="25" t="n">
        <v>19700</v>
      </c>
      <c r="O464" s="25" t="n">
        <v>-600</v>
      </c>
      <c r="P464" s="21" t="n">
        <f aca="false">SUM(D464:O464)</f>
        <v>10500</v>
      </c>
      <c r="Q464" s="25" t="n">
        <f aca="false">SUM(D464:E464)</f>
        <v>-36200</v>
      </c>
      <c r="R464" s="21" t="n">
        <f aca="false">P464-Q464</f>
        <v>46700</v>
      </c>
    </row>
    <row r="465" customFormat="false" ht="12.75" hidden="false" customHeight="false" outlineLevel="0" collapsed="false">
      <c r="A465" s="22" t="s">
        <v>249</v>
      </c>
      <c r="D465" s="36" t="n">
        <f aca="false">-D310</f>
        <v>-20500</v>
      </c>
      <c r="E465" s="36" t="n">
        <f aca="false">-E310</f>
        <v>-25000</v>
      </c>
      <c r="F465" s="36" t="n">
        <f aca="false">-F310</f>
        <v>-21100</v>
      </c>
      <c r="G465" s="36" t="n">
        <f aca="false">-G310</f>
        <v>-7800</v>
      </c>
      <c r="H465" s="36" t="n">
        <f aca="false">-H310</f>
        <v>-6300</v>
      </c>
      <c r="I465" s="36" t="n">
        <f aca="false">-I310</f>
        <v>-12700</v>
      </c>
      <c r="J465" s="36" t="n">
        <f aca="false">-J310</f>
        <v>-8800</v>
      </c>
      <c r="K465" s="36" t="n">
        <f aca="false">-K310</f>
        <v>-8500</v>
      </c>
      <c r="L465" s="36" t="n">
        <f aca="false">-L310</f>
        <v>-7300</v>
      </c>
      <c r="M465" s="36" t="n">
        <f aca="false">-M310</f>
        <v>-8400</v>
      </c>
      <c r="N465" s="36" t="n">
        <f aca="false">-N310</f>
        <v>-20200</v>
      </c>
      <c r="O465" s="36" t="n">
        <f aca="false">-O310</f>
        <v>-22200</v>
      </c>
      <c r="P465" s="21" t="n">
        <f aca="false">SUM(D465:O465)</f>
        <v>-168800</v>
      </c>
      <c r="Q465" s="25" t="n">
        <f aca="false">SUM(D465:E465)</f>
        <v>-45500</v>
      </c>
      <c r="R465" s="21" t="n">
        <f aca="false">P465-Q465</f>
        <v>-123300</v>
      </c>
    </row>
    <row r="466" customFormat="false" ht="12.75" hidden="false" customHeight="false" outlineLevel="0" collapsed="false">
      <c r="A466" s="22" t="s">
        <v>250</v>
      </c>
      <c r="D466" s="36" t="n">
        <f aca="false">-D319+D319</f>
        <v>0</v>
      </c>
      <c r="E466" s="36" t="n">
        <f aca="false">-E319+E319</f>
        <v>0</v>
      </c>
      <c r="F466" s="36" t="n">
        <f aca="false">-F319+F319</f>
        <v>0</v>
      </c>
      <c r="G466" s="36" t="n">
        <f aca="false">-G319+G319</f>
        <v>0</v>
      </c>
      <c r="H466" s="36" t="n">
        <f aca="false">-H319+H319</f>
        <v>0</v>
      </c>
      <c r="I466" s="36" t="n">
        <f aca="false">-I319+I319</f>
        <v>0</v>
      </c>
      <c r="J466" s="36" t="n">
        <f aca="false">-J319+J319</f>
        <v>0</v>
      </c>
      <c r="K466" s="36" t="n">
        <f aca="false">-K319+K319</f>
        <v>0</v>
      </c>
      <c r="L466" s="36" t="n">
        <f aca="false">-L319+L319</f>
        <v>0</v>
      </c>
      <c r="M466" s="36" t="n">
        <f aca="false">-M319+M319</f>
        <v>0</v>
      </c>
      <c r="N466" s="36" t="n">
        <f aca="false">-N319+N319</f>
        <v>0</v>
      </c>
      <c r="O466" s="36" t="n">
        <f aca="false">-O319+O319</f>
        <v>0</v>
      </c>
      <c r="P466" s="21" t="n">
        <f aca="false">SUM(D466:O466)</f>
        <v>0</v>
      </c>
      <c r="Q466" s="25" t="n">
        <f aca="false">SUM(D466:E466)</f>
        <v>0</v>
      </c>
      <c r="R466" s="21" t="n">
        <f aca="false">P466-Q466</f>
        <v>0</v>
      </c>
    </row>
    <row r="467" customFormat="false" ht="12.75" hidden="false" customHeight="false" outlineLevel="0" collapsed="false">
      <c r="A467" s="22" t="s">
        <v>251</v>
      </c>
      <c r="D467" s="21" t="n">
        <f aca="false">-D496</f>
        <v>-0</v>
      </c>
      <c r="E467" s="21" t="n">
        <f aca="false">-E496</f>
        <v>-0</v>
      </c>
      <c r="F467" s="21" t="n">
        <f aca="false">-F496</f>
        <v>-0</v>
      </c>
      <c r="G467" s="21" t="n">
        <f aca="false">-G496</f>
        <v>-0</v>
      </c>
      <c r="H467" s="21" t="n">
        <f aca="false">-H496</f>
        <v>-0</v>
      </c>
      <c r="I467" s="21" t="n">
        <f aca="false">-I496</f>
        <v>-0</v>
      </c>
      <c r="J467" s="21" t="n">
        <f aca="false">-J496</f>
        <v>-0</v>
      </c>
      <c r="K467" s="21" t="n">
        <f aca="false">-K496</f>
        <v>-0</v>
      </c>
      <c r="L467" s="21" t="n">
        <f aca="false">-L496</f>
        <v>-0</v>
      </c>
      <c r="M467" s="21" t="n">
        <f aca="false">-M496</f>
        <v>-0</v>
      </c>
      <c r="N467" s="21" t="n">
        <f aca="false">-N496</f>
        <v>-0</v>
      </c>
      <c r="O467" s="21" t="n">
        <f aca="false">-O496</f>
        <v>-0</v>
      </c>
      <c r="P467" s="21" t="n">
        <f aca="false">SUM(D467:O467)</f>
        <v>0</v>
      </c>
      <c r="Q467" s="25" t="n">
        <f aca="false">SUM(D467:E467)</f>
        <v>0</v>
      </c>
      <c r="R467" s="21" t="n">
        <f aca="false">P467-Q467</f>
        <v>0</v>
      </c>
    </row>
    <row r="468" customFormat="false" ht="12.75" hidden="false" customHeight="false" outlineLevel="0" collapsed="false">
      <c r="A468" s="22" t="s">
        <v>252</v>
      </c>
      <c r="D468" s="36" t="n">
        <f aca="false">-D482+D482</f>
        <v>0</v>
      </c>
      <c r="E468" s="36" t="n">
        <f aca="false">-E482+E482</f>
        <v>0</v>
      </c>
      <c r="F468" s="36" t="n">
        <f aca="false">-F482+F482</f>
        <v>0</v>
      </c>
      <c r="G468" s="36" t="n">
        <f aca="false">-G482+G482</f>
        <v>0</v>
      </c>
      <c r="H468" s="36" t="n">
        <f aca="false">-H482+H482</f>
        <v>0</v>
      </c>
      <c r="I468" s="36" t="n">
        <f aca="false">-I482+I482</f>
        <v>0</v>
      </c>
      <c r="J468" s="36" t="n">
        <f aca="false">-J482+J482</f>
        <v>0</v>
      </c>
      <c r="K468" s="36" t="n">
        <f aca="false">-K482+K482</f>
        <v>0</v>
      </c>
      <c r="L468" s="36" t="n">
        <f aca="false">-L482+L482</f>
        <v>0</v>
      </c>
      <c r="M468" s="36" t="n">
        <f aca="false">-M482+M482</f>
        <v>0</v>
      </c>
      <c r="N468" s="36" t="n">
        <f aca="false">-N482+N482</f>
        <v>0</v>
      </c>
      <c r="O468" s="36" t="n">
        <f aca="false">-O482+O482</f>
        <v>0</v>
      </c>
      <c r="P468" s="21" t="n">
        <f aca="false">SUM(D468:O468)</f>
        <v>0</v>
      </c>
      <c r="Q468" s="25" t="n">
        <f aca="false">SUM(D468:E468)</f>
        <v>0</v>
      </c>
      <c r="R468" s="21" t="n">
        <f aca="false">P468-Q468</f>
        <v>0</v>
      </c>
    </row>
    <row r="469" customFormat="false" ht="12.75" hidden="false" customHeight="false" outlineLevel="0" collapsed="false">
      <c r="A469" s="22" t="s">
        <v>37</v>
      </c>
      <c r="D469" s="25" t="n">
        <v>0</v>
      </c>
      <c r="E469" s="25" t="n">
        <v>0</v>
      </c>
      <c r="F469" s="25" t="n">
        <v>0</v>
      </c>
      <c r="G469" s="25" t="n">
        <v>0</v>
      </c>
      <c r="H469" s="25" t="n">
        <v>0</v>
      </c>
      <c r="I469" s="25" t="n">
        <v>0</v>
      </c>
      <c r="J469" s="25" t="n">
        <v>0</v>
      </c>
      <c r="K469" s="25" t="n">
        <v>0</v>
      </c>
      <c r="L469" s="25" t="n">
        <v>0</v>
      </c>
      <c r="M469" s="25" t="n">
        <v>0</v>
      </c>
      <c r="N469" s="25" t="n">
        <v>0</v>
      </c>
      <c r="O469" s="25" t="n">
        <v>0</v>
      </c>
      <c r="P469" s="21" t="n">
        <f aca="false">SUM(D469:O469)</f>
        <v>0</v>
      </c>
      <c r="Q469" s="25" t="n">
        <f aca="false">SUM(D469:E469)</f>
        <v>0</v>
      </c>
      <c r="R469" s="21" t="n">
        <f aca="false">P469-Q469</f>
        <v>0</v>
      </c>
    </row>
    <row r="470" customFormat="false" ht="12.75" hidden="false" customHeight="false" outlineLevel="0" collapsed="false">
      <c r="A470" s="22" t="s">
        <v>253</v>
      </c>
      <c r="C470" s="25"/>
      <c r="D470" s="25" t="n">
        <v>0</v>
      </c>
      <c r="E470" s="25" t="n">
        <v>0</v>
      </c>
      <c r="F470" s="25" t="n">
        <v>0</v>
      </c>
      <c r="G470" s="25" t="n">
        <v>0</v>
      </c>
      <c r="H470" s="25" t="n">
        <v>0</v>
      </c>
      <c r="I470" s="25" t="n">
        <v>0</v>
      </c>
      <c r="J470" s="25" t="n">
        <v>0</v>
      </c>
      <c r="K470" s="25" t="n">
        <v>0</v>
      </c>
      <c r="L470" s="25" t="n">
        <v>0</v>
      </c>
      <c r="M470" s="25" t="n">
        <v>0</v>
      </c>
      <c r="N470" s="25" t="n">
        <v>0</v>
      </c>
      <c r="O470" s="25" t="n">
        <v>0</v>
      </c>
      <c r="P470" s="21" t="n">
        <f aca="false">SUM(D470:O470)</f>
        <v>0</v>
      </c>
      <c r="Q470" s="25" t="n">
        <f aca="false">SUM(D470:E470)</f>
        <v>0</v>
      </c>
      <c r="R470" s="21" t="n">
        <f aca="false">P470-Q470</f>
        <v>0</v>
      </c>
    </row>
    <row r="471" customFormat="false" ht="12.75" hidden="false" customHeight="false" outlineLevel="0" collapsed="false">
      <c r="A471" s="22" t="s">
        <v>46</v>
      </c>
      <c r="C471" s="23" t="n">
        <v>0</v>
      </c>
      <c r="D471" s="23" t="n">
        <v>0</v>
      </c>
      <c r="E471" s="23" t="n">
        <v>0</v>
      </c>
      <c r="F471" s="23" t="n">
        <v>0</v>
      </c>
      <c r="G471" s="23" t="n">
        <v>0</v>
      </c>
      <c r="H471" s="23" t="n">
        <v>0</v>
      </c>
      <c r="I471" s="23" t="n">
        <v>0</v>
      </c>
      <c r="J471" s="23" t="n">
        <v>0</v>
      </c>
      <c r="K471" s="23" t="n">
        <v>0</v>
      </c>
      <c r="L471" s="23" t="n">
        <v>0</v>
      </c>
      <c r="M471" s="23" t="n">
        <v>0</v>
      </c>
      <c r="N471" s="23" t="n">
        <v>0</v>
      </c>
      <c r="O471" s="23" t="n">
        <v>0</v>
      </c>
      <c r="P471" s="24" t="n">
        <f aca="false">SUM(D471:O471)</f>
        <v>0</v>
      </c>
      <c r="Q471" s="23" t="n">
        <f aca="false">SUM(D471:E471)</f>
        <v>0</v>
      </c>
      <c r="R471" s="24" t="n">
        <f aca="false">P471-Q471</f>
        <v>0</v>
      </c>
    </row>
    <row r="472" customFormat="false" ht="3.95" hidden="false" customHeight="true" outlineLevel="0" collapsed="false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customFormat="false" ht="12.75" hidden="false" customHeight="false" outlineLevel="0" collapsed="false">
      <c r="A473" s="20" t="s">
        <v>254</v>
      </c>
      <c r="C473" s="25" t="n">
        <v>-1093605</v>
      </c>
      <c r="D473" s="21" t="n">
        <f aca="false">SUM(D463:D472)</f>
        <v>-1133805</v>
      </c>
      <c r="E473" s="21" t="n">
        <f aca="false">SUM(E463:E472)</f>
        <v>-1175305</v>
      </c>
      <c r="F473" s="21" t="n">
        <f aca="false">SUM(F463:F472)</f>
        <v>-1207505</v>
      </c>
      <c r="G473" s="21" t="n">
        <f aca="false">SUM(G463:G472)</f>
        <v>-1249305</v>
      </c>
      <c r="H473" s="21" t="n">
        <f aca="false">SUM(H463:H472)</f>
        <v>-1243905</v>
      </c>
      <c r="I473" s="21" t="n">
        <f aca="false">SUM(I463:I472)</f>
        <v>-1238205</v>
      </c>
      <c r="J473" s="21" t="n">
        <f aca="false">SUM(J463:J472)</f>
        <v>-1240105</v>
      </c>
      <c r="K473" s="21" t="n">
        <f aca="false">SUM(K463:K472)</f>
        <v>-1242005</v>
      </c>
      <c r="L473" s="21" t="n">
        <f aca="false">SUM(L463:L472)</f>
        <v>-1228905</v>
      </c>
      <c r="M473" s="21" t="n">
        <f aca="false">SUM(M463:M472)</f>
        <v>-1228605</v>
      </c>
      <c r="N473" s="21" t="n">
        <f aca="false">SUM(N463:N472)</f>
        <v>-1229105</v>
      </c>
      <c r="O473" s="21" t="n">
        <f aca="false">SUM(O463:O472)</f>
        <v>-1251905</v>
      </c>
      <c r="P473" s="21"/>
    </row>
    <row r="474" customFormat="false" ht="3.95" hidden="false" customHeight="true" outlineLevel="0" collapsed="false"/>
    <row r="475" customFormat="false" ht="12.75" hidden="false" customHeight="false" outlineLevel="0" collapsed="false">
      <c r="A475" s="22" t="s">
        <v>27</v>
      </c>
      <c r="D475" s="21" t="n">
        <f aca="false">D473-C473</f>
        <v>-40200</v>
      </c>
      <c r="E475" s="21" t="n">
        <f aca="false">E473-D473</f>
        <v>-41500</v>
      </c>
      <c r="F475" s="21" t="n">
        <f aca="false">F473-E473</f>
        <v>-32200</v>
      </c>
      <c r="G475" s="21" t="n">
        <f aca="false">G473-F473</f>
        <v>-41800</v>
      </c>
      <c r="H475" s="21" t="n">
        <f aca="false">H473-G473</f>
        <v>5400</v>
      </c>
      <c r="I475" s="21" t="n">
        <f aca="false">I473-H473</f>
        <v>5700</v>
      </c>
      <c r="J475" s="21" t="n">
        <f aca="false">J473-I473</f>
        <v>-1900</v>
      </c>
      <c r="K475" s="21" t="n">
        <f aca="false">K473-J473</f>
        <v>-1900</v>
      </c>
      <c r="L475" s="21" t="n">
        <f aca="false">L473-K473</f>
        <v>13100</v>
      </c>
      <c r="M475" s="21" t="n">
        <f aca="false">M473-L473</f>
        <v>300</v>
      </c>
      <c r="N475" s="21" t="n">
        <f aca="false">N473-M473</f>
        <v>-500</v>
      </c>
      <c r="O475" s="21" t="n">
        <f aca="false">O473-N473</f>
        <v>-22800</v>
      </c>
      <c r="P475" s="21" t="n">
        <f aca="false">SUM(D475:O475)</f>
        <v>-158300</v>
      </c>
      <c r="Q475" s="21" t="n">
        <f aca="false">SUM(Q471:Q472)</f>
        <v>0</v>
      </c>
      <c r="R475" s="21" t="n">
        <f aca="false">P475-Q475</f>
        <v>-158300</v>
      </c>
    </row>
    <row r="478" customFormat="false" ht="12.75" hidden="false" customHeight="false" outlineLevel="0" collapsed="false">
      <c r="A478" s="20" t="s">
        <v>255</v>
      </c>
      <c r="D478" s="21" t="n">
        <f aca="false">C485</f>
        <v>499743</v>
      </c>
      <c r="E478" s="21" t="n">
        <f aca="false">D485</f>
        <v>499749</v>
      </c>
      <c r="F478" s="21" t="n">
        <f aca="false">E485</f>
        <v>499755</v>
      </c>
      <c r="G478" s="21" t="n">
        <f aca="false">F485</f>
        <v>499762</v>
      </c>
      <c r="H478" s="21" t="n">
        <f aca="false">G485</f>
        <v>499768</v>
      </c>
      <c r="I478" s="21" t="n">
        <f aca="false">H485</f>
        <v>499775</v>
      </c>
      <c r="J478" s="21" t="n">
        <f aca="false">I485</f>
        <v>499781</v>
      </c>
      <c r="K478" s="21" t="n">
        <f aca="false">J485</f>
        <v>499788</v>
      </c>
      <c r="L478" s="21" t="n">
        <f aca="false">K485</f>
        <v>499794</v>
      </c>
      <c r="M478" s="21" t="n">
        <f aca="false">L485</f>
        <v>499801</v>
      </c>
      <c r="N478" s="21" t="n">
        <f aca="false">M485</f>
        <v>499807</v>
      </c>
      <c r="O478" s="21" t="n">
        <f aca="false">N485</f>
        <v>499814</v>
      </c>
    </row>
    <row r="479" customFormat="false" ht="12.75" hidden="false" customHeight="false" outlineLevel="0" collapsed="false">
      <c r="A479" s="22" t="s">
        <v>256</v>
      </c>
      <c r="C479" s="25" t="n">
        <v>250000</v>
      </c>
      <c r="D479" s="25" t="n">
        <v>0</v>
      </c>
      <c r="E479" s="25" t="n">
        <v>0</v>
      </c>
      <c r="F479" s="25" t="n">
        <v>0</v>
      </c>
      <c r="G479" s="25" t="n">
        <v>0</v>
      </c>
      <c r="H479" s="25" t="n">
        <v>0</v>
      </c>
      <c r="I479" s="25" t="n">
        <v>0</v>
      </c>
      <c r="J479" s="25" t="n">
        <v>0</v>
      </c>
      <c r="K479" s="25" t="n">
        <v>0</v>
      </c>
      <c r="L479" s="25" t="n">
        <v>0</v>
      </c>
      <c r="M479" s="25" t="n">
        <v>0</v>
      </c>
      <c r="N479" s="25" t="n">
        <v>0</v>
      </c>
      <c r="O479" s="25" t="n">
        <v>0</v>
      </c>
      <c r="P479" s="21" t="n">
        <f aca="false">SUM(D479:O479)</f>
        <v>0</v>
      </c>
      <c r="Q479" s="25" t="n">
        <f aca="false">SUM(D479:E479)</f>
        <v>0</v>
      </c>
      <c r="R479" s="21" t="n">
        <f aca="false">P479-Q479</f>
        <v>0</v>
      </c>
    </row>
    <row r="480" customFormat="false" ht="12.75" hidden="false" customHeight="false" outlineLevel="0" collapsed="false">
      <c r="A480" s="22" t="s">
        <v>257</v>
      </c>
      <c r="C480" s="25" t="n">
        <v>100000</v>
      </c>
      <c r="D480" s="25" t="n">
        <v>0</v>
      </c>
      <c r="E480" s="25" t="n">
        <v>0</v>
      </c>
      <c r="F480" s="25" t="n">
        <v>0</v>
      </c>
      <c r="G480" s="25" t="n">
        <v>0</v>
      </c>
      <c r="H480" s="25" t="n">
        <v>0</v>
      </c>
      <c r="I480" s="25" t="n">
        <v>0</v>
      </c>
      <c r="J480" s="25" t="n">
        <v>0</v>
      </c>
      <c r="K480" s="25" t="n">
        <v>0</v>
      </c>
      <c r="L480" s="25" t="n">
        <v>0</v>
      </c>
      <c r="M480" s="25" t="n">
        <v>0</v>
      </c>
      <c r="N480" s="25" t="n">
        <v>0</v>
      </c>
      <c r="O480" s="25" t="n">
        <v>0</v>
      </c>
      <c r="P480" s="21" t="n">
        <f aca="false">SUM(D480:O480)</f>
        <v>0</v>
      </c>
      <c r="Q480" s="25" t="n">
        <f aca="false">SUM(D480:E480)</f>
        <v>0</v>
      </c>
      <c r="R480" s="21" t="n">
        <f aca="false">P480-Q480</f>
        <v>0</v>
      </c>
    </row>
    <row r="481" customFormat="false" ht="12.75" hidden="false" customHeight="false" outlineLevel="0" collapsed="false">
      <c r="A481" s="22" t="s">
        <v>258</v>
      </c>
      <c r="C481" s="25" t="n">
        <v>150000</v>
      </c>
      <c r="D481" s="25" t="n">
        <v>0</v>
      </c>
      <c r="E481" s="25" t="n">
        <v>0</v>
      </c>
      <c r="F481" s="25" t="n">
        <v>0</v>
      </c>
      <c r="G481" s="25" t="n">
        <v>0</v>
      </c>
      <c r="H481" s="25" t="n">
        <v>0</v>
      </c>
      <c r="I481" s="25" t="n">
        <v>0</v>
      </c>
      <c r="J481" s="25" t="n">
        <v>0</v>
      </c>
      <c r="K481" s="25" t="n">
        <v>0</v>
      </c>
      <c r="L481" s="25" t="n">
        <v>0</v>
      </c>
      <c r="M481" s="25" t="n">
        <v>0</v>
      </c>
      <c r="N481" s="25" t="n">
        <v>0</v>
      </c>
      <c r="O481" s="25" t="n">
        <v>0</v>
      </c>
      <c r="P481" s="21" t="n">
        <f aca="false">SUM(D481:O481)</f>
        <v>0</v>
      </c>
      <c r="Q481" s="25" t="n">
        <f aca="false">SUM(D481:E481)</f>
        <v>0</v>
      </c>
      <c r="R481" s="21" t="n">
        <f aca="false">P481-Q481</f>
        <v>0</v>
      </c>
    </row>
    <row r="482" customFormat="false" ht="12.75" hidden="false" customHeight="false" outlineLevel="0" collapsed="false">
      <c r="A482" s="22" t="s">
        <v>259</v>
      </c>
      <c r="C482" s="25" t="n">
        <v>-257</v>
      </c>
      <c r="D482" s="25" t="n">
        <v>6</v>
      </c>
      <c r="E482" s="25" t="n">
        <v>6</v>
      </c>
      <c r="F482" s="25" t="n">
        <v>7</v>
      </c>
      <c r="G482" s="25" t="n">
        <v>6</v>
      </c>
      <c r="H482" s="25" t="n">
        <v>7</v>
      </c>
      <c r="I482" s="25" t="n">
        <v>6</v>
      </c>
      <c r="J482" s="25" t="n">
        <v>7</v>
      </c>
      <c r="K482" s="25" t="n">
        <v>6</v>
      </c>
      <c r="L482" s="25" t="n">
        <v>7</v>
      </c>
      <c r="M482" s="25" t="n">
        <v>6</v>
      </c>
      <c r="N482" s="25" t="n">
        <v>7</v>
      </c>
      <c r="O482" s="25" t="n">
        <v>6</v>
      </c>
      <c r="P482" s="21" t="n">
        <f aca="false">SUM(D482:O482)</f>
        <v>77</v>
      </c>
      <c r="Q482" s="25" t="n">
        <f aca="false">SUM(D482:E482)</f>
        <v>12</v>
      </c>
      <c r="R482" s="21" t="n">
        <f aca="false">P482-Q482</f>
        <v>65</v>
      </c>
    </row>
    <row r="483" customFormat="false" ht="12.75" hidden="false" customHeight="false" outlineLevel="0" collapsed="false">
      <c r="A483" s="22" t="s">
        <v>46</v>
      </c>
      <c r="C483" s="23" t="n">
        <v>0</v>
      </c>
      <c r="D483" s="23" t="n">
        <v>0</v>
      </c>
      <c r="E483" s="23" t="n">
        <v>0</v>
      </c>
      <c r="F483" s="23" t="n">
        <v>0</v>
      </c>
      <c r="G483" s="23" t="n">
        <v>0</v>
      </c>
      <c r="H483" s="23" t="n">
        <v>0</v>
      </c>
      <c r="I483" s="23" t="n">
        <v>0</v>
      </c>
      <c r="J483" s="23" t="n">
        <v>0</v>
      </c>
      <c r="K483" s="23" t="n">
        <v>0</v>
      </c>
      <c r="L483" s="23" t="n">
        <v>0</v>
      </c>
      <c r="M483" s="23" t="n">
        <v>0</v>
      </c>
      <c r="N483" s="23" t="n">
        <v>0</v>
      </c>
      <c r="O483" s="23" t="n">
        <v>0</v>
      </c>
      <c r="P483" s="24" t="n">
        <f aca="false">SUM(D483:O483)</f>
        <v>0</v>
      </c>
      <c r="Q483" s="23" t="n">
        <f aca="false">SUM(D483:E483)</f>
        <v>0</v>
      </c>
      <c r="R483" s="24" t="n">
        <f aca="false">P483-Q483</f>
        <v>0</v>
      </c>
    </row>
    <row r="484" customFormat="false" ht="3.95" hidden="false" customHeight="true" outlineLevel="0" collapsed="false">
      <c r="C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customFormat="false" ht="12.75" hidden="false" customHeight="false" outlineLevel="0" collapsed="false">
      <c r="A485" s="20" t="s">
        <v>260</v>
      </c>
      <c r="C485" s="21" t="n">
        <f aca="false">SUM(C478:C484)</f>
        <v>499743</v>
      </c>
      <c r="D485" s="21" t="n">
        <f aca="false">SUM(D478:D484)</f>
        <v>499749</v>
      </c>
      <c r="E485" s="21" t="n">
        <f aca="false">SUM(E478:E484)</f>
        <v>499755</v>
      </c>
      <c r="F485" s="21" t="n">
        <f aca="false">SUM(F478:F484)</f>
        <v>499762</v>
      </c>
      <c r="G485" s="21" t="n">
        <f aca="false">SUM(G478:G484)</f>
        <v>499768</v>
      </c>
      <c r="H485" s="21" t="n">
        <f aca="false">SUM(H478:H484)</f>
        <v>499775</v>
      </c>
      <c r="I485" s="21" t="n">
        <f aca="false">SUM(I478:I484)</f>
        <v>499781</v>
      </c>
      <c r="J485" s="21" t="n">
        <f aca="false">SUM(J478:J484)</f>
        <v>499788</v>
      </c>
      <c r="K485" s="21" t="n">
        <f aca="false">SUM(K478:K484)</f>
        <v>499794</v>
      </c>
      <c r="L485" s="21" t="n">
        <f aca="false">SUM(L478:L484)</f>
        <v>499801</v>
      </c>
      <c r="M485" s="21" t="n">
        <f aca="false">SUM(M478:M484)</f>
        <v>499807</v>
      </c>
      <c r="N485" s="21" t="n">
        <f aca="false">SUM(N478:N484)</f>
        <v>499814</v>
      </c>
      <c r="O485" s="21" t="n">
        <f aca="false">SUM(O478:O484)</f>
        <v>499820</v>
      </c>
      <c r="P485" s="21"/>
      <c r="Q485" s="21"/>
      <c r="R485" s="21"/>
    </row>
    <row r="486" customFormat="false" ht="3.95" hidden="false" customHeight="true" outlineLevel="0" collapsed="false"/>
    <row r="487" customFormat="false" ht="12.75" hidden="false" customHeight="false" outlineLevel="0" collapsed="false">
      <c r="A487" s="22" t="s">
        <v>27</v>
      </c>
      <c r="D487" s="21" t="n">
        <f aca="false">D485-C485</f>
        <v>6</v>
      </c>
      <c r="E487" s="21" t="n">
        <f aca="false">E485-D485</f>
        <v>6</v>
      </c>
      <c r="F487" s="21" t="n">
        <f aca="false">F485-E485</f>
        <v>7</v>
      </c>
      <c r="G487" s="21" t="n">
        <f aca="false">G485-F485</f>
        <v>6</v>
      </c>
      <c r="H487" s="21" t="n">
        <f aca="false">H485-G485</f>
        <v>7</v>
      </c>
      <c r="I487" s="21" t="n">
        <f aca="false">I485-H485</f>
        <v>6</v>
      </c>
      <c r="J487" s="21" t="n">
        <f aca="false">J485-I485</f>
        <v>7</v>
      </c>
      <c r="K487" s="21" t="n">
        <f aca="false">K485-J485</f>
        <v>6</v>
      </c>
      <c r="L487" s="21" t="n">
        <f aca="false">L485-K485</f>
        <v>7</v>
      </c>
      <c r="M487" s="21" t="n">
        <f aca="false">M485-L485</f>
        <v>6</v>
      </c>
      <c r="N487" s="21" t="n">
        <f aca="false">N485-M485</f>
        <v>7</v>
      </c>
      <c r="O487" s="21" t="n">
        <f aca="false">O485-N485</f>
        <v>6</v>
      </c>
      <c r="P487" s="21" t="n">
        <f aca="false">SUM(D487:O487)</f>
        <v>77</v>
      </c>
      <c r="Q487" s="21" t="n">
        <f aca="false">SUM(Q479:Q484)</f>
        <v>12</v>
      </c>
      <c r="R487" s="21" t="n">
        <f aca="false">P487-Q487</f>
        <v>65</v>
      </c>
    </row>
    <row r="490" customFormat="false" ht="12.75" hidden="false" customHeight="false" outlineLevel="0" collapsed="false">
      <c r="A490" s="20" t="s">
        <v>261</v>
      </c>
      <c r="D490" s="21" t="n">
        <f aca="false">C500</f>
        <v>1182292</v>
      </c>
      <c r="E490" s="21" t="n">
        <f aca="false">D500</f>
        <v>1200797</v>
      </c>
      <c r="F490" s="21" t="n">
        <f aca="false">E500</f>
        <v>1218582</v>
      </c>
      <c r="G490" s="21" t="n">
        <f aca="false">F500</f>
        <v>1239035</v>
      </c>
      <c r="H490" s="21" t="n">
        <f aca="false">G500</f>
        <v>1238113</v>
      </c>
      <c r="I490" s="21" t="n">
        <f aca="false">H500</f>
        <v>1237178</v>
      </c>
      <c r="J490" s="21" t="n">
        <f aca="false">I500</f>
        <v>1245090</v>
      </c>
      <c r="K490" s="21" t="n">
        <f aca="false">J500</f>
        <v>1244757</v>
      </c>
      <c r="L490" s="21" t="n">
        <f aca="false">K500</f>
        <v>1244997</v>
      </c>
      <c r="M490" s="21" t="n">
        <f aca="false">L500</f>
        <v>1245168</v>
      </c>
      <c r="N490" s="21" t="n">
        <f aca="false">M500</f>
        <v>1244564</v>
      </c>
      <c r="O490" s="21" t="n">
        <f aca="false">N500</f>
        <v>1261990</v>
      </c>
    </row>
    <row r="491" customFormat="false" ht="12.75" hidden="false" customHeight="false" outlineLevel="0" collapsed="false">
      <c r="A491" s="22" t="s">
        <v>262</v>
      </c>
      <c r="B491" s="27" t="s">
        <v>31</v>
      </c>
      <c r="C491" s="21"/>
      <c r="D491" s="21" t="n">
        <f aca="false">ROUND([1]Source!D65-D492-D493,0)</f>
        <v>18505</v>
      </c>
      <c r="E491" s="31" t="n">
        <f aca="false">ROUND([1]Source!E65-E492-E493,0)</f>
        <v>17785</v>
      </c>
      <c r="F491" s="21" t="n">
        <f aca="false">ROUND([1]Source!F65-F492-F493,0)</f>
        <v>20453</v>
      </c>
      <c r="G491" s="21" t="n">
        <f aca="false">ROUND([1]Source!G65-G492-G493,0)</f>
        <v>-922</v>
      </c>
      <c r="H491" s="21" t="n">
        <f aca="false">ROUND([1]Source!H65-H492-H493,0)</f>
        <v>-935</v>
      </c>
      <c r="I491" s="21" t="n">
        <f aca="false">ROUND([1]Source!I65-I492-I493,0)</f>
        <v>7912</v>
      </c>
      <c r="J491" s="21" t="n">
        <f aca="false">ROUND([1]Source!J65-J492-J493,0)</f>
        <v>-333</v>
      </c>
      <c r="K491" s="21" t="n">
        <f aca="false">ROUND([1]Source!K65-K492-K493,0)</f>
        <v>240</v>
      </c>
      <c r="L491" s="21" t="n">
        <f aca="false">ROUND([1]Source!L65-L492-L493,0)</f>
        <v>171</v>
      </c>
      <c r="M491" s="21" t="n">
        <f aca="false">ROUND([1]Source!M65-M492-M493,0)</f>
        <v>-604</v>
      </c>
      <c r="N491" s="21" t="n">
        <f aca="false">ROUND([1]Source!N65-N492-N493,0)</f>
        <v>17426</v>
      </c>
      <c r="O491" s="21" t="n">
        <f aca="false">ROUND([1]Source!O65-O492-O493,0)</f>
        <v>21396</v>
      </c>
      <c r="P491" s="21" t="n">
        <f aca="false">SUM(D491:O491)</f>
        <v>101094</v>
      </c>
      <c r="Q491" s="25" t="n">
        <f aca="false">SUM(D491:E491)</f>
        <v>36290</v>
      </c>
      <c r="R491" s="21" t="n">
        <f aca="false">P491-Q491</f>
        <v>64804</v>
      </c>
    </row>
    <row r="492" customFormat="false" ht="12.75" hidden="false" customHeight="false" outlineLevel="0" collapsed="false">
      <c r="A492" s="22" t="s">
        <v>263</v>
      </c>
      <c r="D492" s="25" t="n">
        <v>0</v>
      </c>
      <c r="E492" s="25" t="n">
        <v>0</v>
      </c>
      <c r="F492" s="25" t="n">
        <v>0</v>
      </c>
      <c r="G492" s="25" t="n">
        <v>0</v>
      </c>
      <c r="H492" s="25" t="n">
        <v>0</v>
      </c>
      <c r="I492" s="25" t="n">
        <v>0</v>
      </c>
      <c r="J492" s="25" t="n">
        <v>0</v>
      </c>
      <c r="K492" s="25" t="n">
        <v>0</v>
      </c>
      <c r="L492" s="25" t="n">
        <v>0</v>
      </c>
      <c r="M492" s="25" t="n">
        <v>0</v>
      </c>
      <c r="N492" s="25" t="n">
        <v>0</v>
      </c>
      <c r="O492" s="25" t="n">
        <v>0</v>
      </c>
      <c r="P492" s="21" t="n">
        <f aca="false">SUM(D492:O492)</f>
        <v>0</v>
      </c>
      <c r="Q492" s="25" t="n">
        <f aca="false">SUM(D492:E492)</f>
        <v>0</v>
      </c>
      <c r="R492" s="21" t="n">
        <f aca="false">P492-Q492</f>
        <v>0</v>
      </c>
    </row>
    <row r="493" customFormat="false" ht="12.75" hidden="false" customHeight="false" outlineLevel="0" collapsed="false">
      <c r="A493" s="22" t="s">
        <v>264</v>
      </c>
      <c r="D493" s="25" t="n">
        <v>0</v>
      </c>
      <c r="E493" s="25" t="n">
        <v>0</v>
      </c>
      <c r="F493" s="25" t="n">
        <v>0</v>
      </c>
      <c r="G493" s="25" t="n">
        <v>0</v>
      </c>
      <c r="H493" s="25" t="n">
        <v>0</v>
      </c>
      <c r="I493" s="25" t="n">
        <v>0</v>
      </c>
      <c r="J493" s="25" t="n">
        <v>0</v>
      </c>
      <c r="K493" s="25" t="n">
        <v>0</v>
      </c>
      <c r="L493" s="25" t="n">
        <v>0</v>
      </c>
      <c r="M493" s="25" t="n">
        <v>0</v>
      </c>
      <c r="N493" s="25" t="n">
        <v>0</v>
      </c>
      <c r="O493" s="25" t="n">
        <v>0</v>
      </c>
      <c r="P493" s="21" t="n">
        <f aca="false">SUM(D493:O493)</f>
        <v>0</v>
      </c>
      <c r="Q493" s="25" t="n">
        <f aca="false">SUM(D493:E493)</f>
        <v>0</v>
      </c>
      <c r="R493" s="21" t="n">
        <f aca="false">P493-Q493</f>
        <v>0</v>
      </c>
    </row>
    <row r="494" customFormat="false" ht="12.75" hidden="false" customHeight="false" outlineLevel="0" collapsed="false">
      <c r="A494" s="22" t="s">
        <v>265</v>
      </c>
      <c r="B494" s="27"/>
      <c r="C494" s="25" t="n">
        <v>0</v>
      </c>
      <c r="D494" s="32" t="n">
        <f aca="false">D140-D455</f>
        <v>0</v>
      </c>
      <c r="E494" s="32" t="n">
        <f aca="false">E140-E455</f>
        <v>0</v>
      </c>
      <c r="F494" s="32" t="n">
        <f aca="false">F140-F455</f>
        <v>0</v>
      </c>
      <c r="G494" s="40" t="n">
        <f aca="false">G140-G455</f>
        <v>0</v>
      </c>
      <c r="H494" s="32" t="n">
        <f aca="false">H140-H455</f>
        <v>0</v>
      </c>
      <c r="I494" s="32" t="n">
        <f aca="false">I140-I455</f>
        <v>0</v>
      </c>
      <c r="J494" s="32" t="n">
        <f aca="false">J140-J455</f>
        <v>0</v>
      </c>
      <c r="K494" s="32" t="n">
        <f aca="false">K140-K455</f>
        <v>0</v>
      </c>
      <c r="L494" s="32" t="n">
        <f aca="false">L140-L455</f>
        <v>0</v>
      </c>
      <c r="M494" s="32" t="n">
        <f aca="false">M140-M455</f>
        <v>0</v>
      </c>
      <c r="N494" s="32" t="n">
        <f aca="false">N140-N455</f>
        <v>0</v>
      </c>
      <c r="O494" s="32" t="n">
        <f aca="false">O140-O455</f>
        <v>0</v>
      </c>
      <c r="P494" s="21" t="n">
        <f aca="false">SUM(D494:O494)</f>
        <v>0</v>
      </c>
      <c r="Q494" s="25" t="n">
        <f aca="false">SUM(D494:E494)</f>
        <v>0</v>
      </c>
      <c r="R494" s="21" t="n">
        <f aca="false">P494-Q494</f>
        <v>0</v>
      </c>
    </row>
    <row r="495" customFormat="false" ht="12.75" hidden="false" customHeight="false" outlineLevel="0" collapsed="false">
      <c r="A495" s="22" t="s">
        <v>266</v>
      </c>
      <c r="B495" s="27"/>
      <c r="C495" s="25" t="n">
        <v>0</v>
      </c>
      <c r="D495" s="25" t="n">
        <v>0</v>
      </c>
      <c r="E495" s="25" t="n">
        <v>0</v>
      </c>
      <c r="F495" s="25" t="n">
        <v>0</v>
      </c>
      <c r="G495" s="25" t="n">
        <v>0</v>
      </c>
      <c r="H495" s="25" t="n">
        <v>0</v>
      </c>
      <c r="I495" s="25" t="n">
        <v>0</v>
      </c>
      <c r="J495" s="25" t="n">
        <v>0</v>
      </c>
      <c r="K495" s="25" t="n">
        <v>0</v>
      </c>
      <c r="L495" s="25" t="n">
        <v>0</v>
      </c>
      <c r="M495" s="25" t="n">
        <v>0</v>
      </c>
      <c r="N495" s="25" t="n">
        <v>0</v>
      </c>
      <c r="O495" s="25" t="n">
        <v>0</v>
      </c>
      <c r="P495" s="21" t="n">
        <f aca="false">SUM(D495:O495)</f>
        <v>0</v>
      </c>
      <c r="Q495" s="25" t="n">
        <f aca="false">SUM(D495:E495)</f>
        <v>0</v>
      </c>
      <c r="R495" s="21" t="n">
        <f aca="false">P495-Q495</f>
        <v>0</v>
      </c>
    </row>
    <row r="496" customFormat="false" ht="12.75" hidden="false" customHeight="false" outlineLevel="0" collapsed="false">
      <c r="A496" s="22" t="s">
        <v>267</v>
      </c>
      <c r="D496" s="25" t="n">
        <v>0</v>
      </c>
      <c r="E496" s="25" t="n">
        <v>0</v>
      </c>
      <c r="F496" s="25" t="n">
        <v>0</v>
      </c>
      <c r="G496" s="25" t="n">
        <v>0</v>
      </c>
      <c r="H496" s="25" t="n">
        <v>0</v>
      </c>
      <c r="I496" s="25" t="n">
        <v>0</v>
      </c>
      <c r="J496" s="25" t="n">
        <v>0</v>
      </c>
      <c r="K496" s="25" t="n">
        <v>0</v>
      </c>
      <c r="L496" s="25" t="n">
        <v>0</v>
      </c>
      <c r="M496" s="25" t="n">
        <v>0</v>
      </c>
      <c r="N496" s="25" t="n">
        <v>0</v>
      </c>
      <c r="O496" s="25" t="n">
        <v>0</v>
      </c>
      <c r="P496" s="21" t="n">
        <f aca="false">SUM(D496:O496)</f>
        <v>0</v>
      </c>
      <c r="Q496" s="25" t="n">
        <f aca="false">SUM(D496:E496)</f>
        <v>0</v>
      </c>
      <c r="R496" s="21" t="n">
        <f aca="false">P496-Q496</f>
        <v>0</v>
      </c>
    </row>
    <row r="497" customFormat="false" ht="12.75" hidden="false" customHeight="false" outlineLevel="0" collapsed="false">
      <c r="A497" s="22" t="s">
        <v>268</v>
      </c>
      <c r="C497" s="25" t="n">
        <f aca="false">2453+(10000+1+1500)+22442</f>
        <v>36396</v>
      </c>
      <c r="D497" s="25" t="n">
        <v>0</v>
      </c>
      <c r="E497" s="25" t="n">
        <v>0</v>
      </c>
      <c r="F497" s="25" t="n">
        <v>0</v>
      </c>
      <c r="G497" s="25" t="n">
        <v>0</v>
      </c>
      <c r="H497" s="25" t="n">
        <v>0</v>
      </c>
      <c r="I497" s="25" t="n">
        <v>0</v>
      </c>
      <c r="J497" s="25" t="n">
        <v>0</v>
      </c>
      <c r="K497" s="25" t="n">
        <v>0</v>
      </c>
      <c r="L497" s="25" t="n">
        <v>0</v>
      </c>
      <c r="M497" s="25" t="n">
        <v>0</v>
      </c>
      <c r="N497" s="25" t="n">
        <v>0</v>
      </c>
      <c r="O497" s="25" t="n">
        <v>0</v>
      </c>
      <c r="P497" s="21" t="n">
        <f aca="false">SUM(D497:O497)</f>
        <v>0</v>
      </c>
      <c r="Q497" s="25" t="n">
        <f aca="false">SUM(D497:E497)</f>
        <v>0</v>
      </c>
      <c r="R497" s="21" t="n">
        <f aca="false">P497-Q497</f>
        <v>0</v>
      </c>
    </row>
    <row r="498" customFormat="false" ht="12.75" hidden="false" customHeight="false" outlineLevel="0" collapsed="false">
      <c r="A498" s="22" t="s">
        <v>269</v>
      </c>
      <c r="C498" s="23" t="n">
        <v>0</v>
      </c>
      <c r="D498" s="23" t="n">
        <v>0</v>
      </c>
      <c r="E498" s="23" t="n">
        <v>0</v>
      </c>
      <c r="F498" s="23" t="n">
        <v>0</v>
      </c>
      <c r="G498" s="23" t="n">
        <v>0</v>
      </c>
      <c r="H498" s="23" t="n">
        <v>0</v>
      </c>
      <c r="I498" s="23" t="n">
        <v>0</v>
      </c>
      <c r="J498" s="23" t="n">
        <v>0</v>
      </c>
      <c r="K498" s="23" t="n">
        <v>0</v>
      </c>
      <c r="L498" s="23" t="n">
        <v>0</v>
      </c>
      <c r="M498" s="23" t="n">
        <v>0</v>
      </c>
      <c r="N498" s="23" t="n">
        <v>0</v>
      </c>
      <c r="O498" s="23" t="n">
        <v>0</v>
      </c>
      <c r="P498" s="24" t="n">
        <f aca="false">SUM(D498:O498)</f>
        <v>0</v>
      </c>
      <c r="Q498" s="23" t="n">
        <f aca="false">SUM(D498:E498)</f>
        <v>0</v>
      </c>
      <c r="R498" s="24" t="n">
        <f aca="false">P498-Q498</f>
        <v>0</v>
      </c>
    </row>
    <row r="499" customFormat="false" ht="3.95" hidden="false" customHeight="true" outlineLevel="0" collapsed="false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customFormat="false" ht="12.75" hidden="false" customHeight="false" outlineLevel="0" collapsed="false">
      <c r="A500" s="20" t="s">
        <v>270</v>
      </c>
      <c r="C500" s="25" t="n">
        <v>1182292</v>
      </c>
      <c r="D500" s="21" t="n">
        <f aca="false">SUM(D490:D499)</f>
        <v>1200797</v>
      </c>
      <c r="E500" s="21" t="n">
        <f aca="false">SUM(E490:E499)</f>
        <v>1218582</v>
      </c>
      <c r="F500" s="21" t="n">
        <f aca="false">SUM(F490:F499)</f>
        <v>1239035</v>
      </c>
      <c r="G500" s="21" t="n">
        <f aca="false">SUM(G490:G499)</f>
        <v>1238113</v>
      </c>
      <c r="H500" s="21" t="n">
        <f aca="false">SUM(H490:H499)</f>
        <v>1237178</v>
      </c>
      <c r="I500" s="21" t="n">
        <f aca="false">SUM(I490:I499)</f>
        <v>1245090</v>
      </c>
      <c r="J500" s="21" t="n">
        <f aca="false">SUM(J490:J499)</f>
        <v>1244757</v>
      </c>
      <c r="K500" s="21" t="n">
        <f aca="false">SUM(K490:K499)</f>
        <v>1244997</v>
      </c>
      <c r="L500" s="21" t="n">
        <f aca="false">SUM(L490:L499)</f>
        <v>1245168</v>
      </c>
      <c r="M500" s="21" t="n">
        <f aca="false">SUM(M490:M499)</f>
        <v>1244564</v>
      </c>
      <c r="N500" s="21" t="n">
        <f aca="false">SUM(N490:N499)</f>
        <v>1261990</v>
      </c>
      <c r="O500" s="21" t="n">
        <f aca="false">SUM(O490:O499)</f>
        <v>1283386</v>
      </c>
      <c r="P500" s="21"/>
      <c r="Q500" s="21"/>
      <c r="R500" s="21"/>
    </row>
    <row r="501" customFormat="false" ht="3.95" hidden="false" customHeight="true" outlineLevel="0" collapsed="false"/>
    <row r="502" customFormat="false" ht="12.75" hidden="false" customHeight="false" outlineLevel="0" collapsed="false">
      <c r="A502" s="22" t="s">
        <v>27</v>
      </c>
      <c r="D502" s="21" t="n">
        <f aca="false">D500-C500</f>
        <v>18505</v>
      </c>
      <c r="E502" s="21" t="n">
        <f aca="false">E500-D500</f>
        <v>17785</v>
      </c>
      <c r="F502" s="21" t="n">
        <f aca="false">F500-E500</f>
        <v>20453</v>
      </c>
      <c r="G502" s="21" t="n">
        <f aca="false">G500-F500</f>
        <v>-922</v>
      </c>
      <c r="H502" s="21" t="n">
        <f aca="false">H500-G500</f>
        <v>-935</v>
      </c>
      <c r="I502" s="21" t="n">
        <f aca="false">I500-H500</f>
        <v>7912</v>
      </c>
      <c r="J502" s="21" t="n">
        <f aca="false">J500-I500</f>
        <v>-333</v>
      </c>
      <c r="K502" s="21" t="n">
        <f aca="false">K500-J500</f>
        <v>240</v>
      </c>
      <c r="L502" s="21" t="n">
        <f aca="false">L500-K500</f>
        <v>171</v>
      </c>
      <c r="M502" s="21" t="n">
        <f aca="false">M500-L500</f>
        <v>-604</v>
      </c>
      <c r="N502" s="21" t="n">
        <f aca="false">N500-M500</f>
        <v>17426</v>
      </c>
      <c r="O502" s="21" t="n">
        <f aca="false">O500-N500</f>
        <v>21396</v>
      </c>
      <c r="P502" s="21" t="n">
        <f aca="false">SUM(D502:O502)</f>
        <v>101094</v>
      </c>
      <c r="Q502" s="21" t="n">
        <f aca="false">SUM(Q491:Q499)</f>
        <v>36290</v>
      </c>
      <c r="R502" s="21" t="n">
        <f aca="false">P502-Q502</f>
        <v>64804</v>
      </c>
    </row>
    <row r="504" customFormat="false" ht="12.75" hidden="false" customHeight="false" outlineLevel="0" collapsed="false">
      <c r="A504" s="20" t="s">
        <v>271</v>
      </c>
      <c r="C504" s="42" t="n">
        <f aca="false">C299+C317+C333+C341+C366+C376+C386+C396+C416+C427+C436+C448+C458+C485+C500</f>
        <v>2096348</v>
      </c>
      <c r="D504" s="42" t="n">
        <f aca="false">D299+D317+D333+D341+D366+D376+D386+D396+D416+D427+D436+D448+D458+D485+D500</f>
        <v>2117230</v>
      </c>
      <c r="E504" s="42" t="n">
        <f aca="false">E299+E317+E333+E341+E366+E376+E386+E396+E416+E427+E436+E448+E458+E485+E500</f>
        <v>2135259</v>
      </c>
      <c r="F504" s="42" t="n">
        <f aca="false">F299+F317+F333+F341+F366+F376+F386+F396+F416+F427+F436+F448+F458+F485+F500</f>
        <v>2153309</v>
      </c>
      <c r="G504" s="42" t="n">
        <f aca="false">G299+G317+G333+G341+G366+G376+G386+G396+G416+G427+G436+G448+G458+G485+G500</f>
        <v>2158961</v>
      </c>
      <c r="H504" s="42" t="n">
        <f aca="false">H299+H317+H333+H341+H366+H376+H386+H396+H416+H427+H436+H448+H458+H485+H500</f>
        <v>2159644</v>
      </c>
      <c r="I504" s="42" t="n">
        <f aca="false">I299+I317+I333+I341+I366+I376+I386+I396+I416+I427+I436+I448+I458+I485+I500</f>
        <v>2159266</v>
      </c>
      <c r="J504" s="42" t="n">
        <f aca="false">J299+J317+J333+J341+J366+J376+J386+J396+J416+J427+J436+J448+J458+J485+J500</f>
        <v>2165463</v>
      </c>
      <c r="K504" s="42" t="n">
        <f aca="false">K299+K317+K333+K341+K366+K376+K386+K396+K416+K427+K436+K448+K458+K485+K500</f>
        <v>2171007</v>
      </c>
      <c r="L504" s="42" t="n">
        <f aca="false">L299+L317+L333+L341+L366+L376+L386+L396+L416+L427+L436+L448+L458+L485+L500</f>
        <v>2170139</v>
      </c>
      <c r="M504" s="42" t="n">
        <f aca="false">M299+M317+M333+M341+M366+M376+M386+M396+M416+M427+M436+M448+M458+M485+M500</f>
        <v>2173940</v>
      </c>
      <c r="N504" s="42" t="n">
        <f aca="false">N299+N317+N333+N341+N366+N376+N386+N396+N416+N427+N436+N448+N458+N485+N500</f>
        <v>2188708</v>
      </c>
      <c r="O504" s="42" t="n">
        <f aca="false">O299+O317+O333+O341+O366+O376+O386+O396+O416+O427+O436+O448+O458+O485+O500</f>
        <v>2199710</v>
      </c>
    </row>
    <row r="506" customFormat="false" ht="12.75" hidden="false" customHeight="false" outlineLevel="0" collapsed="false">
      <c r="A506" s="22" t="s">
        <v>169</v>
      </c>
      <c r="D506" s="21" t="n">
        <f aca="false">D504-C504</f>
        <v>20882</v>
      </c>
      <c r="E506" s="21" t="n">
        <f aca="false">E504-D504</f>
        <v>18029</v>
      </c>
      <c r="F506" s="21" t="n">
        <f aca="false">F504-E504</f>
        <v>18050</v>
      </c>
      <c r="G506" s="21" t="n">
        <f aca="false">G504-F504</f>
        <v>5652</v>
      </c>
      <c r="H506" s="21" t="n">
        <f aca="false">H504-G504</f>
        <v>683</v>
      </c>
      <c r="I506" s="21" t="n">
        <f aca="false">I504-H504</f>
        <v>-378</v>
      </c>
      <c r="J506" s="21" t="n">
        <f aca="false">J504-I504</f>
        <v>6197</v>
      </c>
      <c r="K506" s="21" t="n">
        <f aca="false">K504-J504</f>
        <v>5544</v>
      </c>
      <c r="L506" s="21" t="n">
        <f aca="false">L504-K504</f>
        <v>-868</v>
      </c>
      <c r="M506" s="21" t="n">
        <f aca="false">M504-L504</f>
        <v>3801</v>
      </c>
      <c r="N506" s="21" t="n">
        <f aca="false">N504-M504</f>
        <v>14768</v>
      </c>
      <c r="O506" s="21" t="n">
        <f aca="false">O504-N504</f>
        <v>11002</v>
      </c>
      <c r="P506" s="21" t="n">
        <f aca="false">SUM(D506:O506)</f>
        <v>103362</v>
      </c>
      <c r="Q506" s="25" t="n">
        <f aca="false">SUM(D506:E506)</f>
        <v>38911</v>
      </c>
      <c r="R506" s="21" t="n">
        <f aca="false">P506-Q506</f>
        <v>64451</v>
      </c>
    </row>
    <row r="509" customFormat="false" ht="12.75" hidden="false" customHeight="false" outlineLevel="0" collapsed="false">
      <c r="A509" s="22" t="s">
        <v>272</v>
      </c>
      <c r="C509" s="21" t="n">
        <f aca="false">C272-C504</f>
        <v>0</v>
      </c>
      <c r="D509" s="21" t="n">
        <f aca="false">D272-D504</f>
        <v>0</v>
      </c>
      <c r="E509" s="21" t="n">
        <f aca="false">E272-E504</f>
        <v>0</v>
      </c>
      <c r="F509" s="21" t="n">
        <f aca="false">F272-F504</f>
        <v>0</v>
      </c>
      <c r="G509" s="21" t="n">
        <f aca="false">G272-G504</f>
        <v>0</v>
      </c>
      <c r="H509" s="21" t="n">
        <f aca="false">H272-H504</f>
        <v>0</v>
      </c>
      <c r="I509" s="21" t="n">
        <f aca="false">I272-I504</f>
        <v>0</v>
      </c>
      <c r="J509" s="21" t="n">
        <f aca="false">J272-J504</f>
        <v>0</v>
      </c>
      <c r="K509" s="21" t="n">
        <f aca="false">K272-K504</f>
        <v>0</v>
      </c>
      <c r="L509" s="21" t="n">
        <f aca="false">L272-L504</f>
        <v>0</v>
      </c>
      <c r="M509" s="21" t="n">
        <f aca="false">M272-M504</f>
        <v>0</v>
      </c>
      <c r="N509" s="21" t="n">
        <f aca="false">N272-N504</f>
        <v>0</v>
      </c>
      <c r="O509" s="21" t="n">
        <f aca="false">O272-O504</f>
        <v>0</v>
      </c>
      <c r="P509" s="21"/>
      <c r="Q509" s="21"/>
      <c r="R509" s="21"/>
    </row>
    <row r="510" customFormat="false" ht="12.75" hidden="false" customHeight="false" outlineLevel="0" collapsed="false">
      <c r="A510" s="22" t="s">
        <v>273</v>
      </c>
      <c r="D510" s="21" t="n">
        <f aca="false">D509-C509</f>
        <v>0</v>
      </c>
      <c r="E510" s="21" t="n">
        <f aca="false">E509-D509</f>
        <v>0</v>
      </c>
      <c r="F510" s="21" t="n">
        <f aca="false">F509-E509</f>
        <v>0</v>
      </c>
      <c r="G510" s="21" t="n">
        <f aca="false">G509-F509</f>
        <v>0</v>
      </c>
      <c r="H510" s="21" t="n">
        <f aca="false">H509-G509</f>
        <v>0</v>
      </c>
      <c r="I510" s="21" t="n">
        <f aca="false">I509-H509</f>
        <v>0</v>
      </c>
      <c r="J510" s="21" t="n">
        <f aca="false">J509-I509</f>
        <v>0</v>
      </c>
      <c r="K510" s="21" t="n">
        <f aca="false">K509-J509</f>
        <v>0</v>
      </c>
      <c r="L510" s="21" t="n">
        <f aca="false">L509-K509</f>
        <v>0</v>
      </c>
      <c r="M510" s="21" t="n">
        <f aca="false">M509-L509</f>
        <v>0</v>
      </c>
      <c r="N510" s="21" t="n">
        <f aca="false">N509-M509</f>
        <v>0</v>
      </c>
      <c r="O510" s="21" t="n">
        <f aca="false">O509-N509</f>
        <v>0</v>
      </c>
      <c r="P510" s="21" t="n">
        <f aca="false">SUM(D510:O510)</f>
        <v>0</v>
      </c>
    </row>
    <row r="511" customFormat="false" ht="8.1" hidden="false" customHeight="true" outlineLevel="0" collapsed="false"/>
    <row r="515" customFormat="false" ht="12.75" hidden="false" customHeight="false" outlineLevel="0" collapsed="false">
      <c r="C515" s="22" t="s">
        <v>274</v>
      </c>
      <c r="D515" s="22" t="s">
        <v>275</v>
      </c>
    </row>
    <row r="516" customFormat="false" ht="12.75" hidden="false" customHeight="false" outlineLevel="0" collapsed="false">
      <c r="D516" s="22" t="s">
        <v>276</v>
      </c>
    </row>
    <row r="517" customFormat="false" ht="12.75" hidden="false" customHeight="false" outlineLevel="0" collapsed="false">
      <c r="D517" s="22" t="s">
        <v>277</v>
      </c>
    </row>
    <row r="518" customFormat="false" ht="12.75" hidden="false" customHeight="false" outlineLevel="0" collapsed="false">
      <c r="D518" s="22" t="s">
        <v>278</v>
      </c>
    </row>
    <row r="519" customFormat="false" ht="12.75" hidden="false" customHeight="false" outlineLevel="0" collapsed="false">
      <c r="D519" s="22" t="s">
        <v>279</v>
      </c>
    </row>
    <row r="520" customFormat="false" ht="12.75" hidden="false" customHeight="false" outlineLevel="0" collapsed="false">
      <c r="D520" s="22" t="s">
        <v>280</v>
      </c>
    </row>
    <row r="521" customFormat="false" ht="12.75" hidden="false" customHeight="false" outlineLevel="0" collapsed="false">
      <c r="D521" s="22" t="s">
        <v>281</v>
      </c>
    </row>
    <row r="522" customFormat="false" ht="12.75" hidden="false" customHeight="false" outlineLevel="0" collapsed="false">
      <c r="D522" s="22" t="s">
        <v>282</v>
      </c>
    </row>
    <row r="523" customFormat="false" ht="12.75" hidden="false" customHeight="false" outlineLevel="0" collapsed="false">
      <c r="D523" s="22" t="s">
        <v>283</v>
      </c>
    </row>
    <row r="545" customFormat="false" ht="12.75" hidden="false" customHeight="false" outlineLevel="0" collapsed="false">
      <c r="D545" s="21"/>
    </row>
    <row r="553" customFormat="false" ht="12.75" hidden="false" customHeight="false" outlineLevel="0" collapsed="false">
      <c r="C553" s="21"/>
      <c r="D553" s="21"/>
    </row>
  </sheetData>
  <mergeCells count="4">
    <mergeCell ref="F1:J1"/>
    <mergeCell ref="F2:J2"/>
    <mergeCell ref="F3:J3"/>
    <mergeCell ref="F4:J4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AllPages">
                <anchor moveWithCells="true" sizeWithCells="false">
                  <from>
                    <xdr:col>0</xdr:col>
                    <xdr:colOff>624600</xdr:colOff>
                    <xdr:row>4</xdr:row>
                    <xdr:rowOff>0</xdr:rowOff>
                  </from>
                  <to>
                    <xdr:col>1</xdr:col>
                    <xdr:colOff>-1807920</xdr:colOff>
                    <xdr:row>7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P2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46" width="4.7"/>
    <col collapsed="false" customWidth="true" hidden="false" outlineLevel="0" max="2" min="2" style="46" width="45.7"/>
    <col collapsed="false" customWidth="true" hidden="false" outlineLevel="0" max="16" min="3" style="46" width="9.7"/>
    <col collapsed="false" customWidth="true" hidden="false" outlineLevel="0" max="26" min="17" style="46" width="1.7"/>
    <col collapsed="false" customWidth="true" hidden="false" outlineLevel="0" max="27" min="27" style="46" width="4.7"/>
    <col collapsed="false" customWidth="true" hidden="false" outlineLevel="0" max="28" min="28" style="46" width="45.7"/>
    <col collapsed="false" customWidth="true" hidden="false" outlineLevel="0" max="42" min="29" style="46" width="9.7"/>
    <col collapsed="false" customWidth="true" hidden="false" outlineLevel="0" max="52" min="43" style="46" width="1.7"/>
    <col collapsed="false" customWidth="true" hidden="false" outlineLevel="0" max="53" min="53" style="46" width="4.7"/>
    <col collapsed="false" customWidth="true" hidden="false" outlineLevel="0" max="54" min="54" style="46" width="45.7"/>
    <col collapsed="false" customWidth="true" hidden="false" outlineLevel="0" max="67" min="55" style="46" width="9.7"/>
    <col collapsed="false" customWidth="true" hidden="false" outlineLevel="0" max="78" min="68" style="46" width="1.7"/>
    <col collapsed="false" customWidth="true" hidden="false" outlineLevel="0" max="79" min="79" style="46" width="4.7"/>
    <col collapsed="false" customWidth="true" hidden="false" outlineLevel="0" max="80" min="80" style="46" width="43.7"/>
    <col collapsed="false" customWidth="true" hidden="false" outlineLevel="0" max="94" min="81" style="46" width="9.7"/>
    <col collapsed="false" customWidth="false" hidden="false" outlineLevel="0" max="257" min="95" style="46" width="10.71"/>
  </cols>
  <sheetData>
    <row r="1" customFormat="false" ht="12" hidden="false" customHeight="true" outlineLevel="0" collapsed="false">
      <c r="A1" s="47" t="str">
        <f aca="false">BACKUP!A1</f>
        <v>'file:///mnt/12tb/@roms/datasets/enron/EDRM Enron Email Data Set v2 XML/filtered-attachments/xls/CFNNG02PL.xls'#$BACKUP</v>
      </c>
      <c r="B1" s="48"/>
      <c r="C1" s="48"/>
      <c r="D1" s="48"/>
      <c r="E1" s="48"/>
      <c r="F1" s="49" t="str">
        <f aca="false">BACKUP!F1</f>
        <v>NORTHERN NATURAL GAS GROUP</v>
      </c>
      <c r="G1" s="49"/>
      <c r="H1" s="49"/>
      <c r="I1" s="49"/>
      <c r="J1" s="48"/>
      <c r="K1" s="48"/>
      <c r="L1" s="48"/>
      <c r="M1" s="48"/>
      <c r="N1" s="48"/>
      <c r="O1" s="50" t="n">
        <f aca="true">NOW()</f>
        <v>45926.9641668561</v>
      </c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2" t="str">
        <f aca="false">A1</f>
        <v>'file:///mnt/12tb/@roms/datasets/enron/EDRM Enron Email Data Set v2 XML/filtered-attachments/xls/CFNNG02PL.xls'#$BACKUP</v>
      </c>
      <c r="AB1" s="48"/>
      <c r="AC1" s="48"/>
      <c r="AD1" s="48"/>
      <c r="AE1" s="4" t="s">
        <v>284</v>
      </c>
      <c r="AF1" s="4"/>
      <c r="AG1" s="4"/>
      <c r="AH1" s="4"/>
      <c r="AI1" s="4"/>
      <c r="AJ1" s="4"/>
      <c r="AK1" s="48"/>
      <c r="AL1" s="48"/>
      <c r="AM1" s="48"/>
      <c r="AN1" s="48"/>
      <c r="AO1" s="50" t="n">
        <f aca="true">NOW()</f>
        <v>45926.9641668562</v>
      </c>
      <c r="AP1" s="51"/>
      <c r="AQ1" s="53"/>
      <c r="AR1" s="51"/>
      <c r="BA1" s="52" t="str">
        <f aca="false">A1</f>
        <v>'file:///mnt/12tb/@roms/datasets/enron/EDRM Enron Email Data Set v2 XML/filtered-attachments/xls/CFNNG02PL.xls'#$BACKUP</v>
      </c>
      <c r="BF1" s="4" t="s">
        <v>285</v>
      </c>
      <c r="BG1" s="4"/>
      <c r="BH1" s="4"/>
      <c r="BI1" s="4"/>
      <c r="BO1" s="50" t="n">
        <f aca="true">NOW()</f>
        <v>45926.9641668562</v>
      </c>
      <c r="CA1" s="52" t="str">
        <f aca="false">A1</f>
        <v>'file:///mnt/12tb/@roms/datasets/enron/EDRM Enron Email Data Set v2 XML/filtered-attachments/xls/CFNNG02PL.xls'#$BACKUP</v>
      </c>
      <c r="CB1" s="48"/>
      <c r="CC1" s="48"/>
      <c r="CD1" s="48"/>
      <c r="CE1" s="48"/>
      <c r="CF1" s="4" t="s">
        <v>286</v>
      </c>
      <c r="CG1" s="4"/>
      <c r="CH1" s="4"/>
      <c r="CI1" s="4"/>
      <c r="CJ1" s="48"/>
      <c r="CK1" s="48"/>
      <c r="CL1" s="48"/>
      <c r="CM1" s="48"/>
      <c r="CN1" s="48"/>
      <c r="CO1" s="50" t="n">
        <f aca="true">NOW()</f>
        <v>45926.9641668563</v>
      </c>
      <c r="CP1" s="51"/>
    </row>
    <row r="2" customFormat="false" ht="12" hidden="false" customHeight="true" outlineLevel="0" collapsed="false">
      <c r="A2" s="54"/>
      <c r="B2" s="48"/>
      <c r="C2" s="48"/>
      <c r="D2" s="48"/>
      <c r="E2" s="48"/>
      <c r="F2" s="55" t="s">
        <v>287</v>
      </c>
      <c r="G2" s="55"/>
      <c r="H2" s="55"/>
      <c r="I2" s="55"/>
      <c r="J2" s="48"/>
      <c r="K2" s="48"/>
      <c r="L2" s="48"/>
      <c r="M2" s="48"/>
      <c r="N2" s="48"/>
      <c r="O2" s="56" t="n">
        <f aca="true">NOW()</f>
        <v>45926.9641668563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7" t="s">
        <v>288</v>
      </c>
      <c r="AB2" s="48"/>
      <c r="AC2" s="48"/>
      <c r="AD2" s="48"/>
      <c r="AE2" s="48"/>
      <c r="AF2" s="49" t="str">
        <f aca="false">F2</f>
        <v>BALANCE SHEET</v>
      </c>
      <c r="AG2" s="49"/>
      <c r="AH2" s="49"/>
      <c r="AI2" s="49"/>
      <c r="AJ2" s="48"/>
      <c r="AK2" s="48"/>
      <c r="AL2" s="48"/>
      <c r="AM2" s="48"/>
      <c r="AN2" s="48"/>
      <c r="AO2" s="56" t="n">
        <f aca="true">NOW()</f>
        <v>45926.9641668564</v>
      </c>
      <c r="AP2" s="51"/>
      <c r="AQ2" s="58"/>
      <c r="AR2" s="51"/>
      <c r="BA2" s="57" t="s">
        <v>288</v>
      </c>
      <c r="BF2" s="49" t="str">
        <f aca="false">F2</f>
        <v>BALANCE SHEET</v>
      </c>
      <c r="BG2" s="49"/>
      <c r="BH2" s="49"/>
      <c r="BI2" s="49"/>
      <c r="BO2" s="56" t="n">
        <f aca="true">NOW()</f>
        <v>45926.9641668564</v>
      </c>
      <c r="CA2" s="57" t="s">
        <v>288</v>
      </c>
      <c r="CB2" s="48"/>
      <c r="CC2" s="48"/>
      <c r="CD2" s="48"/>
      <c r="CE2" s="48"/>
      <c r="CF2" s="49" t="str">
        <f aca="false">F2</f>
        <v>BALANCE SHEET</v>
      </c>
      <c r="CG2" s="49"/>
      <c r="CH2" s="49"/>
      <c r="CI2" s="49"/>
      <c r="CJ2" s="48"/>
      <c r="CK2" s="48"/>
      <c r="CL2" s="48"/>
      <c r="CM2" s="48"/>
      <c r="CN2" s="48"/>
      <c r="CO2" s="56" t="n">
        <f aca="true">NOW()</f>
        <v>45926.9641668564</v>
      </c>
      <c r="CP2" s="51"/>
    </row>
    <row r="3" customFormat="false" ht="12" hidden="false" customHeight="true" outlineLevel="0" collapsed="false">
      <c r="A3" s="59"/>
      <c r="B3" s="48"/>
      <c r="C3" s="48"/>
      <c r="D3" s="48"/>
      <c r="E3" s="48"/>
      <c r="F3" s="49" t="str">
        <f aca="false">BACKUP!F3</f>
        <v>2002 OPERATING PLAN</v>
      </c>
      <c r="G3" s="49"/>
      <c r="H3" s="49"/>
      <c r="I3" s="49"/>
      <c r="J3" s="48"/>
      <c r="K3" s="48"/>
      <c r="L3" s="48"/>
      <c r="M3" s="48"/>
      <c r="N3" s="48"/>
      <c r="O3" s="48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9"/>
      <c r="AB3" s="48"/>
      <c r="AC3" s="48"/>
      <c r="AD3" s="48"/>
      <c r="AE3" s="48"/>
      <c r="AF3" s="49" t="str">
        <f aca="false">F3</f>
        <v>2002 OPERATING PLAN</v>
      </c>
      <c r="AG3" s="49"/>
      <c r="AH3" s="49"/>
      <c r="AI3" s="49"/>
      <c r="AJ3" s="48"/>
      <c r="AK3" s="48"/>
      <c r="AL3" s="48"/>
      <c r="AM3" s="48"/>
      <c r="AN3" s="48"/>
      <c r="AO3" s="48"/>
      <c r="AP3" s="51"/>
      <c r="AQ3" s="51"/>
      <c r="AR3" s="51"/>
      <c r="BF3" s="49" t="str">
        <f aca="false">F3</f>
        <v>2002 OPERATING PLAN</v>
      </c>
      <c r="BG3" s="49"/>
      <c r="BH3" s="49"/>
      <c r="BI3" s="49"/>
      <c r="CA3" s="59"/>
      <c r="CB3" s="48"/>
      <c r="CC3" s="48"/>
      <c r="CD3" s="48"/>
      <c r="CE3" s="48"/>
      <c r="CF3" s="49" t="str">
        <f aca="false">F3</f>
        <v>2002 OPERATING PLAN</v>
      </c>
      <c r="CG3" s="49"/>
      <c r="CH3" s="49"/>
      <c r="CI3" s="49"/>
      <c r="CJ3" s="48"/>
      <c r="CK3" s="48"/>
      <c r="CL3" s="48"/>
      <c r="CM3" s="48"/>
      <c r="CN3" s="48"/>
      <c r="CO3" s="48"/>
      <c r="CP3" s="51"/>
    </row>
    <row r="4" customFormat="false" ht="12" hidden="false" customHeight="true" outlineLevel="0" collapsed="false">
      <c r="A4" s="48"/>
      <c r="B4" s="48"/>
      <c r="C4" s="48"/>
      <c r="D4" s="48"/>
      <c r="E4" s="48"/>
      <c r="F4" s="49" t="str">
        <f aca="false">BACKUP!F4</f>
        <v>(Thousands of Dollars)</v>
      </c>
      <c r="G4" s="49"/>
      <c r="H4" s="49"/>
      <c r="I4" s="49"/>
      <c r="J4" s="48"/>
      <c r="K4" s="48"/>
      <c r="L4" s="48"/>
      <c r="M4" s="48"/>
      <c r="N4" s="48"/>
      <c r="O4" s="48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48"/>
      <c r="AB4" s="48"/>
      <c r="AC4" s="48"/>
      <c r="AD4" s="48"/>
      <c r="AE4" s="48"/>
      <c r="AF4" s="49" t="str">
        <f aca="false">F4</f>
        <v>(Thousands of Dollars)</v>
      </c>
      <c r="AG4" s="49"/>
      <c r="AH4" s="49"/>
      <c r="AI4" s="49"/>
      <c r="AJ4" s="48"/>
      <c r="AK4" s="48"/>
      <c r="AL4" s="48"/>
      <c r="AM4" s="48"/>
      <c r="AN4" s="48"/>
      <c r="AO4" s="48"/>
      <c r="AP4" s="51"/>
      <c r="AQ4" s="51"/>
      <c r="AR4" s="51"/>
      <c r="BF4" s="49" t="str">
        <f aca="false">F4</f>
        <v>(Thousands of Dollars)</v>
      </c>
      <c r="BG4" s="49"/>
      <c r="BH4" s="49"/>
      <c r="BI4" s="49"/>
      <c r="CA4" s="48"/>
      <c r="CB4" s="48"/>
      <c r="CC4" s="48"/>
      <c r="CD4" s="48"/>
      <c r="CE4" s="48"/>
      <c r="CF4" s="49" t="str">
        <f aca="false">F4</f>
        <v>(Thousands of Dollars)</v>
      </c>
      <c r="CG4" s="49"/>
      <c r="CH4" s="49"/>
      <c r="CI4" s="49"/>
      <c r="CJ4" s="48"/>
      <c r="CK4" s="48"/>
      <c r="CL4" s="48"/>
      <c r="CM4" s="48"/>
      <c r="CN4" s="48"/>
      <c r="CO4" s="48"/>
      <c r="CP4" s="51"/>
    </row>
    <row r="5" customFormat="false" ht="12" hidden="false" customHeight="true" outlineLevel="0" collapsed="false">
      <c r="A5" s="48"/>
      <c r="B5" s="48"/>
      <c r="C5" s="60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48"/>
      <c r="AB5" s="48"/>
      <c r="AC5" s="60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51"/>
      <c r="AQ5" s="51"/>
      <c r="AR5" s="51"/>
      <c r="CA5" s="48"/>
      <c r="CB5" s="48"/>
      <c r="CC5" s="60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51"/>
    </row>
    <row r="6" customFormat="false" ht="12" hidden="false" customHeight="true" outlineLevel="0" collapsed="false">
      <c r="A6" s="48"/>
      <c r="B6" s="48"/>
      <c r="C6" s="61" t="n">
        <f aca="false">BACKUP!C5</f>
        <v>0</v>
      </c>
      <c r="D6" s="61"/>
      <c r="E6" s="0"/>
      <c r="F6" s="0"/>
      <c r="G6" s="0"/>
      <c r="H6" s="0"/>
      <c r="I6" s="15"/>
      <c r="J6" s="60"/>
      <c r="K6" s="48"/>
      <c r="L6" s="48"/>
      <c r="M6" s="48"/>
      <c r="N6" s="48"/>
      <c r="O6" s="48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48"/>
      <c r="AB6" s="48"/>
      <c r="AC6" s="62" t="n">
        <f aca="false">C6</f>
        <v>0</v>
      </c>
      <c r="AD6" s="48"/>
      <c r="AE6" s="48"/>
      <c r="AF6" s="60"/>
      <c r="AG6" s="60"/>
      <c r="AH6" s="48"/>
      <c r="AI6" s="48"/>
      <c r="AJ6" s="48"/>
      <c r="AK6" s="48"/>
      <c r="AL6" s="48"/>
      <c r="AM6" s="48"/>
      <c r="AN6" s="48"/>
      <c r="AO6" s="48"/>
      <c r="AP6" s="51"/>
      <c r="AQ6" s="51"/>
      <c r="AR6" s="51"/>
      <c r="BC6" s="63" t="n">
        <f aca="false">C6</f>
        <v>0</v>
      </c>
      <c r="CA6" s="48"/>
      <c r="CB6" s="48"/>
      <c r="CC6" s="60"/>
      <c r="CD6" s="48"/>
      <c r="CE6" s="48"/>
      <c r="CF6" s="60"/>
      <c r="CG6" s="60"/>
      <c r="CH6" s="48"/>
      <c r="CI6" s="48"/>
      <c r="CJ6" s="48"/>
      <c r="CK6" s="48"/>
      <c r="CL6" s="48"/>
      <c r="CM6" s="48"/>
      <c r="CN6" s="48"/>
      <c r="CO6" s="48"/>
      <c r="CP6" s="51"/>
    </row>
    <row r="7" customFormat="false" ht="12" hidden="false" customHeight="true" outlineLevel="0" collapsed="false">
      <c r="A7" s="48"/>
      <c r="B7" s="48"/>
      <c r="C7" s="61" t="str">
        <f aca="false">BACKUP!C6</f>
        <v>3rd CE</v>
      </c>
      <c r="D7" s="61" t="str">
        <f aca="false">BACKUP!D7</f>
        <v>PLAN</v>
      </c>
      <c r="E7" s="61" t="str">
        <f aca="false">BACKUP!E7</f>
        <v>PLAN</v>
      </c>
      <c r="F7" s="61" t="str">
        <f aca="false">BACKUP!F7</f>
        <v>PLAN</v>
      </c>
      <c r="G7" s="61" t="str">
        <f aca="false">BACKUP!G7</f>
        <v>PLAN</v>
      </c>
      <c r="H7" s="61" t="str">
        <f aca="false">BACKUP!H7</f>
        <v>PLAN</v>
      </c>
      <c r="I7" s="61" t="str">
        <f aca="false">BACKUP!I7</f>
        <v>PLAN</v>
      </c>
      <c r="J7" s="61" t="str">
        <f aca="false">BACKUP!J7</f>
        <v>PLAN</v>
      </c>
      <c r="K7" s="61" t="str">
        <f aca="false">BACKUP!K7</f>
        <v>PLAN</v>
      </c>
      <c r="L7" s="61" t="str">
        <f aca="false">BACKUP!L7</f>
        <v>PLAN</v>
      </c>
      <c r="M7" s="61" t="str">
        <f aca="false">BACKUP!M7</f>
        <v>PLAN</v>
      </c>
      <c r="N7" s="61" t="str">
        <f aca="false">BACKUP!N7</f>
        <v>PLAN</v>
      </c>
      <c r="O7" s="61" t="str">
        <f aca="false">BACKUP!O7</f>
        <v>PLAN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48"/>
      <c r="AB7" s="48"/>
      <c r="AC7" s="62" t="str">
        <f aca="false">C7</f>
        <v>3rd CE</v>
      </c>
      <c r="AD7" s="62" t="str">
        <f aca="false">D7</f>
        <v>PLAN</v>
      </c>
      <c r="AE7" s="62" t="str">
        <f aca="false">E7</f>
        <v>PLAN</v>
      </c>
      <c r="AF7" s="62" t="str">
        <f aca="false">F7</f>
        <v>PLAN</v>
      </c>
      <c r="AG7" s="62" t="str">
        <f aca="false">G7</f>
        <v>PLAN</v>
      </c>
      <c r="AH7" s="62" t="str">
        <f aca="false">H7</f>
        <v>PLAN</v>
      </c>
      <c r="AI7" s="62" t="str">
        <f aca="false">I7</f>
        <v>PLAN</v>
      </c>
      <c r="AJ7" s="62" t="str">
        <f aca="false">J7</f>
        <v>PLAN</v>
      </c>
      <c r="AK7" s="62" t="str">
        <f aca="false">K7</f>
        <v>PLAN</v>
      </c>
      <c r="AL7" s="62" t="str">
        <f aca="false">L7</f>
        <v>PLAN</v>
      </c>
      <c r="AM7" s="62" t="str">
        <f aca="false">M7</f>
        <v>PLAN</v>
      </c>
      <c r="AN7" s="62" t="str">
        <f aca="false">N7</f>
        <v>PLAN</v>
      </c>
      <c r="AO7" s="62" t="str">
        <f aca="false">O7</f>
        <v>PLAN</v>
      </c>
      <c r="AP7" s="51"/>
      <c r="AQ7" s="51"/>
      <c r="AR7" s="51"/>
      <c r="BC7" s="63" t="str">
        <f aca="false">C7</f>
        <v>3rd CE</v>
      </c>
      <c r="BD7" s="63" t="str">
        <f aca="false">D7</f>
        <v>PLAN</v>
      </c>
      <c r="BE7" s="63" t="str">
        <f aca="false">E7</f>
        <v>PLAN</v>
      </c>
      <c r="BF7" s="63" t="str">
        <f aca="false">F7</f>
        <v>PLAN</v>
      </c>
      <c r="BG7" s="63" t="str">
        <f aca="false">G7</f>
        <v>PLAN</v>
      </c>
      <c r="BH7" s="63" t="str">
        <f aca="false">H7</f>
        <v>PLAN</v>
      </c>
      <c r="BI7" s="63" t="str">
        <f aca="false">I7</f>
        <v>PLAN</v>
      </c>
      <c r="BJ7" s="63" t="str">
        <f aca="false">J7</f>
        <v>PLAN</v>
      </c>
      <c r="BK7" s="63" t="str">
        <f aca="false">K7</f>
        <v>PLAN</v>
      </c>
      <c r="BL7" s="63" t="str">
        <f aca="false">L7</f>
        <v>PLAN</v>
      </c>
      <c r="BM7" s="63" t="str">
        <f aca="false">M7</f>
        <v>PLAN</v>
      </c>
      <c r="BN7" s="63" t="str">
        <f aca="false">N7</f>
        <v>PLAN</v>
      </c>
      <c r="BO7" s="63" t="str">
        <f aca="false">O7</f>
        <v>PLAN</v>
      </c>
      <c r="CA7" s="48"/>
      <c r="CB7" s="48"/>
      <c r="CC7" s="62" t="str">
        <f aca="false">C7</f>
        <v>3rd CE</v>
      </c>
      <c r="CD7" s="62" t="str">
        <f aca="false">D7</f>
        <v>PLAN</v>
      </c>
      <c r="CE7" s="62" t="str">
        <f aca="false">E7</f>
        <v>PLAN</v>
      </c>
      <c r="CF7" s="62" t="str">
        <f aca="false">F7</f>
        <v>PLAN</v>
      </c>
      <c r="CG7" s="62" t="str">
        <f aca="false">G7</f>
        <v>PLAN</v>
      </c>
      <c r="CH7" s="62" t="str">
        <f aca="false">H7</f>
        <v>PLAN</v>
      </c>
      <c r="CI7" s="62" t="str">
        <f aca="false">I7</f>
        <v>PLAN</v>
      </c>
      <c r="CJ7" s="62" t="str">
        <f aca="false">J7</f>
        <v>PLAN</v>
      </c>
      <c r="CK7" s="62" t="str">
        <f aca="false">K7</f>
        <v>PLAN</v>
      </c>
      <c r="CL7" s="62" t="str">
        <f aca="false">L7</f>
        <v>PLAN</v>
      </c>
      <c r="CM7" s="62" t="str">
        <f aca="false">M7</f>
        <v>PLAN</v>
      </c>
      <c r="CN7" s="62" t="str">
        <f aca="false">N7</f>
        <v>PLAN</v>
      </c>
      <c r="CO7" s="62" t="str">
        <f aca="false">O7</f>
        <v>PLAN</v>
      </c>
      <c r="CP7" s="51"/>
    </row>
    <row r="8" customFormat="false" ht="12" hidden="false" customHeight="true" outlineLevel="0" collapsed="false">
      <c r="A8" s="48"/>
      <c r="B8" s="48"/>
      <c r="C8" s="61" t="str">
        <f aca="false">BACKUP!C7</f>
        <v>BALANCE </v>
      </c>
      <c r="D8" s="64" t="s">
        <v>11</v>
      </c>
      <c r="E8" s="64" t="s">
        <v>8</v>
      </c>
      <c r="F8" s="64" t="s">
        <v>12</v>
      </c>
      <c r="G8" s="64" t="s">
        <v>13</v>
      </c>
      <c r="H8" s="64" t="s">
        <v>14</v>
      </c>
      <c r="I8" s="64" t="s">
        <v>289</v>
      </c>
      <c r="J8" s="64" t="s">
        <v>16</v>
      </c>
      <c r="K8" s="64" t="s">
        <v>17</v>
      </c>
      <c r="L8" s="64" t="s">
        <v>18</v>
      </c>
      <c r="M8" s="64" t="s">
        <v>19</v>
      </c>
      <c r="N8" s="64" t="s">
        <v>20</v>
      </c>
      <c r="O8" s="64" t="s">
        <v>21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48"/>
      <c r="AB8" s="48"/>
      <c r="AC8" s="62" t="str">
        <f aca="false">C8</f>
        <v>BALANCE </v>
      </c>
      <c r="AD8" s="62" t="str">
        <f aca="false">D8</f>
        <v>JAN</v>
      </c>
      <c r="AE8" s="62" t="str">
        <f aca="false">E8</f>
        <v>FEB</v>
      </c>
      <c r="AF8" s="62" t="str">
        <f aca="false">F8</f>
        <v>MAR</v>
      </c>
      <c r="AG8" s="62" t="str">
        <f aca="false">G8</f>
        <v>APR</v>
      </c>
      <c r="AH8" s="62" t="str">
        <f aca="false">H8</f>
        <v>MAY</v>
      </c>
      <c r="AI8" s="62" t="str">
        <f aca="false">I8</f>
        <v>JUNE</v>
      </c>
      <c r="AJ8" s="62" t="str">
        <f aca="false">J8</f>
        <v>JUL</v>
      </c>
      <c r="AK8" s="62" t="str">
        <f aca="false">K8</f>
        <v>AUG</v>
      </c>
      <c r="AL8" s="62" t="str">
        <f aca="false">L8</f>
        <v>SEP</v>
      </c>
      <c r="AM8" s="62" t="str">
        <f aca="false">M8</f>
        <v>OCT</v>
      </c>
      <c r="AN8" s="62" t="str">
        <f aca="false">N8</f>
        <v>NOV</v>
      </c>
      <c r="AO8" s="62" t="str">
        <f aca="false">O8</f>
        <v>DEC</v>
      </c>
      <c r="AP8" s="51"/>
      <c r="AQ8" s="51"/>
      <c r="AR8" s="51"/>
      <c r="BC8" s="63" t="str">
        <f aca="false">C8</f>
        <v>BALANCE </v>
      </c>
      <c r="BD8" s="63" t="str">
        <f aca="false">D8</f>
        <v>JAN</v>
      </c>
      <c r="BE8" s="63" t="str">
        <f aca="false">E8</f>
        <v>FEB</v>
      </c>
      <c r="BF8" s="63" t="str">
        <f aca="false">F8</f>
        <v>MAR</v>
      </c>
      <c r="BG8" s="63" t="str">
        <f aca="false">G8</f>
        <v>APR</v>
      </c>
      <c r="BH8" s="63" t="str">
        <f aca="false">H8</f>
        <v>MAY</v>
      </c>
      <c r="BI8" s="63" t="str">
        <f aca="false">I8</f>
        <v>JUNE</v>
      </c>
      <c r="BJ8" s="63" t="str">
        <f aca="false">J8</f>
        <v>JUL</v>
      </c>
      <c r="BK8" s="63" t="str">
        <f aca="false">K8</f>
        <v>AUG</v>
      </c>
      <c r="BL8" s="63" t="str">
        <f aca="false">L8</f>
        <v>SEP</v>
      </c>
      <c r="BM8" s="63" t="str">
        <f aca="false">M8</f>
        <v>OCT</v>
      </c>
      <c r="BN8" s="63" t="str">
        <f aca="false">N8</f>
        <v>NOV</v>
      </c>
      <c r="BO8" s="63" t="str">
        <f aca="false">O8</f>
        <v>DEC</v>
      </c>
      <c r="CA8" s="48"/>
      <c r="CB8" s="48"/>
      <c r="CC8" s="62" t="str">
        <f aca="false">C8</f>
        <v>BALANCE </v>
      </c>
      <c r="CD8" s="62" t="str">
        <f aca="false">D8</f>
        <v>JAN</v>
      </c>
      <c r="CE8" s="62" t="str">
        <f aca="false">E8</f>
        <v>FEB</v>
      </c>
      <c r="CF8" s="62" t="str">
        <f aca="false">F8</f>
        <v>MAR</v>
      </c>
      <c r="CG8" s="62" t="str">
        <f aca="false">G8</f>
        <v>APR</v>
      </c>
      <c r="CH8" s="62" t="str">
        <f aca="false">H8</f>
        <v>MAY</v>
      </c>
      <c r="CI8" s="62" t="str">
        <f aca="false">I8</f>
        <v>JUNE</v>
      </c>
      <c r="CJ8" s="62" t="str">
        <f aca="false">J8</f>
        <v>JUL</v>
      </c>
      <c r="CK8" s="62" t="str">
        <f aca="false">K8</f>
        <v>AUG</v>
      </c>
      <c r="CL8" s="62" t="str">
        <f aca="false">L8</f>
        <v>SEP</v>
      </c>
      <c r="CM8" s="62" t="str">
        <f aca="false">M8</f>
        <v>OCT</v>
      </c>
      <c r="CN8" s="62" t="str">
        <f aca="false">N8</f>
        <v>NOV</v>
      </c>
      <c r="CO8" s="62" t="str">
        <f aca="false">O8</f>
        <v>DEC</v>
      </c>
      <c r="CP8" s="51"/>
    </row>
    <row r="9" customFormat="false" ht="12" hidden="false" customHeight="true" outlineLevel="0" collapsed="false">
      <c r="A9" s="48"/>
      <c r="B9" s="48"/>
      <c r="C9" s="65" t="str">
        <f aca="false">BACKUP!C8</f>
        <v>12/31/01</v>
      </c>
      <c r="D9" s="66" t="n">
        <v>2002</v>
      </c>
      <c r="E9" s="65" t="n">
        <f aca="false">D9</f>
        <v>2002</v>
      </c>
      <c r="F9" s="65" t="n">
        <f aca="false">E9</f>
        <v>2002</v>
      </c>
      <c r="G9" s="65" t="n">
        <f aca="false">F9</f>
        <v>2002</v>
      </c>
      <c r="H9" s="65" t="n">
        <f aca="false">G9</f>
        <v>2002</v>
      </c>
      <c r="I9" s="65" t="n">
        <f aca="false">H9</f>
        <v>2002</v>
      </c>
      <c r="J9" s="65" t="n">
        <f aca="false">I9</f>
        <v>2002</v>
      </c>
      <c r="K9" s="65" t="n">
        <f aca="false">J9</f>
        <v>2002</v>
      </c>
      <c r="L9" s="65" t="n">
        <f aca="false">K9</f>
        <v>2002</v>
      </c>
      <c r="M9" s="65" t="n">
        <f aca="false">L9</f>
        <v>2002</v>
      </c>
      <c r="N9" s="65" t="n">
        <f aca="false">M9</f>
        <v>2002</v>
      </c>
      <c r="O9" s="65" t="n">
        <f aca="false">N9</f>
        <v>2002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48"/>
      <c r="AB9" s="48"/>
      <c r="AC9" s="67" t="str">
        <f aca="false">C9</f>
        <v>12/31/01</v>
      </c>
      <c r="AD9" s="67" t="n">
        <f aca="false">D9</f>
        <v>2002</v>
      </c>
      <c r="AE9" s="67" t="n">
        <f aca="false">E9</f>
        <v>2002</v>
      </c>
      <c r="AF9" s="67" t="n">
        <f aca="false">F9</f>
        <v>2002</v>
      </c>
      <c r="AG9" s="67" t="n">
        <f aca="false">G9</f>
        <v>2002</v>
      </c>
      <c r="AH9" s="67" t="n">
        <f aca="false">H9</f>
        <v>2002</v>
      </c>
      <c r="AI9" s="67" t="n">
        <f aca="false">I9</f>
        <v>2002</v>
      </c>
      <c r="AJ9" s="67" t="n">
        <f aca="false">J9</f>
        <v>2002</v>
      </c>
      <c r="AK9" s="67" t="n">
        <f aca="false">K9</f>
        <v>2002</v>
      </c>
      <c r="AL9" s="67" t="n">
        <f aca="false">L9</f>
        <v>2002</v>
      </c>
      <c r="AM9" s="67" t="n">
        <f aca="false">M9</f>
        <v>2002</v>
      </c>
      <c r="AN9" s="67" t="n">
        <f aca="false">N9</f>
        <v>2002</v>
      </c>
      <c r="AO9" s="67" t="n">
        <f aca="false">O9</f>
        <v>2002</v>
      </c>
      <c r="AP9" s="51"/>
      <c r="AQ9" s="51"/>
      <c r="AR9" s="51"/>
      <c r="BC9" s="68" t="str">
        <f aca="false">C9</f>
        <v>12/31/01</v>
      </c>
      <c r="BD9" s="68" t="n">
        <f aca="false">D9</f>
        <v>2002</v>
      </c>
      <c r="BE9" s="68" t="n">
        <f aca="false">E9</f>
        <v>2002</v>
      </c>
      <c r="BF9" s="68" t="n">
        <f aca="false">F9</f>
        <v>2002</v>
      </c>
      <c r="BG9" s="68" t="n">
        <f aca="false">G9</f>
        <v>2002</v>
      </c>
      <c r="BH9" s="68" t="n">
        <f aca="false">H9</f>
        <v>2002</v>
      </c>
      <c r="BI9" s="68" t="n">
        <f aca="false">I9</f>
        <v>2002</v>
      </c>
      <c r="BJ9" s="68" t="n">
        <f aca="false">J9</f>
        <v>2002</v>
      </c>
      <c r="BK9" s="68" t="n">
        <f aca="false">K9</f>
        <v>2002</v>
      </c>
      <c r="BL9" s="68" t="n">
        <f aca="false">L9</f>
        <v>2002</v>
      </c>
      <c r="BM9" s="68" t="n">
        <f aca="false">M9</f>
        <v>2002</v>
      </c>
      <c r="BN9" s="68" t="n">
        <f aca="false">N9</f>
        <v>2002</v>
      </c>
      <c r="BO9" s="68" t="n">
        <f aca="false">O9</f>
        <v>2002</v>
      </c>
      <c r="CA9" s="48"/>
      <c r="CB9" s="48"/>
      <c r="CC9" s="67" t="str">
        <f aca="false">C9</f>
        <v>12/31/01</v>
      </c>
      <c r="CD9" s="67" t="n">
        <f aca="false">D9</f>
        <v>2002</v>
      </c>
      <c r="CE9" s="67" t="n">
        <f aca="false">E9</f>
        <v>2002</v>
      </c>
      <c r="CF9" s="67" t="n">
        <f aca="false">F9</f>
        <v>2002</v>
      </c>
      <c r="CG9" s="67" t="n">
        <f aca="false">G9</f>
        <v>2002</v>
      </c>
      <c r="CH9" s="67" t="n">
        <f aca="false">H9</f>
        <v>2002</v>
      </c>
      <c r="CI9" s="67" t="n">
        <f aca="false">I9</f>
        <v>2002</v>
      </c>
      <c r="CJ9" s="67" t="n">
        <f aca="false">J9</f>
        <v>2002</v>
      </c>
      <c r="CK9" s="67" t="n">
        <f aca="false">K9</f>
        <v>2002</v>
      </c>
      <c r="CL9" s="67" t="n">
        <f aca="false">L9</f>
        <v>2002</v>
      </c>
      <c r="CM9" s="67" t="n">
        <f aca="false">M9</f>
        <v>2002</v>
      </c>
      <c r="CN9" s="67" t="n">
        <f aca="false">N9</f>
        <v>2002</v>
      </c>
      <c r="CO9" s="67" t="n">
        <f aca="false">O9</f>
        <v>2002</v>
      </c>
      <c r="CP9" s="51"/>
    </row>
    <row r="10" customFormat="false" ht="6" hidden="false" customHeight="true" outlineLevel="0" collapsed="false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</row>
    <row r="11" customFormat="false" ht="12" hidden="false" customHeight="true" outlineLevel="0" collapsed="false">
      <c r="A11" s="48"/>
      <c r="B11" s="69" t="s">
        <v>290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8"/>
      <c r="AB11" s="69" t="str">
        <f aca="false">B11</f>
        <v>CURRENT ASSETS</v>
      </c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51"/>
      <c r="AQ11" s="51"/>
      <c r="AR11" s="51"/>
      <c r="BB11" s="69" t="str">
        <f aca="false">B11</f>
        <v>CURRENT ASSETS</v>
      </c>
      <c r="CA11" s="48"/>
      <c r="CB11" s="69" t="str">
        <f aca="false">B11</f>
        <v>CURRENT ASSETS</v>
      </c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51"/>
    </row>
    <row r="12" customFormat="false" ht="12" hidden="false" customHeight="true" outlineLevel="0" collapsed="false">
      <c r="A12" s="71" t="s">
        <v>291</v>
      </c>
      <c r="B12" s="72" t="s">
        <v>292</v>
      </c>
      <c r="C12" s="70" t="n">
        <f aca="false">BACKUP!C13</f>
        <v>53</v>
      </c>
      <c r="D12" s="70" t="n">
        <f aca="false">BACKUP!D13</f>
        <v>53</v>
      </c>
      <c r="E12" s="70" t="n">
        <f aca="false">BACKUP!E13</f>
        <v>53</v>
      </c>
      <c r="F12" s="70" t="n">
        <f aca="false">BACKUP!F13</f>
        <v>53</v>
      </c>
      <c r="G12" s="70" t="n">
        <f aca="false">BACKUP!G13</f>
        <v>53</v>
      </c>
      <c r="H12" s="70" t="n">
        <f aca="false">BACKUP!H13</f>
        <v>53</v>
      </c>
      <c r="I12" s="70" t="n">
        <f aca="false">BACKUP!I13</f>
        <v>53</v>
      </c>
      <c r="J12" s="70" t="n">
        <f aca="false">BACKUP!J13</f>
        <v>53</v>
      </c>
      <c r="K12" s="70" t="n">
        <f aca="false">BACKUP!K13</f>
        <v>53</v>
      </c>
      <c r="L12" s="70" t="n">
        <f aca="false">BACKUP!L13</f>
        <v>53</v>
      </c>
      <c r="M12" s="70" t="n">
        <f aca="false">BACKUP!M13</f>
        <v>53</v>
      </c>
      <c r="N12" s="70" t="n">
        <f aca="false">BACKUP!N13</f>
        <v>53</v>
      </c>
      <c r="O12" s="70" t="n">
        <f aca="false">BACKUP!O13</f>
        <v>53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71" t="str">
        <f aca="false">A12</f>
        <v>1</v>
      </c>
      <c r="AB12" s="72" t="str">
        <f aca="false">B12</f>
        <v>   Cash &amp; Temporary Cash Investments</v>
      </c>
      <c r="AC12" s="73" t="n">
        <v>0</v>
      </c>
      <c r="AD12" s="73" t="n">
        <v>0</v>
      </c>
      <c r="AE12" s="73" t="n">
        <v>0</v>
      </c>
      <c r="AF12" s="73" t="n">
        <v>0</v>
      </c>
      <c r="AG12" s="73" t="n">
        <v>0</v>
      </c>
      <c r="AH12" s="73" t="n">
        <v>0</v>
      </c>
      <c r="AI12" s="73" t="n">
        <v>0</v>
      </c>
      <c r="AJ12" s="73" t="n">
        <v>0</v>
      </c>
      <c r="AK12" s="73" t="n">
        <v>0</v>
      </c>
      <c r="AL12" s="73" t="n">
        <v>0</v>
      </c>
      <c r="AM12" s="73" t="n">
        <v>0</v>
      </c>
      <c r="AN12" s="73" t="n">
        <v>0</v>
      </c>
      <c r="AO12" s="73" t="n">
        <v>0</v>
      </c>
      <c r="AP12" s="51"/>
      <c r="AQ12" s="70"/>
      <c r="AR12" s="51"/>
      <c r="BA12" s="71" t="str">
        <f aca="false">AA12</f>
        <v>1</v>
      </c>
      <c r="BB12" s="72" t="str">
        <f aca="false">B12</f>
        <v>   Cash &amp; Temporary Cash Investments</v>
      </c>
      <c r="BC12" s="73" t="n">
        <v>0</v>
      </c>
      <c r="BD12" s="73" t="n">
        <v>0</v>
      </c>
      <c r="BE12" s="73" t="n">
        <v>0</v>
      </c>
      <c r="BF12" s="73" t="n">
        <v>0</v>
      </c>
      <c r="BG12" s="73" t="n">
        <v>0</v>
      </c>
      <c r="BH12" s="73" t="n">
        <v>0</v>
      </c>
      <c r="BI12" s="73" t="n">
        <v>0</v>
      </c>
      <c r="BJ12" s="73" t="n">
        <v>0</v>
      </c>
      <c r="BK12" s="73" t="n">
        <v>0</v>
      </c>
      <c r="BL12" s="73" t="n">
        <v>0</v>
      </c>
      <c r="BM12" s="73" t="n">
        <v>0</v>
      </c>
      <c r="BN12" s="73" t="n">
        <v>0</v>
      </c>
      <c r="BO12" s="73" t="n">
        <v>0</v>
      </c>
      <c r="CA12" s="71" t="str">
        <f aca="false">A12</f>
        <v>1</v>
      </c>
      <c r="CB12" s="72" t="str">
        <f aca="false">B12</f>
        <v>   Cash &amp; Temporary Cash Investments</v>
      </c>
      <c r="CC12" s="74" t="n">
        <f aca="false">C12-AC12-BC12</f>
        <v>53</v>
      </c>
      <c r="CD12" s="74" t="n">
        <f aca="false">D12-AD12-BD12</f>
        <v>53</v>
      </c>
      <c r="CE12" s="74" t="n">
        <f aca="false">E12-AE12-BE12</f>
        <v>53</v>
      </c>
      <c r="CF12" s="74" t="n">
        <f aca="false">F12-AF12-BF12</f>
        <v>53</v>
      </c>
      <c r="CG12" s="74" t="n">
        <f aca="false">G12-AG12-BG12</f>
        <v>53</v>
      </c>
      <c r="CH12" s="74" t="n">
        <f aca="false">H12-AH12-BH12</f>
        <v>53</v>
      </c>
      <c r="CI12" s="74" t="n">
        <f aca="false">I12-AI12-BI12</f>
        <v>53</v>
      </c>
      <c r="CJ12" s="74" t="n">
        <f aca="false">J12-AJ12-BJ12</f>
        <v>53</v>
      </c>
      <c r="CK12" s="74" t="n">
        <f aca="false">K12-AK12-BK12</f>
        <v>53</v>
      </c>
      <c r="CL12" s="74" t="n">
        <f aca="false">L12-AL12-BL12</f>
        <v>53</v>
      </c>
      <c r="CM12" s="74" t="n">
        <f aca="false">M12-AM12-BM12</f>
        <v>53</v>
      </c>
      <c r="CN12" s="74" t="n">
        <f aca="false">N12-AN12-BN12</f>
        <v>53</v>
      </c>
      <c r="CO12" s="74" t="n">
        <f aca="false">O12-AO12-BO12</f>
        <v>53</v>
      </c>
      <c r="CP12" s="51"/>
    </row>
    <row r="13" customFormat="false" ht="12" hidden="false" customHeight="true" outlineLevel="0" collapsed="false">
      <c r="A13" s="71" t="s">
        <v>293</v>
      </c>
      <c r="B13" s="72" t="s">
        <v>294</v>
      </c>
      <c r="C13" s="70" t="n">
        <f aca="false">BACKUP!C33</f>
        <v>57686</v>
      </c>
      <c r="D13" s="70" t="n">
        <f aca="false">BACKUP!D33</f>
        <v>58584</v>
      </c>
      <c r="E13" s="70" t="n">
        <f aca="false">BACKUP!E33</f>
        <v>57544</v>
      </c>
      <c r="F13" s="70" t="n">
        <f aca="false">BACKUP!F33</f>
        <v>61011</v>
      </c>
      <c r="G13" s="70" t="n">
        <f aca="false">BACKUP!G33</f>
        <v>26221</v>
      </c>
      <c r="H13" s="70" t="n">
        <f aca="false">BACKUP!H33</f>
        <v>25217</v>
      </c>
      <c r="I13" s="70" t="n">
        <f aca="false">BACKUP!I33</f>
        <v>28333</v>
      </c>
      <c r="J13" s="70" t="n">
        <f aca="false">BACKUP!J33</f>
        <v>28275</v>
      </c>
      <c r="K13" s="70" t="n">
        <f aca="false">BACKUP!K33</f>
        <v>27862</v>
      </c>
      <c r="L13" s="70" t="n">
        <f aca="false">BACKUP!L33</f>
        <v>27644</v>
      </c>
      <c r="M13" s="70" t="n">
        <f aca="false">BACKUP!M33</f>
        <v>27448</v>
      </c>
      <c r="N13" s="70" t="n">
        <f aca="false">BACKUP!N33</f>
        <v>55760</v>
      </c>
      <c r="O13" s="70" t="n">
        <f aca="false">BACKUP!O33</f>
        <v>56677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71" t="str">
        <f aca="false">A13</f>
        <v>2</v>
      </c>
      <c r="AB13" s="72" t="str">
        <f aca="false">B13</f>
        <v>   Accounts Receivable</v>
      </c>
      <c r="AC13" s="73" t="n">
        <v>0</v>
      </c>
      <c r="AD13" s="73" t="n">
        <v>0</v>
      </c>
      <c r="AE13" s="73" t="n">
        <v>0</v>
      </c>
      <c r="AF13" s="73" t="n">
        <v>0</v>
      </c>
      <c r="AG13" s="73" t="n">
        <v>0</v>
      </c>
      <c r="AH13" s="73" t="n">
        <v>0</v>
      </c>
      <c r="AI13" s="73" t="n">
        <v>0</v>
      </c>
      <c r="AJ13" s="73" t="n">
        <v>0</v>
      </c>
      <c r="AK13" s="73" t="n">
        <v>0</v>
      </c>
      <c r="AL13" s="73" t="n">
        <v>0</v>
      </c>
      <c r="AM13" s="73" t="n">
        <v>0</v>
      </c>
      <c r="AN13" s="73" t="n">
        <v>0</v>
      </c>
      <c r="AO13" s="73" t="n">
        <v>0</v>
      </c>
      <c r="AP13" s="51"/>
      <c r="AQ13" s="70"/>
      <c r="AR13" s="51"/>
      <c r="BA13" s="71" t="str">
        <f aca="false">AA13</f>
        <v>2</v>
      </c>
      <c r="BB13" s="72" t="str">
        <f aca="false">B13</f>
        <v>   Accounts Receivable</v>
      </c>
      <c r="BC13" s="73" t="n">
        <v>0</v>
      </c>
      <c r="BD13" s="73" t="n">
        <v>0</v>
      </c>
      <c r="BE13" s="73" t="n">
        <v>0</v>
      </c>
      <c r="BF13" s="73" t="n">
        <v>0</v>
      </c>
      <c r="BG13" s="73" t="n">
        <v>0</v>
      </c>
      <c r="BH13" s="73" t="n">
        <v>0</v>
      </c>
      <c r="BI13" s="73" t="n">
        <v>0</v>
      </c>
      <c r="BJ13" s="73" t="n">
        <v>0</v>
      </c>
      <c r="BK13" s="73" t="n">
        <v>0</v>
      </c>
      <c r="BL13" s="73" t="n">
        <v>0</v>
      </c>
      <c r="BM13" s="73" t="n">
        <v>0</v>
      </c>
      <c r="BN13" s="73" t="n">
        <v>0</v>
      </c>
      <c r="BO13" s="73" t="n">
        <v>0</v>
      </c>
      <c r="CA13" s="71" t="str">
        <f aca="false">A13</f>
        <v>2</v>
      </c>
      <c r="CB13" s="72" t="str">
        <f aca="false">B13</f>
        <v>   Accounts Receivable</v>
      </c>
      <c r="CC13" s="74" t="n">
        <f aca="false">C13-AC13-BC13</f>
        <v>57686</v>
      </c>
      <c r="CD13" s="74" t="n">
        <f aca="false">D13-AD13-BD13</f>
        <v>58584</v>
      </c>
      <c r="CE13" s="74" t="n">
        <f aca="false">E13-AE13-BE13</f>
        <v>57544</v>
      </c>
      <c r="CF13" s="74" t="n">
        <f aca="false">F13-AF13-BF13</f>
        <v>61011</v>
      </c>
      <c r="CG13" s="74" t="n">
        <f aca="false">G13-AG13-BG13</f>
        <v>26221</v>
      </c>
      <c r="CH13" s="74" t="n">
        <f aca="false">H13-AH13-BH13</f>
        <v>25217</v>
      </c>
      <c r="CI13" s="74" t="n">
        <f aca="false">I13-AI13-BI13</f>
        <v>28333</v>
      </c>
      <c r="CJ13" s="74" t="n">
        <f aca="false">J13-AJ13-BJ13</f>
        <v>28275</v>
      </c>
      <c r="CK13" s="74" t="n">
        <f aca="false">K13-AK13-BK13</f>
        <v>27862</v>
      </c>
      <c r="CL13" s="74" t="n">
        <f aca="false">L13-AL13-BL13</f>
        <v>27644</v>
      </c>
      <c r="CM13" s="74" t="n">
        <f aca="false">M13-AM13-BM13</f>
        <v>27448</v>
      </c>
      <c r="CN13" s="74" t="n">
        <f aca="false">N13-AN13-BN13</f>
        <v>55760</v>
      </c>
      <c r="CO13" s="74" t="n">
        <f aca="false">O13-AO13-BO13</f>
        <v>56677</v>
      </c>
      <c r="CP13" s="51"/>
    </row>
    <row r="14" customFormat="false" ht="12" hidden="false" customHeight="true" outlineLevel="0" collapsed="false">
      <c r="A14" s="71" t="s">
        <v>295</v>
      </c>
      <c r="B14" s="72" t="s">
        <v>296</v>
      </c>
      <c r="C14" s="70" t="n">
        <f aca="false">-BACKUP!C473</f>
        <v>1093605</v>
      </c>
      <c r="D14" s="70" t="n">
        <f aca="false">-BACKUP!D473</f>
        <v>1133805</v>
      </c>
      <c r="E14" s="70" t="n">
        <f aca="false">-BACKUP!E473</f>
        <v>1175305</v>
      </c>
      <c r="F14" s="70" t="n">
        <f aca="false">-BACKUP!F473</f>
        <v>1207505</v>
      </c>
      <c r="G14" s="70" t="n">
        <f aca="false">-BACKUP!G473</f>
        <v>1249305</v>
      </c>
      <c r="H14" s="70" t="n">
        <f aca="false">-BACKUP!H473</f>
        <v>1243905</v>
      </c>
      <c r="I14" s="70" t="n">
        <f aca="false">-BACKUP!I473</f>
        <v>1238205</v>
      </c>
      <c r="J14" s="70" t="n">
        <f aca="false">-BACKUP!J473</f>
        <v>1240105</v>
      </c>
      <c r="K14" s="70" t="n">
        <f aca="false">-BACKUP!K473</f>
        <v>1242005</v>
      </c>
      <c r="L14" s="70" t="n">
        <f aca="false">-BACKUP!L473</f>
        <v>1228905</v>
      </c>
      <c r="M14" s="70" t="n">
        <f aca="false">-BACKUP!M473</f>
        <v>1228605</v>
      </c>
      <c r="N14" s="70" t="n">
        <f aca="false">-BACKUP!N473</f>
        <v>1229105</v>
      </c>
      <c r="O14" s="70" t="n">
        <f aca="false">-BACKUP!O473</f>
        <v>1251905</v>
      </c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71" t="str">
        <f aca="false">A14</f>
        <v>I</v>
      </c>
      <c r="AB14" s="72" t="str">
        <f aca="false">B14</f>
        <v>   Enron Corporate - Receivable (Acct. 1466)</v>
      </c>
      <c r="AC14" s="73" t="n">
        <v>26999</v>
      </c>
      <c r="AD14" s="75" t="n">
        <f aca="false">AC14-[1]IncomeState!C$112</f>
        <v>26817</v>
      </c>
      <c r="AE14" s="75" t="n">
        <f aca="false">AD14-[1]IncomeState!D$112</f>
        <v>26637</v>
      </c>
      <c r="AF14" s="76" t="n">
        <f aca="false">AE14-[1]IncomeState!E$112+900</f>
        <v>27355</v>
      </c>
      <c r="AG14" s="75" t="n">
        <f aca="false">AF14-[1]IncomeState!F$112</f>
        <v>27175</v>
      </c>
      <c r="AH14" s="76" t="n">
        <f aca="false">AG14-[1]IncomeState!G$112-4500</f>
        <v>22494</v>
      </c>
      <c r="AI14" s="76" t="n">
        <f aca="false">AH14-[1]IncomeState!H$112+1400-100</f>
        <v>23185</v>
      </c>
      <c r="AJ14" s="75" t="n">
        <f aca="false">AI14-[1]IncomeState!I$112</f>
        <v>22575</v>
      </c>
      <c r="AK14" s="75" t="n">
        <f aca="false">AJ14-[1]IncomeState!J$112</f>
        <v>22069</v>
      </c>
      <c r="AL14" s="76" t="n">
        <f aca="false">AK14-[1]IncomeState!K$112+2200-300</f>
        <v>23464</v>
      </c>
      <c r="AM14" s="75" t="n">
        <f aca="false">AL14-[1]IncomeState!L$112</f>
        <v>22981</v>
      </c>
      <c r="AN14" s="75" t="n">
        <f aca="false">AM14-[1]IncomeState!M$112</f>
        <v>22482</v>
      </c>
      <c r="AO14" s="76" t="n">
        <f aca="false">AN14-[1]IncomeState!N$112+2100-200</f>
        <v>23883</v>
      </c>
      <c r="AP14" s="51"/>
      <c r="AQ14" s="70"/>
      <c r="AR14" s="51"/>
      <c r="BA14" s="71" t="str">
        <f aca="false">AA14</f>
        <v>I</v>
      </c>
      <c r="BB14" s="72" t="str">
        <f aca="false">B14</f>
        <v>   Enron Corporate - Receivable (Acct. 1466)</v>
      </c>
      <c r="BC14" s="73" t="n">
        <v>80</v>
      </c>
      <c r="BD14" s="75" t="n">
        <f aca="false">BC14</f>
        <v>80</v>
      </c>
      <c r="BE14" s="75" t="n">
        <f aca="false">BD14</f>
        <v>80</v>
      </c>
      <c r="BF14" s="75" t="n">
        <f aca="false">BE14</f>
        <v>80</v>
      </c>
      <c r="BG14" s="75" t="n">
        <f aca="false">BF14</f>
        <v>80</v>
      </c>
      <c r="BH14" s="75" t="n">
        <f aca="false">BG14</f>
        <v>80</v>
      </c>
      <c r="BI14" s="75" t="n">
        <f aca="false">BH14</f>
        <v>80</v>
      </c>
      <c r="BJ14" s="75" t="n">
        <f aca="false">BI14</f>
        <v>80</v>
      </c>
      <c r="BK14" s="75" t="n">
        <f aca="false">BJ14</f>
        <v>80</v>
      </c>
      <c r="BL14" s="75" t="n">
        <f aca="false">BK14</f>
        <v>80</v>
      </c>
      <c r="BM14" s="75" t="n">
        <f aca="false">BL14</f>
        <v>80</v>
      </c>
      <c r="BN14" s="75" t="n">
        <f aca="false">BM14</f>
        <v>80</v>
      </c>
      <c r="BO14" s="75" t="n">
        <f aca="false">BN14</f>
        <v>80</v>
      </c>
      <c r="CA14" s="71" t="str">
        <f aca="false">A14</f>
        <v>I</v>
      </c>
      <c r="CB14" s="72" t="str">
        <f aca="false">B14</f>
        <v>   Enron Corporate - Receivable (Acct. 1466)</v>
      </c>
      <c r="CC14" s="74" t="n">
        <f aca="false">C14-AC14-BC14</f>
        <v>1066526</v>
      </c>
      <c r="CD14" s="74" t="n">
        <f aca="false">D14-AD14-BD14</f>
        <v>1106908</v>
      </c>
      <c r="CE14" s="74" t="n">
        <f aca="false">E14-AE14-BE14</f>
        <v>1148588</v>
      </c>
      <c r="CF14" s="74" t="n">
        <f aca="false">F14-AF14-BF14</f>
        <v>1180070</v>
      </c>
      <c r="CG14" s="74" t="n">
        <f aca="false">G14-AG14-BG14</f>
        <v>1222050</v>
      </c>
      <c r="CH14" s="74" t="n">
        <f aca="false">H14-AH14-BH14</f>
        <v>1221331</v>
      </c>
      <c r="CI14" s="74" t="n">
        <f aca="false">I14-AI14-BI14</f>
        <v>1214940</v>
      </c>
      <c r="CJ14" s="74" t="n">
        <f aca="false">J14-AJ14-BJ14</f>
        <v>1217450</v>
      </c>
      <c r="CK14" s="74" t="n">
        <f aca="false">K14-AK14-BK14</f>
        <v>1219856</v>
      </c>
      <c r="CL14" s="74" t="n">
        <f aca="false">L14-AL14-BL14</f>
        <v>1205361</v>
      </c>
      <c r="CM14" s="74" t="n">
        <f aca="false">M14-AM14-BM14</f>
        <v>1205544</v>
      </c>
      <c r="CN14" s="74" t="n">
        <f aca="false">N14-AN14-BN14</f>
        <v>1206543</v>
      </c>
      <c r="CO14" s="74" t="n">
        <f aca="false">O14-AO14-BO14</f>
        <v>1227942</v>
      </c>
      <c r="CP14" s="51"/>
    </row>
    <row r="15" customFormat="false" ht="12" hidden="false" customHeight="true" outlineLevel="0" collapsed="false">
      <c r="A15" s="71" t="s">
        <v>295</v>
      </c>
      <c r="B15" s="72" t="s">
        <v>297</v>
      </c>
      <c r="C15" s="70" t="n">
        <f aca="false">-BACKUP!C308</f>
        <v>-736746</v>
      </c>
      <c r="D15" s="70" t="n">
        <f aca="false">-BACKUP!D308</f>
        <v>-757246</v>
      </c>
      <c r="E15" s="70" t="n">
        <f aca="false">-BACKUP!E308</f>
        <v>-782246</v>
      </c>
      <c r="F15" s="70" t="n">
        <f aca="false">-BACKUP!F308</f>
        <v>-803346</v>
      </c>
      <c r="G15" s="70" t="n">
        <f aca="false">-BACKUP!G308</f>
        <v>-811146</v>
      </c>
      <c r="H15" s="70" t="n">
        <f aca="false">-BACKUP!H308</f>
        <v>-817446</v>
      </c>
      <c r="I15" s="70" t="n">
        <f aca="false">-BACKUP!I308</f>
        <v>-830146</v>
      </c>
      <c r="J15" s="70" t="n">
        <f aca="false">-BACKUP!J308</f>
        <v>-838946</v>
      </c>
      <c r="K15" s="70" t="n">
        <f aca="false">-BACKUP!K308</f>
        <v>-847446</v>
      </c>
      <c r="L15" s="70" t="n">
        <f aca="false">-BACKUP!L308</f>
        <v>-854746</v>
      </c>
      <c r="M15" s="70" t="n">
        <f aca="false">-BACKUP!M308</f>
        <v>-863146</v>
      </c>
      <c r="N15" s="70" t="n">
        <f aca="false">-BACKUP!N308</f>
        <v>-883346</v>
      </c>
      <c r="O15" s="70" t="n">
        <f aca="false">-BACKUP!O308</f>
        <v>-905546</v>
      </c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71"/>
      <c r="AB15" s="72" t="str">
        <f aca="false">B15</f>
        <v>                            - Payable (Acct. 1460)</v>
      </c>
      <c r="AC15" s="73" t="n">
        <v>0</v>
      </c>
      <c r="AD15" s="73" t="n">
        <v>0</v>
      </c>
      <c r="AE15" s="73" t="n">
        <v>0</v>
      </c>
      <c r="AF15" s="73" t="n">
        <v>0</v>
      </c>
      <c r="AG15" s="73" t="n">
        <v>0</v>
      </c>
      <c r="AH15" s="73" t="n">
        <v>0</v>
      </c>
      <c r="AI15" s="73" t="n">
        <v>0</v>
      </c>
      <c r="AJ15" s="73" t="n">
        <v>0</v>
      </c>
      <c r="AK15" s="73" t="n">
        <v>0</v>
      </c>
      <c r="AL15" s="73" t="n">
        <v>0</v>
      </c>
      <c r="AM15" s="73" t="n">
        <v>0</v>
      </c>
      <c r="AN15" s="73" t="n">
        <v>0</v>
      </c>
      <c r="AO15" s="73" t="n">
        <v>0</v>
      </c>
      <c r="AP15" s="51"/>
      <c r="AQ15" s="70"/>
      <c r="AR15" s="51"/>
      <c r="BA15" s="71"/>
      <c r="BB15" s="72" t="str">
        <f aca="false">B15</f>
        <v>                            - Payable (Acct. 1460)</v>
      </c>
      <c r="BC15" s="73" t="n">
        <v>0</v>
      </c>
      <c r="BD15" s="73" t="n">
        <v>0</v>
      </c>
      <c r="BE15" s="73" t="n">
        <v>0</v>
      </c>
      <c r="BF15" s="73" t="n">
        <v>0</v>
      </c>
      <c r="BG15" s="73" t="n">
        <v>0</v>
      </c>
      <c r="BH15" s="73" t="n">
        <v>0</v>
      </c>
      <c r="BI15" s="73" t="n">
        <v>0</v>
      </c>
      <c r="BJ15" s="73" t="n">
        <v>0</v>
      </c>
      <c r="BK15" s="73" t="n">
        <v>0</v>
      </c>
      <c r="BL15" s="73" t="n">
        <v>0</v>
      </c>
      <c r="BM15" s="73" t="n">
        <v>0</v>
      </c>
      <c r="BN15" s="73" t="n">
        <v>0</v>
      </c>
      <c r="BO15" s="73" t="n">
        <v>0</v>
      </c>
      <c r="CA15" s="71" t="str">
        <f aca="false">A15</f>
        <v>I</v>
      </c>
      <c r="CB15" s="72" t="str">
        <f aca="false">B15</f>
        <v>                            - Payable (Acct. 1460)</v>
      </c>
      <c r="CC15" s="74" t="n">
        <f aca="false">C15-AC15-BC15</f>
        <v>-736746</v>
      </c>
      <c r="CD15" s="74" t="n">
        <f aca="false">D15-AD15-BD15</f>
        <v>-757246</v>
      </c>
      <c r="CE15" s="74" t="n">
        <f aca="false">E15-AE15-BE15</f>
        <v>-782246</v>
      </c>
      <c r="CF15" s="74" t="n">
        <f aca="false">F15-AF15-BF15</f>
        <v>-803346</v>
      </c>
      <c r="CG15" s="74" t="n">
        <f aca="false">G15-AG15-BG15</f>
        <v>-811146</v>
      </c>
      <c r="CH15" s="74" t="n">
        <f aca="false">H15-AH15-BH15</f>
        <v>-817446</v>
      </c>
      <c r="CI15" s="74" t="n">
        <f aca="false">I15-AI15-BI15</f>
        <v>-830146</v>
      </c>
      <c r="CJ15" s="74" t="n">
        <f aca="false">J15-AJ15-BJ15</f>
        <v>-838946</v>
      </c>
      <c r="CK15" s="74" t="n">
        <f aca="false">K15-AK15-BK15</f>
        <v>-847446</v>
      </c>
      <c r="CL15" s="74" t="n">
        <f aca="false">L15-AL15-BL15</f>
        <v>-854746</v>
      </c>
      <c r="CM15" s="74" t="n">
        <f aca="false">M15-AM15-BM15</f>
        <v>-863146</v>
      </c>
      <c r="CN15" s="74" t="n">
        <f aca="false">N15-AN15-BN15</f>
        <v>-883346</v>
      </c>
      <c r="CO15" s="74" t="n">
        <f aca="false">O15-AO15-BO15</f>
        <v>-905546</v>
      </c>
      <c r="CP15" s="51"/>
    </row>
    <row r="16" customFormat="false" ht="12" hidden="false" customHeight="true" outlineLevel="0" collapsed="false">
      <c r="A16" s="71"/>
      <c r="B16" s="72" t="s">
        <v>298</v>
      </c>
      <c r="C16" s="70" t="n">
        <f aca="false">BACKUP!C41</f>
        <v>7082</v>
      </c>
      <c r="D16" s="70" t="n">
        <f aca="false">BACKUP!D41</f>
        <v>7082</v>
      </c>
      <c r="E16" s="70" t="n">
        <f aca="false">BACKUP!E41</f>
        <v>7082</v>
      </c>
      <c r="F16" s="70" t="n">
        <f aca="false">BACKUP!F41</f>
        <v>7082</v>
      </c>
      <c r="G16" s="70" t="n">
        <f aca="false">BACKUP!G41</f>
        <v>7082</v>
      </c>
      <c r="H16" s="70" t="n">
        <f aca="false">BACKUP!H41</f>
        <v>7082</v>
      </c>
      <c r="I16" s="70" t="n">
        <f aca="false">BACKUP!I41</f>
        <v>7082</v>
      </c>
      <c r="J16" s="70" t="n">
        <f aca="false">BACKUP!J41</f>
        <v>7082</v>
      </c>
      <c r="K16" s="70" t="n">
        <f aca="false">BACKUP!K41</f>
        <v>7082</v>
      </c>
      <c r="L16" s="70" t="n">
        <f aca="false">BACKUP!L41</f>
        <v>7082</v>
      </c>
      <c r="M16" s="70" t="n">
        <f aca="false">BACKUP!M41</f>
        <v>7082</v>
      </c>
      <c r="N16" s="70" t="n">
        <f aca="false">BACKUP!N41</f>
        <v>7082</v>
      </c>
      <c r="O16" s="70" t="n">
        <f aca="false">BACKUP!O41</f>
        <v>7082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71"/>
      <c r="AB16" s="72" t="str">
        <f aca="false">B16</f>
        <v>   Asset Price Risk Management</v>
      </c>
      <c r="AC16" s="73" t="n">
        <v>0</v>
      </c>
      <c r="AD16" s="73" t="n">
        <v>0</v>
      </c>
      <c r="AE16" s="73" t="n">
        <v>0</v>
      </c>
      <c r="AF16" s="73" t="n">
        <v>0</v>
      </c>
      <c r="AG16" s="73" t="n">
        <v>0</v>
      </c>
      <c r="AH16" s="73" t="n">
        <v>0</v>
      </c>
      <c r="AI16" s="73" t="n">
        <v>0</v>
      </c>
      <c r="AJ16" s="73" t="n">
        <v>0</v>
      </c>
      <c r="AK16" s="73" t="n">
        <v>0</v>
      </c>
      <c r="AL16" s="73" t="n">
        <v>0</v>
      </c>
      <c r="AM16" s="73" t="n">
        <v>0</v>
      </c>
      <c r="AN16" s="73" t="n">
        <v>0</v>
      </c>
      <c r="AO16" s="73" t="n">
        <v>0</v>
      </c>
      <c r="AP16" s="51"/>
      <c r="AQ16" s="70"/>
      <c r="AR16" s="51"/>
      <c r="BA16" s="71"/>
      <c r="BB16" s="72" t="str">
        <f aca="false">B16</f>
        <v>   Asset Price Risk Management</v>
      </c>
      <c r="BC16" s="73" t="n">
        <v>0</v>
      </c>
      <c r="BD16" s="73" t="n">
        <v>0</v>
      </c>
      <c r="BE16" s="73" t="n">
        <v>0</v>
      </c>
      <c r="BF16" s="73" t="n">
        <v>0</v>
      </c>
      <c r="BG16" s="73" t="n">
        <v>0</v>
      </c>
      <c r="BH16" s="73" t="n">
        <v>0</v>
      </c>
      <c r="BI16" s="73" t="n">
        <v>0</v>
      </c>
      <c r="BJ16" s="73" t="n">
        <v>0</v>
      </c>
      <c r="BK16" s="73" t="n">
        <v>0</v>
      </c>
      <c r="BL16" s="73" t="n">
        <v>0</v>
      </c>
      <c r="BM16" s="73" t="n">
        <v>0</v>
      </c>
      <c r="BN16" s="73" t="n">
        <v>0</v>
      </c>
      <c r="BO16" s="73" t="n">
        <v>0</v>
      </c>
      <c r="CA16" s="71"/>
      <c r="CB16" s="72" t="str">
        <f aca="false">B16</f>
        <v>   Asset Price Risk Management</v>
      </c>
      <c r="CC16" s="74" t="n">
        <f aca="false">C16-AC16-BC16</f>
        <v>7082</v>
      </c>
      <c r="CD16" s="74" t="n">
        <f aca="false">D16-AD16-BD16</f>
        <v>7082</v>
      </c>
      <c r="CE16" s="74" t="n">
        <f aca="false">E16-AE16-BE16</f>
        <v>7082</v>
      </c>
      <c r="CF16" s="74" t="n">
        <f aca="false">F16-AF16-BF16</f>
        <v>7082</v>
      </c>
      <c r="CG16" s="74" t="n">
        <f aca="false">G16-AG16-BG16</f>
        <v>7082</v>
      </c>
      <c r="CH16" s="74" t="n">
        <f aca="false">H16-AH16-BH16</f>
        <v>7082</v>
      </c>
      <c r="CI16" s="74" t="n">
        <f aca="false">I16-AI16-BI16</f>
        <v>7082</v>
      </c>
      <c r="CJ16" s="74" t="n">
        <f aca="false">J16-AJ16-BJ16</f>
        <v>7082</v>
      </c>
      <c r="CK16" s="74" t="n">
        <f aca="false">K16-AK16-BK16</f>
        <v>7082</v>
      </c>
      <c r="CL16" s="74" t="n">
        <f aca="false">L16-AL16-BL16</f>
        <v>7082</v>
      </c>
      <c r="CM16" s="74" t="n">
        <f aca="false">M16-AM16-BM16</f>
        <v>7082</v>
      </c>
      <c r="CN16" s="74" t="n">
        <f aca="false">N16-AN16-BN16</f>
        <v>7082</v>
      </c>
      <c r="CO16" s="74" t="n">
        <f aca="false">O16-AO16-BO16</f>
        <v>7082</v>
      </c>
      <c r="CP16" s="51"/>
    </row>
    <row r="17" customFormat="false" ht="12" hidden="false" customHeight="true" outlineLevel="0" collapsed="false">
      <c r="A17" s="71" t="s">
        <v>299</v>
      </c>
      <c r="B17" s="72" t="s">
        <v>300</v>
      </c>
      <c r="C17" s="70" t="n">
        <f aca="false">BACKUP!C49</f>
        <v>0</v>
      </c>
      <c r="D17" s="70" t="n">
        <f aca="false">BACKUP!D49</f>
        <v>0</v>
      </c>
      <c r="E17" s="70" t="n">
        <f aca="false">BACKUP!E49</f>
        <v>0</v>
      </c>
      <c r="F17" s="70" t="n">
        <f aca="false">BACKUP!F49</f>
        <v>0</v>
      </c>
      <c r="G17" s="70" t="n">
        <f aca="false">BACKUP!G49</f>
        <v>0</v>
      </c>
      <c r="H17" s="70" t="n">
        <f aca="false">BACKUP!H49</f>
        <v>0</v>
      </c>
      <c r="I17" s="70" t="n">
        <f aca="false">BACKUP!I49</f>
        <v>0</v>
      </c>
      <c r="J17" s="70" t="n">
        <f aca="false">BACKUP!J49</f>
        <v>0</v>
      </c>
      <c r="K17" s="70" t="n">
        <f aca="false">BACKUP!K49</f>
        <v>0</v>
      </c>
      <c r="L17" s="70" t="n">
        <f aca="false">BACKUP!L49</f>
        <v>0</v>
      </c>
      <c r="M17" s="70" t="n">
        <f aca="false">BACKUP!M49</f>
        <v>0</v>
      </c>
      <c r="N17" s="70" t="n">
        <f aca="false">BACKUP!N49</f>
        <v>0</v>
      </c>
      <c r="O17" s="70" t="n">
        <f aca="false">BACKUP!O49</f>
        <v>0</v>
      </c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71" t="str">
        <f aca="false">A17</f>
        <v>3</v>
      </c>
      <c r="AB17" s="72" t="str">
        <f aca="false">B17</f>
        <v>   Inventories</v>
      </c>
      <c r="AC17" s="73" t="n">
        <v>0</v>
      </c>
      <c r="AD17" s="73" t="n">
        <v>0</v>
      </c>
      <c r="AE17" s="73" t="n">
        <v>0</v>
      </c>
      <c r="AF17" s="73" t="n">
        <v>0</v>
      </c>
      <c r="AG17" s="73" t="n">
        <v>0</v>
      </c>
      <c r="AH17" s="73" t="n">
        <v>0</v>
      </c>
      <c r="AI17" s="73" t="n">
        <v>0</v>
      </c>
      <c r="AJ17" s="73" t="n">
        <v>0</v>
      </c>
      <c r="AK17" s="73" t="n">
        <v>0</v>
      </c>
      <c r="AL17" s="73" t="n">
        <v>0</v>
      </c>
      <c r="AM17" s="73" t="n">
        <v>0</v>
      </c>
      <c r="AN17" s="73" t="n">
        <v>0</v>
      </c>
      <c r="AO17" s="73" t="n">
        <v>0</v>
      </c>
      <c r="AP17" s="51"/>
      <c r="AQ17" s="70"/>
      <c r="AR17" s="51"/>
      <c r="BA17" s="71" t="str">
        <f aca="false">AA17</f>
        <v>3</v>
      </c>
      <c r="BB17" s="72" t="str">
        <f aca="false">B17</f>
        <v>   Inventories</v>
      </c>
      <c r="BC17" s="73" t="n">
        <v>0</v>
      </c>
      <c r="BD17" s="73" t="n">
        <v>0</v>
      </c>
      <c r="BE17" s="73" t="n">
        <v>0</v>
      </c>
      <c r="BF17" s="73" t="n">
        <v>0</v>
      </c>
      <c r="BG17" s="73" t="n">
        <v>0</v>
      </c>
      <c r="BH17" s="73" t="n">
        <v>0</v>
      </c>
      <c r="BI17" s="73" t="n">
        <v>0</v>
      </c>
      <c r="BJ17" s="73" t="n">
        <v>0</v>
      </c>
      <c r="BK17" s="73" t="n">
        <v>0</v>
      </c>
      <c r="BL17" s="73" t="n">
        <v>0</v>
      </c>
      <c r="BM17" s="73" t="n">
        <v>0</v>
      </c>
      <c r="BN17" s="73" t="n">
        <v>0</v>
      </c>
      <c r="BO17" s="73" t="n">
        <v>0</v>
      </c>
      <c r="CA17" s="71" t="str">
        <f aca="false">A17</f>
        <v>3</v>
      </c>
      <c r="CB17" s="72" t="str">
        <f aca="false">B17</f>
        <v>   Inventories</v>
      </c>
      <c r="CC17" s="74" t="n">
        <f aca="false">C17-AC17-BC17</f>
        <v>0</v>
      </c>
      <c r="CD17" s="74" t="n">
        <f aca="false">D17-AD17-BD17</f>
        <v>0</v>
      </c>
      <c r="CE17" s="74" t="n">
        <f aca="false">E17-AE17-BE17</f>
        <v>0</v>
      </c>
      <c r="CF17" s="74" t="n">
        <f aca="false">F17-AF17-BF17</f>
        <v>0</v>
      </c>
      <c r="CG17" s="74" t="n">
        <f aca="false">G17-AG17-BG17</f>
        <v>0</v>
      </c>
      <c r="CH17" s="74" t="n">
        <f aca="false">H17-AH17-BH17</f>
        <v>0</v>
      </c>
      <c r="CI17" s="74" t="n">
        <f aca="false">I17-AI17-BI17</f>
        <v>0</v>
      </c>
      <c r="CJ17" s="74" t="n">
        <f aca="false">J17-AJ17-BJ17</f>
        <v>0</v>
      </c>
      <c r="CK17" s="74" t="n">
        <f aca="false">K17-AK17-BK17</f>
        <v>0</v>
      </c>
      <c r="CL17" s="74" t="n">
        <f aca="false">L17-AL17-BL17</f>
        <v>0</v>
      </c>
      <c r="CM17" s="74" t="n">
        <f aca="false">M17-AM17-BM17</f>
        <v>0</v>
      </c>
      <c r="CN17" s="74" t="n">
        <f aca="false">N17-AN17-BN17</f>
        <v>0</v>
      </c>
      <c r="CO17" s="74" t="n">
        <f aca="false">O17-AO17-BO17</f>
        <v>0</v>
      </c>
      <c r="CP17" s="51"/>
    </row>
    <row r="18" customFormat="false" ht="12" hidden="false" customHeight="true" outlineLevel="0" collapsed="false">
      <c r="A18" s="71" t="s">
        <v>299</v>
      </c>
      <c r="B18" s="72" t="s">
        <v>301</v>
      </c>
      <c r="C18" s="70" t="n">
        <f aca="false">BACKUP!C56</f>
        <v>4373</v>
      </c>
      <c r="D18" s="70" t="n">
        <f aca="false">BACKUP!D56</f>
        <v>4373</v>
      </c>
      <c r="E18" s="70" t="n">
        <f aca="false">BACKUP!E56</f>
        <v>4373</v>
      </c>
      <c r="F18" s="70" t="n">
        <f aca="false">BACKUP!F56</f>
        <v>4373</v>
      </c>
      <c r="G18" s="70" t="n">
        <f aca="false">BACKUP!G56</f>
        <v>4373</v>
      </c>
      <c r="H18" s="70" t="n">
        <f aca="false">BACKUP!H56</f>
        <v>4373</v>
      </c>
      <c r="I18" s="70" t="n">
        <f aca="false">BACKUP!I56</f>
        <v>4373</v>
      </c>
      <c r="J18" s="70" t="n">
        <f aca="false">BACKUP!J56</f>
        <v>4373</v>
      </c>
      <c r="K18" s="70" t="n">
        <f aca="false">BACKUP!K56</f>
        <v>4373</v>
      </c>
      <c r="L18" s="70" t="n">
        <f aca="false">BACKUP!L56</f>
        <v>4373</v>
      </c>
      <c r="M18" s="70" t="n">
        <f aca="false">BACKUP!M56</f>
        <v>4373</v>
      </c>
      <c r="N18" s="70" t="n">
        <f aca="false">BACKUP!N56</f>
        <v>4373</v>
      </c>
      <c r="O18" s="70" t="n">
        <f aca="false">BACKUP!O56</f>
        <v>4373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71" t="str">
        <f aca="false">A18</f>
        <v>3</v>
      </c>
      <c r="AB18" s="72" t="str">
        <f aca="false">B18</f>
        <v>   Materials and Supplies</v>
      </c>
      <c r="AC18" s="73" t="n">
        <v>0</v>
      </c>
      <c r="AD18" s="73" t="n">
        <v>0</v>
      </c>
      <c r="AE18" s="73" t="n">
        <v>0</v>
      </c>
      <c r="AF18" s="73" t="n">
        <v>0</v>
      </c>
      <c r="AG18" s="73" t="n">
        <v>0</v>
      </c>
      <c r="AH18" s="73" t="n">
        <v>0</v>
      </c>
      <c r="AI18" s="73" t="n">
        <v>0</v>
      </c>
      <c r="AJ18" s="73" t="n">
        <v>0</v>
      </c>
      <c r="AK18" s="73" t="n">
        <v>0</v>
      </c>
      <c r="AL18" s="73" t="n">
        <v>0</v>
      </c>
      <c r="AM18" s="73" t="n">
        <v>0</v>
      </c>
      <c r="AN18" s="73" t="n">
        <v>0</v>
      </c>
      <c r="AO18" s="73" t="n">
        <v>0</v>
      </c>
      <c r="AP18" s="51"/>
      <c r="AQ18" s="70"/>
      <c r="AR18" s="51"/>
      <c r="BA18" s="71" t="str">
        <f aca="false">AA18</f>
        <v>3</v>
      </c>
      <c r="BB18" s="72" t="str">
        <f aca="false">B18</f>
        <v>   Materials and Supplies</v>
      </c>
      <c r="BC18" s="73" t="n">
        <v>0</v>
      </c>
      <c r="BD18" s="73" t="n">
        <v>0</v>
      </c>
      <c r="BE18" s="73" t="n">
        <v>0</v>
      </c>
      <c r="BF18" s="73" t="n">
        <v>0</v>
      </c>
      <c r="BG18" s="73" t="n">
        <v>0</v>
      </c>
      <c r="BH18" s="73" t="n">
        <v>0</v>
      </c>
      <c r="BI18" s="73" t="n">
        <v>0</v>
      </c>
      <c r="BJ18" s="73" t="n">
        <v>0</v>
      </c>
      <c r="BK18" s="73" t="n">
        <v>0</v>
      </c>
      <c r="BL18" s="73" t="n">
        <v>0</v>
      </c>
      <c r="BM18" s="73" t="n">
        <v>0</v>
      </c>
      <c r="BN18" s="73" t="n">
        <v>0</v>
      </c>
      <c r="BO18" s="73" t="n">
        <v>0</v>
      </c>
      <c r="CA18" s="71" t="str">
        <f aca="false">A18</f>
        <v>3</v>
      </c>
      <c r="CB18" s="72" t="str">
        <f aca="false">B18</f>
        <v>   Materials and Supplies</v>
      </c>
      <c r="CC18" s="74" t="n">
        <f aca="false">C18-AC18-BC18</f>
        <v>4373</v>
      </c>
      <c r="CD18" s="74" t="n">
        <f aca="false">D18-AD18-BD18</f>
        <v>4373</v>
      </c>
      <c r="CE18" s="74" t="n">
        <f aca="false">E18-AE18-BE18</f>
        <v>4373</v>
      </c>
      <c r="CF18" s="74" t="n">
        <f aca="false">F18-AF18-BF18</f>
        <v>4373</v>
      </c>
      <c r="CG18" s="74" t="n">
        <f aca="false">G18-AG18-BG18</f>
        <v>4373</v>
      </c>
      <c r="CH18" s="74" t="n">
        <f aca="false">H18-AH18-BH18</f>
        <v>4373</v>
      </c>
      <c r="CI18" s="74" t="n">
        <f aca="false">I18-AI18-BI18</f>
        <v>4373</v>
      </c>
      <c r="CJ18" s="74" t="n">
        <f aca="false">J18-AJ18-BJ18</f>
        <v>4373</v>
      </c>
      <c r="CK18" s="74" t="n">
        <f aca="false">K18-AK18-BK18</f>
        <v>4373</v>
      </c>
      <c r="CL18" s="74" t="n">
        <f aca="false">L18-AL18-BL18</f>
        <v>4373</v>
      </c>
      <c r="CM18" s="74" t="n">
        <f aca="false">M18-AM18-BM18</f>
        <v>4373</v>
      </c>
      <c r="CN18" s="74" t="n">
        <f aca="false">N18-AN18-BN18</f>
        <v>4373</v>
      </c>
      <c r="CO18" s="74" t="n">
        <f aca="false">O18-AO18-BO18</f>
        <v>4373</v>
      </c>
      <c r="CP18" s="51"/>
    </row>
    <row r="19" customFormat="false" ht="12" hidden="false" customHeight="true" outlineLevel="0" collapsed="false">
      <c r="A19" s="71" t="s">
        <v>302</v>
      </c>
      <c r="B19" s="72" t="s">
        <v>303</v>
      </c>
      <c r="C19" s="70" t="n">
        <f aca="false">BACKUP!C63</f>
        <v>41497</v>
      </c>
      <c r="D19" s="70" t="n">
        <f aca="false">BACKUP!D63</f>
        <v>41497</v>
      </c>
      <c r="E19" s="70" t="n">
        <f aca="false">BACKUP!E63</f>
        <v>41497</v>
      </c>
      <c r="F19" s="70" t="n">
        <f aca="false">BACKUP!F63</f>
        <v>41497</v>
      </c>
      <c r="G19" s="70" t="n">
        <f aca="false">BACKUP!G63</f>
        <v>41497</v>
      </c>
      <c r="H19" s="70" t="n">
        <f aca="false">BACKUP!H63</f>
        <v>41497</v>
      </c>
      <c r="I19" s="70" t="n">
        <f aca="false">BACKUP!I63</f>
        <v>41497</v>
      </c>
      <c r="J19" s="70" t="n">
        <f aca="false">BACKUP!J63</f>
        <v>41497</v>
      </c>
      <c r="K19" s="70" t="n">
        <f aca="false">BACKUP!K63</f>
        <v>41497</v>
      </c>
      <c r="L19" s="70" t="n">
        <f aca="false">BACKUP!L63</f>
        <v>41497</v>
      </c>
      <c r="M19" s="70" t="n">
        <f aca="false">BACKUP!M63</f>
        <v>41497</v>
      </c>
      <c r="N19" s="70" t="n">
        <f aca="false">BACKUP!N63</f>
        <v>41497</v>
      </c>
      <c r="O19" s="70" t="n">
        <f aca="false">BACKUP!O63</f>
        <v>41497</v>
      </c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71" t="str">
        <f aca="false">A19</f>
        <v>4</v>
      </c>
      <c r="AB19" s="72" t="str">
        <f aca="false">B19</f>
        <v>   Exchange Gas Receivable</v>
      </c>
      <c r="AC19" s="73" t="n">
        <v>0</v>
      </c>
      <c r="AD19" s="73" t="n">
        <v>0</v>
      </c>
      <c r="AE19" s="73" t="n">
        <v>0</v>
      </c>
      <c r="AF19" s="73" t="n">
        <v>0</v>
      </c>
      <c r="AG19" s="73" t="n">
        <v>0</v>
      </c>
      <c r="AH19" s="73" t="n">
        <v>0</v>
      </c>
      <c r="AI19" s="73" t="n">
        <v>0</v>
      </c>
      <c r="AJ19" s="73" t="n">
        <v>0</v>
      </c>
      <c r="AK19" s="73" t="n">
        <v>0</v>
      </c>
      <c r="AL19" s="73" t="n">
        <v>0</v>
      </c>
      <c r="AM19" s="73" t="n">
        <v>0</v>
      </c>
      <c r="AN19" s="73" t="n">
        <v>0</v>
      </c>
      <c r="AO19" s="73" t="n">
        <v>0</v>
      </c>
      <c r="AP19" s="51"/>
      <c r="AQ19" s="70"/>
      <c r="AR19" s="51"/>
      <c r="BA19" s="71" t="str">
        <f aca="false">AA19</f>
        <v>4</v>
      </c>
      <c r="BB19" s="72" t="str">
        <f aca="false">B19</f>
        <v>   Exchange Gas Receivable</v>
      </c>
      <c r="BC19" s="73" t="n">
        <v>0</v>
      </c>
      <c r="BD19" s="73" t="n">
        <v>0</v>
      </c>
      <c r="BE19" s="73" t="n">
        <v>0</v>
      </c>
      <c r="BF19" s="73" t="n">
        <v>0</v>
      </c>
      <c r="BG19" s="73" t="n">
        <v>0</v>
      </c>
      <c r="BH19" s="73" t="n">
        <v>0</v>
      </c>
      <c r="BI19" s="73" t="n">
        <v>0</v>
      </c>
      <c r="BJ19" s="73" t="n">
        <v>0</v>
      </c>
      <c r="BK19" s="73" t="n">
        <v>0</v>
      </c>
      <c r="BL19" s="73" t="n">
        <v>0</v>
      </c>
      <c r="BM19" s="73" t="n">
        <v>0</v>
      </c>
      <c r="BN19" s="73" t="n">
        <v>0</v>
      </c>
      <c r="BO19" s="73" t="n">
        <v>0</v>
      </c>
      <c r="CA19" s="71" t="str">
        <f aca="false">A19</f>
        <v>4</v>
      </c>
      <c r="CB19" s="72" t="str">
        <f aca="false">B19</f>
        <v>   Exchange Gas Receivable</v>
      </c>
      <c r="CC19" s="74" t="n">
        <f aca="false">C19-AC19-BC19</f>
        <v>41497</v>
      </c>
      <c r="CD19" s="74" t="n">
        <f aca="false">D19-AD19-BD19</f>
        <v>41497</v>
      </c>
      <c r="CE19" s="74" t="n">
        <f aca="false">E19-AE19-BE19</f>
        <v>41497</v>
      </c>
      <c r="CF19" s="74" t="n">
        <f aca="false">F19-AF19-BF19</f>
        <v>41497</v>
      </c>
      <c r="CG19" s="74" t="n">
        <f aca="false">G19-AG19-BG19</f>
        <v>41497</v>
      </c>
      <c r="CH19" s="74" t="n">
        <f aca="false">H19-AH19-BH19</f>
        <v>41497</v>
      </c>
      <c r="CI19" s="74" t="n">
        <f aca="false">I19-AI19-BI19</f>
        <v>41497</v>
      </c>
      <c r="CJ19" s="74" t="n">
        <f aca="false">J19-AJ19-BJ19</f>
        <v>41497</v>
      </c>
      <c r="CK19" s="74" t="n">
        <f aca="false">K19-AK19-BK19</f>
        <v>41497</v>
      </c>
      <c r="CL19" s="74" t="n">
        <f aca="false">L19-AL19-BL19</f>
        <v>41497</v>
      </c>
      <c r="CM19" s="74" t="n">
        <f aca="false">M19-AM19-BM19</f>
        <v>41497</v>
      </c>
      <c r="CN19" s="74" t="n">
        <f aca="false">N19-AN19-BN19</f>
        <v>41497</v>
      </c>
      <c r="CO19" s="74" t="n">
        <f aca="false">O19-AO19-BO19</f>
        <v>41497</v>
      </c>
      <c r="CP19" s="51"/>
    </row>
    <row r="20" customFormat="false" ht="12" hidden="false" customHeight="true" outlineLevel="0" collapsed="false">
      <c r="A20" s="71" t="s">
        <v>302</v>
      </c>
      <c r="B20" s="72" t="s">
        <v>304</v>
      </c>
      <c r="C20" s="77" t="n">
        <v>0</v>
      </c>
      <c r="D20" s="77" t="n">
        <v>0</v>
      </c>
      <c r="E20" s="77" t="n">
        <v>0</v>
      </c>
      <c r="F20" s="77" t="n">
        <v>0</v>
      </c>
      <c r="G20" s="77" t="n">
        <v>0</v>
      </c>
      <c r="H20" s="77" t="n">
        <v>0</v>
      </c>
      <c r="I20" s="77" t="n">
        <v>0</v>
      </c>
      <c r="J20" s="77" t="n">
        <v>0</v>
      </c>
      <c r="K20" s="77" t="n">
        <v>0</v>
      </c>
      <c r="L20" s="77" t="n">
        <v>0</v>
      </c>
      <c r="M20" s="77" t="n">
        <v>0</v>
      </c>
      <c r="N20" s="77" t="n">
        <v>0</v>
      </c>
      <c r="O20" s="77" t="n">
        <v>0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71" t="str">
        <f aca="false">A20</f>
        <v>4</v>
      </c>
      <c r="AB20" s="72" t="str">
        <f aca="false">B20</f>
        <v>   (Over) / Under Recovered Gas Cost</v>
      </c>
      <c r="AC20" s="73" t="n">
        <v>0</v>
      </c>
      <c r="AD20" s="73" t="n">
        <v>0</v>
      </c>
      <c r="AE20" s="73" t="n">
        <v>0</v>
      </c>
      <c r="AF20" s="73" t="n">
        <v>0</v>
      </c>
      <c r="AG20" s="73" t="n">
        <v>0</v>
      </c>
      <c r="AH20" s="73" t="n">
        <v>0</v>
      </c>
      <c r="AI20" s="73" t="n">
        <v>0</v>
      </c>
      <c r="AJ20" s="73" t="n">
        <v>0</v>
      </c>
      <c r="AK20" s="73" t="n">
        <v>0</v>
      </c>
      <c r="AL20" s="73" t="n">
        <v>0</v>
      </c>
      <c r="AM20" s="73" t="n">
        <v>0</v>
      </c>
      <c r="AN20" s="73" t="n">
        <v>0</v>
      </c>
      <c r="AO20" s="73" t="n">
        <v>0</v>
      </c>
      <c r="AP20" s="51"/>
      <c r="AQ20" s="70"/>
      <c r="AR20" s="51"/>
      <c r="BA20" s="71" t="str">
        <f aca="false">AA20</f>
        <v>4</v>
      </c>
      <c r="BB20" s="72" t="str">
        <f aca="false">B20</f>
        <v>   (Over) / Under Recovered Gas Cost</v>
      </c>
      <c r="BC20" s="73" t="n">
        <v>0</v>
      </c>
      <c r="BD20" s="73" t="n">
        <v>0</v>
      </c>
      <c r="BE20" s="73" t="n">
        <v>0</v>
      </c>
      <c r="BF20" s="73" t="n">
        <v>0</v>
      </c>
      <c r="BG20" s="73" t="n">
        <v>0</v>
      </c>
      <c r="BH20" s="73" t="n">
        <v>0</v>
      </c>
      <c r="BI20" s="73" t="n">
        <v>0</v>
      </c>
      <c r="BJ20" s="73" t="n">
        <v>0</v>
      </c>
      <c r="BK20" s="73" t="n">
        <v>0</v>
      </c>
      <c r="BL20" s="73" t="n">
        <v>0</v>
      </c>
      <c r="BM20" s="73" t="n">
        <v>0</v>
      </c>
      <c r="BN20" s="73" t="n">
        <v>0</v>
      </c>
      <c r="BO20" s="73" t="n">
        <v>0</v>
      </c>
      <c r="CA20" s="71" t="str">
        <f aca="false">A20</f>
        <v>4</v>
      </c>
      <c r="CB20" s="72" t="str">
        <f aca="false">B20</f>
        <v>   (Over) / Under Recovered Gas Cost</v>
      </c>
      <c r="CC20" s="74" t="n">
        <f aca="false">C20-AC20-BC20</f>
        <v>0</v>
      </c>
      <c r="CD20" s="74" t="n">
        <f aca="false">D20-AD20-BD20</f>
        <v>0</v>
      </c>
      <c r="CE20" s="74" t="n">
        <f aca="false">E20-AE20-BE20</f>
        <v>0</v>
      </c>
      <c r="CF20" s="74" t="n">
        <f aca="false">F20-AF20-BF20</f>
        <v>0</v>
      </c>
      <c r="CG20" s="74" t="n">
        <f aca="false">G20-AG20-BG20</f>
        <v>0</v>
      </c>
      <c r="CH20" s="74" t="n">
        <f aca="false">H20-AH20-BH20</f>
        <v>0</v>
      </c>
      <c r="CI20" s="74" t="n">
        <f aca="false">I20-AI20-BI20</f>
        <v>0</v>
      </c>
      <c r="CJ20" s="74" t="n">
        <f aca="false">J20-AJ20-BJ20</f>
        <v>0</v>
      </c>
      <c r="CK20" s="74" t="n">
        <f aca="false">K20-AK20-BK20</f>
        <v>0</v>
      </c>
      <c r="CL20" s="74" t="n">
        <f aca="false">L20-AL20-BL20</f>
        <v>0</v>
      </c>
      <c r="CM20" s="74" t="n">
        <f aca="false">M20-AM20-BM20</f>
        <v>0</v>
      </c>
      <c r="CN20" s="74" t="n">
        <f aca="false">N20-AN20-BN20</f>
        <v>0</v>
      </c>
      <c r="CO20" s="74" t="n">
        <f aca="false">O20-AO20-BO20</f>
        <v>0</v>
      </c>
      <c r="CP20" s="51"/>
    </row>
    <row r="21" customFormat="false" ht="12" hidden="false" customHeight="true" outlineLevel="0" collapsed="false">
      <c r="A21" s="71" t="s">
        <v>302</v>
      </c>
      <c r="B21" s="72" t="s">
        <v>305</v>
      </c>
      <c r="C21" s="70" t="n">
        <f aca="false">BACKUP!C72</f>
        <v>1242</v>
      </c>
      <c r="D21" s="70" t="n">
        <f aca="false">BACKUP!D72</f>
        <v>1152</v>
      </c>
      <c r="E21" s="70" t="n">
        <f aca="false">BACKUP!E72</f>
        <v>1062</v>
      </c>
      <c r="F21" s="70" t="n">
        <f aca="false">BACKUP!F72</f>
        <v>972</v>
      </c>
      <c r="G21" s="70" t="n">
        <f aca="false">BACKUP!G72</f>
        <v>882</v>
      </c>
      <c r="H21" s="70" t="n">
        <f aca="false">BACKUP!H72</f>
        <v>792</v>
      </c>
      <c r="I21" s="70" t="n">
        <f aca="false">BACKUP!I72</f>
        <v>702</v>
      </c>
      <c r="J21" s="70" t="n">
        <f aca="false">BACKUP!J72</f>
        <v>612</v>
      </c>
      <c r="K21" s="70" t="n">
        <f aca="false">BACKUP!K72</f>
        <v>522</v>
      </c>
      <c r="L21" s="70" t="n">
        <f aca="false">BACKUP!L72</f>
        <v>432</v>
      </c>
      <c r="M21" s="70" t="n">
        <f aca="false">BACKUP!M72</f>
        <v>342</v>
      </c>
      <c r="N21" s="70" t="n">
        <f aca="false">BACKUP!N72</f>
        <v>252</v>
      </c>
      <c r="O21" s="70" t="n">
        <f aca="false">BACKUP!O72</f>
        <v>1362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71" t="str">
        <f aca="false">A21</f>
        <v>4</v>
      </c>
      <c r="AB21" s="72" t="str">
        <f aca="false">B21</f>
        <v>   Prepayments</v>
      </c>
      <c r="AC21" s="73" t="n">
        <v>0</v>
      </c>
      <c r="AD21" s="73" t="n">
        <v>0</v>
      </c>
      <c r="AE21" s="73" t="n">
        <v>0</v>
      </c>
      <c r="AF21" s="73" t="n">
        <v>0</v>
      </c>
      <c r="AG21" s="73" t="n">
        <v>0</v>
      </c>
      <c r="AH21" s="73" t="n">
        <v>0</v>
      </c>
      <c r="AI21" s="73" t="n">
        <v>0</v>
      </c>
      <c r="AJ21" s="73" t="n">
        <v>0</v>
      </c>
      <c r="AK21" s="73" t="n">
        <v>0</v>
      </c>
      <c r="AL21" s="73" t="n">
        <v>0</v>
      </c>
      <c r="AM21" s="73" t="n">
        <v>0</v>
      </c>
      <c r="AN21" s="73" t="n">
        <v>0</v>
      </c>
      <c r="AO21" s="73" t="n">
        <v>0</v>
      </c>
      <c r="AP21" s="51"/>
      <c r="AQ21" s="70"/>
      <c r="AR21" s="51"/>
      <c r="BA21" s="71" t="str">
        <f aca="false">AA21</f>
        <v>4</v>
      </c>
      <c r="BB21" s="72" t="str">
        <f aca="false">B21</f>
        <v>   Prepayments</v>
      </c>
      <c r="BC21" s="73" t="n">
        <v>0</v>
      </c>
      <c r="BD21" s="73" t="n">
        <v>0</v>
      </c>
      <c r="BE21" s="73" t="n">
        <v>0</v>
      </c>
      <c r="BF21" s="73" t="n">
        <v>0</v>
      </c>
      <c r="BG21" s="73" t="n">
        <v>0</v>
      </c>
      <c r="BH21" s="73" t="n">
        <v>0</v>
      </c>
      <c r="BI21" s="73" t="n">
        <v>0</v>
      </c>
      <c r="BJ21" s="73" t="n">
        <v>0</v>
      </c>
      <c r="BK21" s="73" t="n">
        <v>0</v>
      </c>
      <c r="BL21" s="73" t="n">
        <v>0</v>
      </c>
      <c r="BM21" s="73" t="n">
        <v>0</v>
      </c>
      <c r="BN21" s="73" t="n">
        <v>0</v>
      </c>
      <c r="BO21" s="73" t="n">
        <v>0</v>
      </c>
      <c r="CA21" s="71" t="str">
        <f aca="false">A21</f>
        <v>4</v>
      </c>
      <c r="CB21" s="72" t="str">
        <f aca="false">B21</f>
        <v>   Prepayments</v>
      </c>
      <c r="CC21" s="74" t="n">
        <f aca="false">C21-AC21-BC21</f>
        <v>1242</v>
      </c>
      <c r="CD21" s="74" t="n">
        <f aca="false">D21-AD21-BD21</f>
        <v>1152</v>
      </c>
      <c r="CE21" s="74" t="n">
        <f aca="false">E21-AE21-BE21</f>
        <v>1062</v>
      </c>
      <c r="CF21" s="74" t="n">
        <f aca="false">F21-AF21-BF21</f>
        <v>972</v>
      </c>
      <c r="CG21" s="74" t="n">
        <f aca="false">G21-AG21-BG21</f>
        <v>882</v>
      </c>
      <c r="CH21" s="74" t="n">
        <f aca="false">H21-AH21-BH21</f>
        <v>792</v>
      </c>
      <c r="CI21" s="74" t="n">
        <f aca="false">I21-AI21-BI21</f>
        <v>702</v>
      </c>
      <c r="CJ21" s="74" t="n">
        <f aca="false">J21-AJ21-BJ21</f>
        <v>612</v>
      </c>
      <c r="CK21" s="74" t="n">
        <f aca="false">K21-AK21-BK21</f>
        <v>522</v>
      </c>
      <c r="CL21" s="74" t="n">
        <f aca="false">L21-AL21-BL21</f>
        <v>432</v>
      </c>
      <c r="CM21" s="74" t="n">
        <f aca="false">M21-AM21-BM21</f>
        <v>342</v>
      </c>
      <c r="CN21" s="74" t="n">
        <f aca="false">N21-AN21-BN21</f>
        <v>252</v>
      </c>
      <c r="CO21" s="74" t="n">
        <f aca="false">O21-AO21-BO21</f>
        <v>1362</v>
      </c>
      <c r="CP21" s="51"/>
    </row>
    <row r="22" customFormat="false" ht="12" hidden="false" customHeight="true" outlineLevel="0" collapsed="false">
      <c r="A22" s="71"/>
      <c r="B22" s="72" t="s">
        <v>306</v>
      </c>
      <c r="C22" s="70" t="n">
        <f aca="false">BACKUP!C97</f>
        <v>10287</v>
      </c>
      <c r="D22" s="70" t="n">
        <f aca="false">BACKUP!D97</f>
        <v>10662</v>
      </c>
      <c r="E22" s="70" t="n">
        <f aca="false">BACKUP!E97</f>
        <v>11037</v>
      </c>
      <c r="F22" s="70" t="n">
        <f aca="false">BACKUP!F97</f>
        <v>11412</v>
      </c>
      <c r="G22" s="70" t="n">
        <f aca="false">BACKUP!G97</f>
        <v>11056</v>
      </c>
      <c r="H22" s="70" t="n">
        <f aca="false">BACKUP!H97</f>
        <v>10700</v>
      </c>
      <c r="I22" s="70" t="n">
        <f aca="false">BACKUP!I97</f>
        <v>9963</v>
      </c>
      <c r="J22" s="70" t="n">
        <f aca="false">BACKUP!J97</f>
        <v>9226</v>
      </c>
      <c r="K22" s="70" t="n">
        <f aca="false">BACKUP!K97</f>
        <v>8489</v>
      </c>
      <c r="L22" s="70" t="n">
        <f aca="false">BACKUP!L97</f>
        <v>10912</v>
      </c>
      <c r="M22" s="70" t="n">
        <f aca="false">BACKUP!M97</f>
        <v>10464</v>
      </c>
      <c r="N22" s="70" t="n">
        <f aca="false">BACKUP!N97</f>
        <v>9990</v>
      </c>
      <c r="O22" s="70" t="n">
        <f aca="false">BACKUP!O97</f>
        <v>10347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71"/>
      <c r="AB22" s="72" t="str">
        <f aca="false">B22</f>
        <v>   Regulatory Assets</v>
      </c>
      <c r="AC22" s="73" t="n">
        <v>0</v>
      </c>
      <c r="AD22" s="73" t="n">
        <v>0</v>
      </c>
      <c r="AE22" s="73" t="n">
        <v>0</v>
      </c>
      <c r="AF22" s="73" t="n">
        <v>0</v>
      </c>
      <c r="AG22" s="73" t="n">
        <v>0</v>
      </c>
      <c r="AH22" s="73" t="n">
        <v>0</v>
      </c>
      <c r="AI22" s="73" t="n">
        <v>0</v>
      </c>
      <c r="AJ22" s="73" t="n">
        <v>0</v>
      </c>
      <c r="AK22" s="73" t="n">
        <v>0</v>
      </c>
      <c r="AL22" s="73" t="n">
        <v>0</v>
      </c>
      <c r="AM22" s="73" t="n">
        <v>0</v>
      </c>
      <c r="AN22" s="73" t="n">
        <v>0</v>
      </c>
      <c r="AO22" s="73" t="n">
        <v>0</v>
      </c>
      <c r="AP22" s="51"/>
      <c r="AQ22" s="70"/>
      <c r="AR22" s="51"/>
      <c r="BA22" s="71"/>
      <c r="BB22" s="72" t="str">
        <f aca="false">B22</f>
        <v>   Regulatory Assets</v>
      </c>
      <c r="BC22" s="73" t="n">
        <v>0</v>
      </c>
      <c r="BD22" s="73" t="n">
        <v>0</v>
      </c>
      <c r="BE22" s="73" t="n">
        <v>0</v>
      </c>
      <c r="BF22" s="73" t="n">
        <v>0</v>
      </c>
      <c r="BG22" s="73" t="n">
        <v>0</v>
      </c>
      <c r="BH22" s="73" t="n">
        <v>0</v>
      </c>
      <c r="BI22" s="73" t="n">
        <v>0</v>
      </c>
      <c r="BJ22" s="73" t="n">
        <v>0</v>
      </c>
      <c r="BK22" s="73" t="n">
        <v>0</v>
      </c>
      <c r="BL22" s="73" t="n">
        <v>0</v>
      </c>
      <c r="BM22" s="73" t="n">
        <v>0</v>
      </c>
      <c r="BN22" s="73" t="n">
        <v>0</v>
      </c>
      <c r="BO22" s="73" t="n">
        <v>0</v>
      </c>
      <c r="CA22" s="71"/>
      <c r="CB22" s="72" t="str">
        <f aca="false">B22</f>
        <v>   Regulatory Assets</v>
      </c>
      <c r="CC22" s="74" t="n">
        <f aca="false">C22-AC22-BC22</f>
        <v>10287</v>
      </c>
      <c r="CD22" s="74" t="n">
        <f aca="false">D22-AD22-BD22</f>
        <v>10662</v>
      </c>
      <c r="CE22" s="74" t="n">
        <f aca="false">E22-AE22-BE22</f>
        <v>11037</v>
      </c>
      <c r="CF22" s="74" t="n">
        <f aca="false">F22-AF22-BF22</f>
        <v>11412</v>
      </c>
      <c r="CG22" s="74" t="n">
        <f aca="false">G22-AG22-BG22</f>
        <v>11056</v>
      </c>
      <c r="CH22" s="74" t="n">
        <f aca="false">H22-AH22-BH22</f>
        <v>10700</v>
      </c>
      <c r="CI22" s="74" t="n">
        <f aca="false">I22-AI22-BI22</f>
        <v>9963</v>
      </c>
      <c r="CJ22" s="74" t="n">
        <f aca="false">J22-AJ22-BJ22</f>
        <v>9226</v>
      </c>
      <c r="CK22" s="74" t="n">
        <f aca="false">K22-AK22-BK22</f>
        <v>8489</v>
      </c>
      <c r="CL22" s="74" t="n">
        <f aca="false">L22-AL22-BL22</f>
        <v>10912</v>
      </c>
      <c r="CM22" s="74" t="n">
        <f aca="false">M22-AM22-BM22</f>
        <v>10464</v>
      </c>
      <c r="CN22" s="74" t="n">
        <f aca="false">N22-AN22-BN22</f>
        <v>9990</v>
      </c>
      <c r="CO22" s="74" t="n">
        <f aca="false">O22-AO22-BO22</f>
        <v>10347</v>
      </c>
      <c r="CP22" s="51"/>
    </row>
    <row r="23" customFormat="false" ht="12" hidden="false" customHeight="true" outlineLevel="0" collapsed="false">
      <c r="A23" s="71" t="s">
        <v>307</v>
      </c>
      <c r="B23" s="72" t="s">
        <v>308</v>
      </c>
      <c r="C23" s="78" t="n">
        <f aca="false">BACKUP!C184</f>
        <v>0</v>
      </c>
      <c r="D23" s="78" t="n">
        <f aca="false">BACKUP!D184</f>
        <v>0</v>
      </c>
      <c r="E23" s="78" t="n">
        <f aca="false">BACKUP!E184</f>
        <v>0</v>
      </c>
      <c r="F23" s="78" t="n">
        <f aca="false">BACKUP!F184</f>
        <v>0</v>
      </c>
      <c r="G23" s="78" t="n">
        <f aca="false">BACKUP!G184</f>
        <v>0</v>
      </c>
      <c r="H23" s="78" t="n">
        <f aca="false">BACKUP!H184</f>
        <v>0</v>
      </c>
      <c r="I23" s="78" t="n">
        <f aca="false">BACKUP!I184</f>
        <v>0</v>
      </c>
      <c r="J23" s="78" t="n">
        <f aca="false">BACKUP!J184</f>
        <v>0</v>
      </c>
      <c r="K23" s="78" t="n">
        <f aca="false">BACKUP!K184</f>
        <v>0</v>
      </c>
      <c r="L23" s="78" t="n">
        <f aca="false">BACKUP!L184</f>
        <v>0</v>
      </c>
      <c r="M23" s="78" t="n">
        <f aca="false">BACKUP!M184</f>
        <v>0</v>
      </c>
      <c r="N23" s="78" t="n">
        <f aca="false">BACKUP!N184</f>
        <v>0</v>
      </c>
      <c r="O23" s="78" t="n">
        <f aca="false">BACKUP!O184</f>
        <v>0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71" t="str">
        <f aca="false">A23</f>
        <v>8</v>
      </c>
      <c r="AB23" s="72" t="str">
        <f aca="false">B23</f>
        <v>   Deferred Contract Reformation Costs</v>
      </c>
      <c r="AC23" s="73" t="n">
        <v>0</v>
      </c>
      <c r="AD23" s="73" t="n">
        <v>0</v>
      </c>
      <c r="AE23" s="73" t="n">
        <v>0</v>
      </c>
      <c r="AF23" s="73" t="n">
        <v>0</v>
      </c>
      <c r="AG23" s="73" t="n">
        <v>0</v>
      </c>
      <c r="AH23" s="73" t="n">
        <v>0</v>
      </c>
      <c r="AI23" s="73" t="n">
        <v>0</v>
      </c>
      <c r="AJ23" s="73" t="n">
        <v>0</v>
      </c>
      <c r="AK23" s="73" t="n">
        <v>0</v>
      </c>
      <c r="AL23" s="73" t="n">
        <v>0</v>
      </c>
      <c r="AM23" s="73" t="n">
        <v>0</v>
      </c>
      <c r="AN23" s="73" t="n">
        <v>0</v>
      </c>
      <c r="AO23" s="73" t="n">
        <v>0</v>
      </c>
      <c r="AP23" s="51"/>
      <c r="AQ23" s="70"/>
      <c r="AR23" s="51"/>
      <c r="BA23" s="71" t="str">
        <f aca="false">AA23</f>
        <v>8</v>
      </c>
      <c r="BB23" s="72" t="str">
        <f aca="false">B23</f>
        <v>   Deferred Contract Reformation Costs</v>
      </c>
      <c r="BC23" s="73" t="n">
        <v>0</v>
      </c>
      <c r="BD23" s="73" t="n">
        <v>0</v>
      </c>
      <c r="BE23" s="73" t="n">
        <v>0</v>
      </c>
      <c r="BF23" s="73" t="n">
        <v>0</v>
      </c>
      <c r="BG23" s="73" t="n">
        <v>0</v>
      </c>
      <c r="BH23" s="73" t="n">
        <v>0</v>
      </c>
      <c r="BI23" s="73" t="n">
        <v>0</v>
      </c>
      <c r="BJ23" s="73" t="n">
        <v>0</v>
      </c>
      <c r="BK23" s="73" t="n">
        <v>0</v>
      </c>
      <c r="BL23" s="73" t="n">
        <v>0</v>
      </c>
      <c r="BM23" s="73" t="n">
        <v>0</v>
      </c>
      <c r="BN23" s="73" t="n">
        <v>0</v>
      </c>
      <c r="BO23" s="73" t="n">
        <v>0</v>
      </c>
      <c r="CA23" s="71" t="str">
        <f aca="false">A23</f>
        <v>8</v>
      </c>
      <c r="CB23" s="72" t="str">
        <f aca="false">B23</f>
        <v>   Deferred Contract Reformation Costs</v>
      </c>
      <c r="CC23" s="74" t="n">
        <f aca="false">C23-AC23-BC23</f>
        <v>0</v>
      </c>
      <c r="CD23" s="74" t="n">
        <f aca="false">D23-AD23-BD23</f>
        <v>0</v>
      </c>
      <c r="CE23" s="74" t="n">
        <f aca="false">E23-AE23-BE23</f>
        <v>0</v>
      </c>
      <c r="CF23" s="74" t="n">
        <f aca="false">F23-AF23-BF23</f>
        <v>0</v>
      </c>
      <c r="CG23" s="74" t="n">
        <f aca="false">G23-AG23-BG23</f>
        <v>0</v>
      </c>
      <c r="CH23" s="74" t="n">
        <f aca="false">H23-AH23-BH23</f>
        <v>0</v>
      </c>
      <c r="CI23" s="74" t="n">
        <f aca="false">I23-AI23-BI23</f>
        <v>0</v>
      </c>
      <c r="CJ23" s="74" t="n">
        <f aca="false">J23-AJ23-BJ23</f>
        <v>0</v>
      </c>
      <c r="CK23" s="74" t="n">
        <f aca="false">K23-AK23-BK23</f>
        <v>0</v>
      </c>
      <c r="CL23" s="74" t="n">
        <f aca="false">L23-AL23-BL23</f>
        <v>0</v>
      </c>
      <c r="CM23" s="74" t="n">
        <f aca="false">M23-AM23-BM23</f>
        <v>0</v>
      </c>
      <c r="CN23" s="74" t="n">
        <f aca="false">N23-AN23-BN23</f>
        <v>0</v>
      </c>
      <c r="CO23" s="74" t="n">
        <f aca="false">O23-AO23-BO23</f>
        <v>0</v>
      </c>
      <c r="CP23" s="51"/>
    </row>
    <row r="24" customFormat="false" ht="12" hidden="false" customHeight="true" outlineLevel="0" collapsed="false">
      <c r="A24" s="71" t="s">
        <v>302</v>
      </c>
      <c r="B24" s="72" t="s">
        <v>37</v>
      </c>
      <c r="C24" s="79" t="n">
        <f aca="false">BACKUP!C111</f>
        <v>841</v>
      </c>
      <c r="D24" s="79" t="n">
        <f aca="false">BACKUP!D111</f>
        <v>841</v>
      </c>
      <c r="E24" s="79" t="n">
        <f aca="false">BACKUP!E111</f>
        <v>841</v>
      </c>
      <c r="F24" s="79" t="n">
        <f aca="false">BACKUP!F111</f>
        <v>841</v>
      </c>
      <c r="G24" s="79" t="n">
        <f aca="false">BACKUP!G111</f>
        <v>841</v>
      </c>
      <c r="H24" s="79" t="n">
        <f aca="false">BACKUP!H111</f>
        <v>841</v>
      </c>
      <c r="I24" s="79" t="n">
        <f aca="false">BACKUP!I111</f>
        <v>841</v>
      </c>
      <c r="J24" s="79" t="n">
        <f aca="false">BACKUP!J111</f>
        <v>841</v>
      </c>
      <c r="K24" s="79" t="n">
        <f aca="false">BACKUP!K111</f>
        <v>841</v>
      </c>
      <c r="L24" s="79" t="n">
        <f aca="false">BACKUP!L111</f>
        <v>841</v>
      </c>
      <c r="M24" s="79" t="n">
        <f aca="false">BACKUP!M111</f>
        <v>841</v>
      </c>
      <c r="N24" s="79" t="n">
        <f aca="false">BACKUP!N111</f>
        <v>841</v>
      </c>
      <c r="O24" s="79" t="n">
        <f aca="false">BACKUP!O111</f>
        <v>841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71" t="str">
        <f aca="false">A24</f>
        <v>4</v>
      </c>
      <c r="AB24" s="72" t="str">
        <f aca="false">B24</f>
        <v>   Other</v>
      </c>
      <c r="AC24" s="80" t="n">
        <v>0</v>
      </c>
      <c r="AD24" s="80" t="n">
        <v>0</v>
      </c>
      <c r="AE24" s="80" t="n">
        <v>0</v>
      </c>
      <c r="AF24" s="80" t="n">
        <v>0</v>
      </c>
      <c r="AG24" s="80" t="n">
        <v>0</v>
      </c>
      <c r="AH24" s="80" t="n">
        <v>0</v>
      </c>
      <c r="AI24" s="80" t="n">
        <v>0</v>
      </c>
      <c r="AJ24" s="80" t="n">
        <v>0</v>
      </c>
      <c r="AK24" s="80" t="n">
        <v>0</v>
      </c>
      <c r="AL24" s="80" t="n">
        <v>0</v>
      </c>
      <c r="AM24" s="80" t="n">
        <v>0</v>
      </c>
      <c r="AN24" s="80" t="n">
        <v>0</v>
      </c>
      <c r="AO24" s="80" t="n">
        <v>0</v>
      </c>
      <c r="AP24" s="51"/>
      <c r="AQ24" s="70"/>
      <c r="AR24" s="51"/>
      <c r="BA24" s="71" t="str">
        <f aca="false">AA24</f>
        <v>4</v>
      </c>
      <c r="BB24" s="72" t="str">
        <f aca="false">B24</f>
        <v>   Other</v>
      </c>
      <c r="BC24" s="80" t="n">
        <v>0</v>
      </c>
      <c r="BD24" s="80" t="n">
        <v>0</v>
      </c>
      <c r="BE24" s="80" t="n">
        <v>0</v>
      </c>
      <c r="BF24" s="80" t="n">
        <v>0</v>
      </c>
      <c r="BG24" s="80" t="n">
        <v>0</v>
      </c>
      <c r="BH24" s="80" t="n">
        <v>0</v>
      </c>
      <c r="BI24" s="80" t="n">
        <v>0</v>
      </c>
      <c r="BJ24" s="80" t="n">
        <v>0</v>
      </c>
      <c r="BK24" s="80" t="n">
        <v>0</v>
      </c>
      <c r="BL24" s="80" t="n">
        <v>0</v>
      </c>
      <c r="BM24" s="80" t="n">
        <v>0</v>
      </c>
      <c r="BN24" s="80" t="n">
        <v>0</v>
      </c>
      <c r="BO24" s="80" t="n">
        <v>0</v>
      </c>
      <c r="CA24" s="71" t="str">
        <f aca="false">A24</f>
        <v>4</v>
      </c>
      <c r="CB24" s="72" t="str">
        <f aca="false">B24</f>
        <v>   Other</v>
      </c>
      <c r="CC24" s="81" t="n">
        <f aca="false">C24-AC24-BC24</f>
        <v>841</v>
      </c>
      <c r="CD24" s="81" t="n">
        <f aca="false">D24-AD24-BD24</f>
        <v>841</v>
      </c>
      <c r="CE24" s="81" t="n">
        <f aca="false">E24-AE24-BE24</f>
        <v>841</v>
      </c>
      <c r="CF24" s="81" t="n">
        <f aca="false">F24-AF24-BF24</f>
        <v>841</v>
      </c>
      <c r="CG24" s="81" t="n">
        <f aca="false">G24-AG24-BG24</f>
        <v>841</v>
      </c>
      <c r="CH24" s="81" t="n">
        <f aca="false">H24-AH24-BH24</f>
        <v>841</v>
      </c>
      <c r="CI24" s="81" t="n">
        <f aca="false">I24-AI24-BI24</f>
        <v>841</v>
      </c>
      <c r="CJ24" s="81" t="n">
        <f aca="false">J24-AJ24-BJ24</f>
        <v>841</v>
      </c>
      <c r="CK24" s="81" t="n">
        <f aca="false">K24-AK24-BK24</f>
        <v>841</v>
      </c>
      <c r="CL24" s="81" t="n">
        <f aca="false">L24-AL24-BL24</f>
        <v>841</v>
      </c>
      <c r="CM24" s="81" t="n">
        <f aca="false">M24-AM24-BM24</f>
        <v>841</v>
      </c>
      <c r="CN24" s="81" t="n">
        <f aca="false">N24-AN24-BN24</f>
        <v>841</v>
      </c>
      <c r="CO24" s="81" t="n">
        <f aca="false">O24-AO24-BO24</f>
        <v>841</v>
      </c>
      <c r="CP24" s="51"/>
    </row>
    <row r="25" customFormat="false" ht="3.95" hidden="false" customHeight="true" outlineLevel="0" collapsed="false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BA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</row>
    <row r="26" customFormat="false" ht="12.75" hidden="false" customHeight="false" outlineLevel="0" collapsed="false">
      <c r="A26" s="48"/>
      <c r="B26" s="69" t="s">
        <v>309</v>
      </c>
      <c r="C26" s="79" t="n">
        <f aca="false">SUM(C12:C25)</f>
        <v>479920</v>
      </c>
      <c r="D26" s="79" t="n">
        <f aca="false">SUM(D12:D25)</f>
        <v>500803</v>
      </c>
      <c r="E26" s="79" t="n">
        <f aca="false">SUM(E12:E25)</f>
        <v>516548</v>
      </c>
      <c r="F26" s="79" t="n">
        <f aca="false">SUM(F12:F25)</f>
        <v>531400</v>
      </c>
      <c r="G26" s="79" t="n">
        <f aca="false">SUM(G12:G25)</f>
        <v>530164</v>
      </c>
      <c r="H26" s="79" t="n">
        <f aca="false">SUM(H12:H25)</f>
        <v>517014</v>
      </c>
      <c r="I26" s="79" t="n">
        <f aca="false">SUM(I12:I25)</f>
        <v>500903</v>
      </c>
      <c r="J26" s="79" t="n">
        <f aca="false">SUM(J12:J25)</f>
        <v>493118</v>
      </c>
      <c r="K26" s="79" t="n">
        <f aca="false">SUM(K12:K25)</f>
        <v>485278</v>
      </c>
      <c r="L26" s="79" t="n">
        <f aca="false">SUM(L12:L25)</f>
        <v>466993</v>
      </c>
      <c r="M26" s="79" t="n">
        <f aca="false">SUM(M12:M25)</f>
        <v>457559</v>
      </c>
      <c r="N26" s="79" t="n">
        <f aca="false">SUM(N12:N25)</f>
        <v>465607</v>
      </c>
      <c r="O26" s="79" t="n">
        <f aca="false">SUM(O12:O25)</f>
        <v>468591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8"/>
      <c r="AB26" s="69" t="str">
        <f aca="false">B26</f>
        <v>      Total Current Assets</v>
      </c>
      <c r="AC26" s="79" t="n">
        <f aca="false">SUM(AC12:AC25)</f>
        <v>26999</v>
      </c>
      <c r="AD26" s="79" t="n">
        <f aca="false">SUM(AD12:AD25)</f>
        <v>26817</v>
      </c>
      <c r="AE26" s="79" t="n">
        <f aca="false">SUM(AE12:AE25)</f>
        <v>26637</v>
      </c>
      <c r="AF26" s="79" t="n">
        <f aca="false">SUM(AF12:AF25)</f>
        <v>27355</v>
      </c>
      <c r="AG26" s="79" t="n">
        <f aca="false">SUM(AG12:AG25)</f>
        <v>27175</v>
      </c>
      <c r="AH26" s="79" t="n">
        <f aca="false">SUM(AH12:AH25)</f>
        <v>22494</v>
      </c>
      <c r="AI26" s="79" t="n">
        <f aca="false">SUM(AI12:AI25)</f>
        <v>23185</v>
      </c>
      <c r="AJ26" s="79" t="n">
        <f aca="false">SUM(AJ12:AJ25)</f>
        <v>22575</v>
      </c>
      <c r="AK26" s="79" t="n">
        <f aca="false">SUM(AK12:AK25)</f>
        <v>22069</v>
      </c>
      <c r="AL26" s="79" t="n">
        <f aca="false">SUM(AL12:AL25)</f>
        <v>23464</v>
      </c>
      <c r="AM26" s="79" t="n">
        <f aca="false">SUM(AM12:AM25)</f>
        <v>22981</v>
      </c>
      <c r="AN26" s="79" t="n">
        <f aca="false">SUM(AN12:AN25)</f>
        <v>22482</v>
      </c>
      <c r="AO26" s="79" t="n">
        <f aca="false">SUM(AO12:AO25)</f>
        <v>23883</v>
      </c>
      <c r="AP26" s="51"/>
      <c r="AQ26" s="70"/>
      <c r="AR26" s="51"/>
      <c r="BA26" s="48"/>
      <c r="BB26" s="69" t="str">
        <f aca="false">B26</f>
        <v>      Total Current Assets</v>
      </c>
      <c r="BC26" s="79" t="n">
        <f aca="false">SUM(BC12:BC25)</f>
        <v>80</v>
      </c>
      <c r="BD26" s="79" t="n">
        <f aca="false">SUM(BD12:BD25)</f>
        <v>80</v>
      </c>
      <c r="BE26" s="79" t="n">
        <f aca="false">SUM(BE12:BE25)</f>
        <v>80</v>
      </c>
      <c r="BF26" s="79" t="n">
        <f aca="false">SUM(BF12:BF25)</f>
        <v>80</v>
      </c>
      <c r="BG26" s="79" t="n">
        <f aca="false">SUM(BG12:BG25)</f>
        <v>80</v>
      </c>
      <c r="BH26" s="79" t="n">
        <f aca="false">SUM(BH12:BH25)</f>
        <v>80</v>
      </c>
      <c r="BI26" s="79" t="n">
        <f aca="false">SUM(BI12:BI25)</f>
        <v>80</v>
      </c>
      <c r="BJ26" s="79" t="n">
        <f aca="false">SUM(BJ12:BJ25)</f>
        <v>80</v>
      </c>
      <c r="BK26" s="79" t="n">
        <f aca="false">SUM(BK12:BK25)</f>
        <v>80</v>
      </c>
      <c r="BL26" s="79" t="n">
        <f aca="false">SUM(BL12:BL25)</f>
        <v>80</v>
      </c>
      <c r="BM26" s="79" t="n">
        <f aca="false">SUM(BM12:BM25)</f>
        <v>80</v>
      </c>
      <c r="BN26" s="79" t="n">
        <f aca="false">SUM(BN12:BN25)</f>
        <v>80</v>
      </c>
      <c r="BO26" s="79" t="n">
        <f aca="false">SUM(BO12:BO25)</f>
        <v>80</v>
      </c>
      <c r="CA26" s="48"/>
      <c r="CB26" s="69" t="str">
        <f aca="false">B26</f>
        <v>      Total Current Assets</v>
      </c>
      <c r="CC26" s="79" t="n">
        <f aca="false">SUM(CC12:CC25)</f>
        <v>452841</v>
      </c>
      <c r="CD26" s="79" t="n">
        <f aca="false">SUM(CD12:CD25)</f>
        <v>473906</v>
      </c>
      <c r="CE26" s="79" t="n">
        <f aca="false">SUM(CE12:CE25)</f>
        <v>489831</v>
      </c>
      <c r="CF26" s="79" t="n">
        <f aca="false">SUM(CF12:CF25)</f>
        <v>503965</v>
      </c>
      <c r="CG26" s="79" t="n">
        <f aca="false">SUM(CG12:CG25)</f>
        <v>502909</v>
      </c>
      <c r="CH26" s="79" t="n">
        <f aca="false">SUM(CH12:CH25)</f>
        <v>494440</v>
      </c>
      <c r="CI26" s="79" t="n">
        <f aca="false">SUM(CI12:CI25)</f>
        <v>477638</v>
      </c>
      <c r="CJ26" s="79" t="n">
        <f aca="false">SUM(CJ12:CJ25)</f>
        <v>470463</v>
      </c>
      <c r="CK26" s="79" t="n">
        <f aca="false">SUM(CK12:CK25)</f>
        <v>463129</v>
      </c>
      <c r="CL26" s="79" t="n">
        <f aca="false">SUM(CL12:CL25)</f>
        <v>443449</v>
      </c>
      <c r="CM26" s="79" t="n">
        <f aca="false">SUM(CM12:CM25)</f>
        <v>434498</v>
      </c>
      <c r="CN26" s="79" t="n">
        <f aca="false">SUM(CN12:CN25)</f>
        <v>443045</v>
      </c>
      <c r="CO26" s="79" t="n">
        <f aca="false">SUM(CO12:CO25)</f>
        <v>444628</v>
      </c>
      <c r="CP26" s="51"/>
    </row>
    <row r="27" customFormat="false" ht="12.75" hidden="false" customHeight="false" outlineLevel="0" collapsed="false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BA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</row>
    <row r="28" customFormat="false" ht="12.75" hidden="false" customHeight="false" outlineLevel="0" collapsed="false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70"/>
      <c r="AR28" s="51"/>
      <c r="BA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</row>
    <row r="29" customFormat="false" ht="12.75" hidden="false" customHeight="false" outlineLevel="0" collapsed="false">
      <c r="A29" s="48"/>
      <c r="B29" s="69" t="s">
        <v>310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48"/>
      <c r="AB29" s="69" t="str">
        <f aca="false">B29</f>
        <v>INVESTMENTS AND OTHER ASSETS</v>
      </c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70"/>
      <c r="AR29" s="51"/>
      <c r="BA29" s="48"/>
      <c r="BB29" s="69" t="str">
        <f aca="false">B29</f>
        <v>INVESTMENTS AND OTHER ASSETS</v>
      </c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CA29" s="48"/>
      <c r="CB29" s="69" t="str">
        <f aca="false">B29</f>
        <v>INVESTMENTS AND OTHER ASSETS</v>
      </c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</row>
    <row r="30" customFormat="false" ht="12.75" hidden="false" customHeight="false" outlineLevel="0" collapsed="false">
      <c r="A30" s="71" t="s">
        <v>311</v>
      </c>
      <c r="B30" s="72" t="s">
        <v>312</v>
      </c>
      <c r="C30" s="70" t="n">
        <f aca="false">BACKUP!C123</f>
        <v>44443</v>
      </c>
      <c r="D30" s="70" t="n">
        <f aca="false">BACKUP!D123</f>
        <v>44704</v>
      </c>
      <c r="E30" s="70" t="n">
        <f aca="false">BACKUP!E123</f>
        <v>44963</v>
      </c>
      <c r="F30" s="70" t="n">
        <f aca="false">BACKUP!F123</f>
        <v>44324</v>
      </c>
      <c r="G30" s="70" t="n">
        <f aca="false">BACKUP!G123</f>
        <v>44583</v>
      </c>
      <c r="H30" s="70" t="n">
        <f aca="false">BACKUP!H123</f>
        <v>49340</v>
      </c>
      <c r="I30" s="70" t="n">
        <f aca="false">BACKUP!I123</f>
        <v>48858</v>
      </c>
      <c r="J30" s="70" t="n">
        <f aca="false">BACKUP!J123</f>
        <v>49677</v>
      </c>
      <c r="K30" s="70" t="n">
        <f aca="false">BACKUP!K123</f>
        <v>50360</v>
      </c>
      <c r="L30" s="70" t="n">
        <f aca="false">BACKUP!L123</f>
        <v>49142</v>
      </c>
      <c r="M30" s="70" t="n">
        <f aca="false">BACKUP!M123</f>
        <v>49795</v>
      </c>
      <c r="N30" s="70" t="n">
        <f aca="false">BACKUP!N123</f>
        <v>50470</v>
      </c>
      <c r="O30" s="70" t="n">
        <f aca="false">BACKUP!O123</f>
        <v>49246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71" t="str">
        <f aca="false">A30</f>
        <v>5</v>
      </c>
      <c r="AB30" s="72" t="str">
        <f aca="false">B30</f>
        <v>   Pipeline Partnerships</v>
      </c>
      <c r="AC30" s="74" t="n">
        <f aca="false">C30</f>
        <v>44443</v>
      </c>
      <c r="AD30" s="74" t="n">
        <f aca="false">D30</f>
        <v>44704</v>
      </c>
      <c r="AE30" s="74" t="n">
        <f aca="false">E30</f>
        <v>44963</v>
      </c>
      <c r="AF30" s="74" t="n">
        <f aca="false">F30</f>
        <v>44324</v>
      </c>
      <c r="AG30" s="74" t="n">
        <f aca="false">G30</f>
        <v>44583</v>
      </c>
      <c r="AH30" s="74" t="n">
        <f aca="false">H30</f>
        <v>49340</v>
      </c>
      <c r="AI30" s="74" t="n">
        <f aca="false">I30</f>
        <v>48858</v>
      </c>
      <c r="AJ30" s="74" t="n">
        <f aca="false">J30</f>
        <v>49677</v>
      </c>
      <c r="AK30" s="74" t="n">
        <f aca="false">K30</f>
        <v>50360</v>
      </c>
      <c r="AL30" s="74" t="n">
        <f aca="false">L30</f>
        <v>49142</v>
      </c>
      <c r="AM30" s="74" t="n">
        <f aca="false">M30</f>
        <v>49795</v>
      </c>
      <c r="AN30" s="74" t="n">
        <f aca="false">N30</f>
        <v>50470</v>
      </c>
      <c r="AO30" s="74" t="n">
        <f aca="false">O30</f>
        <v>49246</v>
      </c>
      <c r="AP30" s="51"/>
      <c r="AQ30" s="70"/>
      <c r="AR30" s="51"/>
      <c r="BA30" s="71" t="str">
        <f aca="false">AA30</f>
        <v>5</v>
      </c>
      <c r="BB30" s="72" t="str">
        <f aca="false">B30</f>
        <v>   Pipeline Partnerships</v>
      </c>
      <c r="BC30" s="73" t="n">
        <v>0</v>
      </c>
      <c r="BD30" s="73" t="n">
        <v>0</v>
      </c>
      <c r="BE30" s="73" t="n">
        <v>0</v>
      </c>
      <c r="BF30" s="73" t="n">
        <v>0</v>
      </c>
      <c r="BG30" s="73" t="n">
        <v>0</v>
      </c>
      <c r="BH30" s="73" t="n">
        <v>0</v>
      </c>
      <c r="BI30" s="73" t="n">
        <v>0</v>
      </c>
      <c r="BJ30" s="73" t="n">
        <v>0</v>
      </c>
      <c r="BK30" s="73" t="n">
        <v>0</v>
      </c>
      <c r="BL30" s="73" t="n">
        <v>0</v>
      </c>
      <c r="BM30" s="73" t="n">
        <v>0</v>
      </c>
      <c r="BN30" s="73" t="n">
        <v>0</v>
      </c>
      <c r="BO30" s="73" t="n">
        <v>0</v>
      </c>
      <c r="CA30" s="71" t="str">
        <f aca="false">A30</f>
        <v>5</v>
      </c>
      <c r="CB30" s="72" t="str">
        <f aca="false">B30</f>
        <v>   Pipeline Partnerships</v>
      </c>
      <c r="CC30" s="74" t="n">
        <f aca="false">C30-AC30-BC30</f>
        <v>0</v>
      </c>
      <c r="CD30" s="74" t="n">
        <f aca="false">D30-AD30-BD30</f>
        <v>0</v>
      </c>
      <c r="CE30" s="74" t="n">
        <f aca="false">E30-AE30-BE30</f>
        <v>0</v>
      </c>
      <c r="CF30" s="74" t="n">
        <f aca="false">F30-AF30-BF30</f>
        <v>0</v>
      </c>
      <c r="CG30" s="74" t="n">
        <f aca="false">G30-AG30-BG30</f>
        <v>0</v>
      </c>
      <c r="CH30" s="74" t="n">
        <f aca="false">H30-AH30-BH30</f>
        <v>0</v>
      </c>
      <c r="CI30" s="74" t="n">
        <f aca="false">I30-AI30-BI30</f>
        <v>0</v>
      </c>
      <c r="CJ30" s="74" t="n">
        <f aca="false">J30-AJ30-BJ30</f>
        <v>0</v>
      </c>
      <c r="CK30" s="74" t="n">
        <f aca="false">K30-AK30-BK30</f>
        <v>0</v>
      </c>
      <c r="CL30" s="74" t="n">
        <f aca="false">L30-AL30-BL30</f>
        <v>0</v>
      </c>
      <c r="CM30" s="74" t="n">
        <f aca="false">M30-AM30-BM30</f>
        <v>0</v>
      </c>
      <c r="CN30" s="74" t="n">
        <f aca="false">N30-AN30-BN30</f>
        <v>0</v>
      </c>
      <c r="CO30" s="74" t="n">
        <f aca="false">O30-AO30-BO30</f>
        <v>0</v>
      </c>
      <c r="CP30" s="51"/>
    </row>
    <row r="31" customFormat="false" ht="12.75" hidden="false" customHeight="false" outlineLevel="0" collapsed="false">
      <c r="A31" s="71"/>
      <c r="B31" s="72" t="s">
        <v>298</v>
      </c>
      <c r="C31" s="70" t="n">
        <f aca="false">BACKUP!C144</f>
        <v>12478</v>
      </c>
      <c r="D31" s="70" t="n">
        <f aca="false">BACKUP!D144</f>
        <v>12478</v>
      </c>
      <c r="E31" s="70" t="n">
        <f aca="false">BACKUP!E144</f>
        <v>12478</v>
      </c>
      <c r="F31" s="70" t="n">
        <f aca="false">BACKUP!F144</f>
        <v>12478</v>
      </c>
      <c r="G31" s="70" t="n">
        <f aca="false">BACKUP!G144</f>
        <v>12478</v>
      </c>
      <c r="H31" s="70" t="n">
        <f aca="false">BACKUP!H144</f>
        <v>12478</v>
      </c>
      <c r="I31" s="70" t="n">
        <f aca="false">BACKUP!I144</f>
        <v>12478</v>
      </c>
      <c r="J31" s="70" t="n">
        <f aca="false">BACKUP!J144</f>
        <v>12478</v>
      </c>
      <c r="K31" s="70" t="n">
        <f aca="false">BACKUP!K144</f>
        <v>12478</v>
      </c>
      <c r="L31" s="70" t="n">
        <f aca="false">BACKUP!L144</f>
        <v>12478</v>
      </c>
      <c r="M31" s="70" t="n">
        <f aca="false">BACKUP!M144</f>
        <v>12478</v>
      </c>
      <c r="N31" s="70" t="n">
        <f aca="false">BACKUP!N144</f>
        <v>12478</v>
      </c>
      <c r="O31" s="70" t="n">
        <f aca="false">BACKUP!O144</f>
        <v>12478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71"/>
      <c r="AB31" s="72" t="str">
        <f aca="false">B31</f>
        <v>   Asset Price Risk Management</v>
      </c>
      <c r="AC31" s="73" t="n">
        <v>0</v>
      </c>
      <c r="AD31" s="73" t="n">
        <v>0</v>
      </c>
      <c r="AE31" s="73" t="n">
        <v>0</v>
      </c>
      <c r="AF31" s="73" t="n">
        <v>0</v>
      </c>
      <c r="AG31" s="73" t="n">
        <v>0</v>
      </c>
      <c r="AH31" s="73" t="n">
        <v>0</v>
      </c>
      <c r="AI31" s="73" t="n">
        <v>0</v>
      </c>
      <c r="AJ31" s="73" t="n">
        <v>0</v>
      </c>
      <c r="AK31" s="73" t="n">
        <v>0</v>
      </c>
      <c r="AL31" s="73" t="n">
        <v>0</v>
      </c>
      <c r="AM31" s="73" t="n">
        <v>0</v>
      </c>
      <c r="AN31" s="73" t="n">
        <v>0</v>
      </c>
      <c r="AO31" s="73" t="n">
        <v>0</v>
      </c>
      <c r="AP31" s="51"/>
      <c r="AQ31" s="70"/>
      <c r="AR31" s="51"/>
      <c r="BA31" s="71"/>
      <c r="BB31" s="72" t="str">
        <f aca="false">B31</f>
        <v>   Asset Price Risk Management</v>
      </c>
      <c r="BC31" s="73" t="n">
        <v>0</v>
      </c>
      <c r="BD31" s="73" t="n">
        <v>0</v>
      </c>
      <c r="BE31" s="73" t="n">
        <v>0</v>
      </c>
      <c r="BF31" s="73" t="n">
        <v>0</v>
      </c>
      <c r="BG31" s="73" t="n">
        <v>0</v>
      </c>
      <c r="BH31" s="73" t="n">
        <v>0</v>
      </c>
      <c r="BI31" s="73" t="n">
        <v>0</v>
      </c>
      <c r="BJ31" s="73" t="n">
        <v>0</v>
      </c>
      <c r="BK31" s="73" t="n">
        <v>0</v>
      </c>
      <c r="BL31" s="73" t="n">
        <v>0</v>
      </c>
      <c r="BM31" s="73" t="n">
        <v>0</v>
      </c>
      <c r="BN31" s="73" t="n">
        <v>0</v>
      </c>
      <c r="BO31" s="73" t="n">
        <v>0</v>
      </c>
      <c r="CA31" s="71"/>
      <c r="CB31" s="72" t="str">
        <f aca="false">B31</f>
        <v>   Asset Price Risk Management</v>
      </c>
      <c r="CC31" s="74" t="n">
        <f aca="false">C31-AC31-BC31</f>
        <v>12478</v>
      </c>
      <c r="CD31" s="74" t="n">
        <f aca="false">D31-AD31-BD31</f>
        <v>12478</v>
      </c>
      <c r="CE31" s="74" t="n">
        <f aca="false">E31-AE31-BE31</f>
        <v>12478</v>
      </c>
      <c r="CF31" s="74" t="n">
        <f aca="false">F31-AF31-BF31</f>
        <v>12478</v>
      </c>
      <c r="CG31" s="74" t="n">
        <f aca="false">G31-AG31-BG31</f>
        <v>12478</v>
      </c>
      <c r="CH31" s="74" t="n">
        <f aca="false">H31-AH31-BH31</f>
        <v>12478</v>
      </c>
      <c r="CI31" s="74" t="n">
        <f aca="false">I31-AI31-BI31</f>
        <v>12478</v>
      </c>
      <c r="CJ31" s="74" t="n">
        <f aca="false">J31-AJ31-BJ31</f>
        <v>12478</v>
      </c>
      <c r="CK31" s="74" t="n">
        <f aca="false">K31-AK31-BK31</f>
        <v>12478</v>
      </c>
      <c r="CL31" s="74" t="n">
        <f aca="false">L31-AL31-BL31</f>
        <v>12478</v>
      </c>
      <c r="CM31" s="74" t="n">
        <f aca="false">M31-AM31-BM31</f>
        <v>12478</v>
      </c>
      <c r="CN31" s="74" t="n">
        <f aca="false">N31-AN31-BN31</f>
        <v>12478</v>
      </c>
      <c r="CO31" s="74" t="n">
        <f aca="false">O31-AO31-BO31</f>
        <v>12478</v>
      </c>
      <c r="CP31" s="51"/>
    </row>
    <row r="32" customFormat="false" ht="12.75" hidden="false" customHeight="false" outlineLevel="0" collapsed="false">
      <c r="A32" s="71" t="s">
        <v>311</v>
      </c>
      <c r="B32" s="72" t="s">
        <v>37</v>
      </c>
      <c r="C32" s="79" t="n">
        <f aca="false">BACKUP!C132</f>
        <v>3728</v>
      </c>
      <c r="D32" s="79" t="n">
        <f aca="false">BACKUP!D132</f>
        <v>3728</v>
      </c>
      <c r="E32" s="79" t="n">
        <f aca="false">BACKUP!E132</f>
        <v>3728</v>
      </c>
      <c r="F32" s="79" t="n">
        <f aca="false">BACKUP!F132</f>
        <v>3728</v>
      </c>
      <c r="G32" s="79" t="n">
        <f aca="false">BACKUP!G132</f>
        <v>3728</v>
      </c>
      <c r="H32" s="79" t="n">
        <f aca="false">BACKUP!H132</f>
        <v>3728</v>
      </c>
      <c r="I32" s="79" t="n">
        <f aca="false">BACKUP!I132</f>
        <v>3728</v>
      </c>
      <c r="J32" s="79" t="n">
        <f aca="false">BACKUP!J132</f>
        <v>3728</v>
      </c>
      <c r="K32" s="79" t="n">
        <f aca="false">BACKUP!K132</f>
        <v>3728</v>
      </c>
      <c r="L32" s="79" t="n">
        <f aca="false">BACKUP!L132</f>
        <v>3728</v>
      </c>
      <c r="M32" s="79" t="n">
        <f aca="false">BACKUP!M132</f>
        <v>3728</v>
      </c>
      <c r="N32" s="79" t="n">
        <f aca="false">BACKUP!N132</f>
        <v>3728</v>
      </c>
      <c r="O32" s="79" t="n">
        <f aca="false">BACKUP!O132</f>
        <v>3728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71" t="str">
        <f aca="false">A32</f>
        <v>5</v>
      </c>
      <c r="AB32" s="72" t="str">
        <f aca="false">B32</f>
        <v>   Other</v>
      </c>
      <c r="AC32" s="80" t="n">
        <v>0</v>
      </c>
      <c r="AD32" s="80" t="n">
        <v>0</v>
      </c>
      <c r="AE32" s="80" t="n">
        <v>0</v>
      </c>
      <c r="AF32" s="80" t="n">
        <v>0</v>
      </c>
      <c r="AG32" s="80" t="n">
        <v>0</v>
      </c>
      <c r="AH32" s="80" t="n">
        <v>0</v>
      </c>
      <c r="AI32" s="80" t="n">
        <v>0</v>
      </c>
      <c r="AJ32" s="80" t="n">
        <v>0</v>
      </c>
      <c r="AK32" s="80" t="n">
        <v>0</v>
      </c>
      <c r="AL32" s="80" t="n">
        <v>0</v>
      </c>
      <c r="AM32" s="80" t="n">
        <v>0</v>
      </c>
      <c r="AN32" s="80" t="n">
        <v>0</v>
      </c>
      <c r="AO32" s="80" t="n">
        <v>0</v>
      </c>
      <c r="AP32" s="51"/>
      <c r="AQ32" s="70"/>
      <c r="AR32" s="51"/>
      <c r="BA32" s="71" t="str">
        <f aca="false">AA32</f>
        <v>5</v>
      </c>
      <c r="BB32" s="72" t="str">
        <f aca="false">B32</f>
        <v>   Other</v>
      </c>
      <c r="BC32" s="80" t="n">
        <v>0</v>
      </c>
      <c r="BD32" s="80" t="n">
        <v>0</v>
      </c>
      <c r="BE32" s="80" t="n">
        <v>0</v>
      </c>
      <c r="BF32" s="80" t="n">
        <v>0</v>
      </c>
      <c r="BG32" s="80" t="n">
        <v>0</v>
      </c>
      <c r="BH32" s="80" t="n">
        <v>0</v>
      </c>
      <c r="BI32" s="80" t="n">
        <v>0</v>
      </c>
      <c r="BJ32" s="80" t="n">
        <v>0</v>
      </c>
      <c r="BK32" s="80" t="n">
        <v>0</v>
      </c>
      <c r="BL32" s="80" t="n">
        <v>0</v>
      </c>
      <c r="BM32" s="80" t="n">
        <v>0</v>
      </c>
      <c r="BN32" s="80" t="n">
        <v>0</v>
      </c>
      <c r="BO32" s="80" t="n">
        <v>0</v>
      </c>
      <c r="CA32" s="71" t="str">
        <f aca="false">A32</f>
        <v>5</v>
      </c>
      <c r="CB32" s="72" t="str">
        <f aca="false">B32</f>
        <v>   Other</v>
      </c>
      <c r="CC32" s="81" t="n">
        <f aca="false">C32-AC32-BC32</f>
        <v>3728</v>
      </c>
      <c r="CD32" s="81" t="n">
        <f aca="false">D32-AD32-BD32</f>
        <v>3728</v>
      </c>
      <c r="CE32" s="81" t="n">
        <f aca="false">E32-AE32-BE32</f>
        <v>3728</v>
      </c>
      <c r="CF32" s="81" t="n">
        <f aca="false">F32-AF32-BF32</f>
        <v>3728</v>
      </c>
      <c r="CG32" s="81" t="n">
        <f aca="false">G32-AG32-BG32</f>
        <v>3728</v>
      </c>
      <c r="CH32" s="81" t="n">
        <f aca="false">H32-AH32-BH32</f>
        <v>3728</v>
      </c>
      <c r="CI32" s="81" t="n">
        <f aca="false">I32-AI32-BI32</f>
        <v>3728</v>
      </c>
      <c r="CJ32" s="81" t="n">
        <f aca="false">J32-AJ32-BJ32</f>
        <v>3728</v>
      </c>
      <c r="CK32" s="81" t="n">
        <f aca="false">K32-AK32-BK32</f>
        <v>3728</v>
      </c>
      <c r="CL32" s="81" t="n">
        <f aca="false">L32-AL32-BL32</f>
        <v>3728</v>
      </c>
      <c r="CM32" s="81" t="n">
        <f aca="false">M32-AM32-BM32</f>
        <v>3728</v>
      </c>
      <c r="CN32" s="81" t="n">
        <f aca="false">N32-AN32-BN32</f>
        <v>3728</v>
      </c>
      <c r="CO32" s="81" t="n">
        <f aca="false">O32-AO32-BO32</f>
        <v>3728</v>
      </c>
      <c r="CP32" s="51"/>
    </row>
    <row r="33" customFormat="false" ht="3.95" hidden="false" customHeight="true" outlineLevel="0" collapsed="false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BA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</row>
    <row r="34" customFormat="false" ht="12.75" hidden="false" customHeight="false" outlineLevel="0" collapsed="false">
      <c r="A34" s="48"/>
      <c r="B34" s="69" t="s">
        <v>313</v>
      </c>
      <c r="C34" s="79" t="n">
        <f aca="false">SUM(C30:C33)</f>
        <v>60649</v>
      </c>
      <c r="D34" s="79" t="n">
        <f aca="false">SUM(D30:D33)</f>
        <v>60910</v>
      </c>
      <c r="E34" s="79" t="n">
        <f aca="false">SUM(E30:E33)</f>
        <v>61169</v>
      </c>
      <c r="F34" s="79" t="n">
        <f aca="false">SUM(F30:F33)</f>
        <v>60530</v>
      </c>
      <c r="G34" s="79" t="n">
        <f aca="false">SUM(G30:G33)</f>
        <v>60789</v>
      </c>
      <c r="H34" s="79" t="n">
        <f aca="false">SUM(H30:H33)</f>
        <v>65546</v>
      </c>
      <c r="I34" s="79" t="n">
        <f aca="false">SUM(I30:I33)</f>
        <v>65064</v>
      </c>
      <c r="J34" s="79" t="n">
        <f aca="false">SUM(J30:J33)</f>
        <v>65883</v>
      </c>
      <c r="K34" s="79" t="n">
        <f aca="false">SUM(K30:K33)</f>
        <v>66566</v>
      </c>
      <c r="L34" s="79" t="n">
        <f aca="false">SUM(L30:L33)</f>
        <v>65348</v>
      </c>
      <c r="M34" s="79" t="n">
        <f aca="false">SUM(M30:M33)</f>
        <v>66001</v>
      </c>
      <c r="N34" s="79" t="n">
        <f aca="false">SUM(N30:N33)</f>
        <v>66676</v>
      </c>
      <c r="O34" s="79" t="n">
        <f aca="false">SUM(O30:O33)</f>
        <v>65452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48"/>
      <c r="AB34" s="69" t="str">
        <f aca="false">B34</f>
        <v>      Total Investments &amp; Other Assets</v>
      </c>
      <c r="AC34" s="79" t="n">
        <f aca="false">SUM(AC30:AC33)</f>
        <v>44443</v>
      </c>
      <c r="AD34" s="79" t="n">
        <f aca="false">SUM(AD30:AD33)</f>
        <v>44704</v>
      </c>
      <c r="AE34" s="79" t="n">
        <f aca="false">SUM(AE30:AE33)</f>
        <v>44963</v>
      </c>
      <c r="AF34" s="79" t="n">
        <f aca="false">SUM(AF30:AF33)</f>
        <v>44324</v>
      </c>
      <c r="AG34" s="79" t="n">
        <f aca="false">SUM(AG30:AG33)</f>
        <v>44583</v>
      </c>
      <c r="AH34" s="79" t="n">
        <f aca="false">SUM(AH30:AH33)</f>
        <v>49340</v>
      </c>
      <c r="AI34" s="79" t="n">
        <f aca="false">SUM(AI30:AI33)</f>
        <v>48858</v>
      </c>
      <c r="AJ34" s="79" t="n">
        <f aca="false">SUM(AJ30:AJ33)</f>
        <v>49677</v>
      </c>
      <c r="AK34" s="79" t="n">
        <f aca="false">SUM(AK30:AK33)</f>
        <v>50360</v>
      </c>
      <c r="AL34" s="79" t="n">
        <f aca="false">SUM(AL30:AL33)</f>
        <v>49142</v>
      </c>
      <c r="AM34" s="79" t="n">
        <f aca="false">SUM(AM30:AM33)</f>
        <v>49795</v>
      </c>
      <c r="AN34" s="79" t="n">
        <f aca="false">SUM(AN30:AN33)</f>
        <v>50470</v>
      </c>
      <c r="AO34" s="79" t="n">
        <f aca="false">SUM(AO30:AO33)</f>
        <v>49246</v>
      </c>
      <c r="AP34" s="51"/>
      <c r="AQ34" s="70"/>
      <c r="AR34" s="51"/>
      <c r="BA34" s="48"/>
      <c r="BB34" s="69" t="str">
        <f aca="false">B34</f>
        <v>      Total Investments &amp; Other Assets</v>
      </c>
      <c r="BC34" s="79" t="n">
        <f aca="false">SUM(BC30:BC33)</f>
        <v>0</v>
      </c>
      <c r="BD34" s="79" t="n">
        <f aca="false">SUM(BD30:BD33)</f>
        <v>0</v>
      </c>
      <c r="BE34" s="79" t="n">
        <f aca="false">SUM(BE30:BE33)</f>
        <v>0</v>
      </c>
      <c r="BF34" s="79" t="n">
        <f aca="false">SUM(BF30:BF33)</f>
        <v>0</v>
      </c>
      <c r="BG34" s="79" t="n">
        <f aca="false">SUM(BG30:BG33)</f>
        <v>0</v>
      </c>
      <c r="BH34" s="79" t="n">
        <f aca="false">SUM(BH30:BH33)</f>
        <v>0</v>
      </c>
      <c r="BI34" s="79" t="n">
        <f aca="false">SUM(BI30:BI33)</f>
        <v>0</v>
      </c>
      <c r="BJ34" s="79" t="n">
        <f aca="false">SUM(BJ30:BJ33)</f>
        <v>0</v>
      </c>
      <c r="BK34" s="79" t="n">
        <f aca="false">SUM(BK30:BK33)</f>
        <v>0</v>
      </c>
      <c r="BL34" s="79" t="n">
        <f aca="false">SUM(BL30:BL33)</f>
        <v>0</v>
      </c>
      <c r="BM34" s="79" t="n">
        <f aca="false">SUM(BM30:BM33)</f>
        <v>0</v>
      </c>
      <c r="BN34" s="79" t="n">
        <f aca="false">SUM(BN30:BN33)</f>
        <v>0</v>
      </c>
      <c r="BO34" s="79" t="n">
        <f aca="false">SUM(BO30:BO33)</f>
        <v>0</v>
      </c>
      <c r="CA34" s="48"/>
      <c r="CB34" s="69" t="str">
        <f aca="false">B34</f>
        <v>      Total Investments &amp; Other Assets</v>
      </c>
      <c r="CC34" s="79" t="n">
        <f aca="false">SUM(CC30:CC33)</f>
        <v>16206</v>
      </c>
      <c r="CD34" s="79" t="n">
        <f aca="false">SUM(CD30:CD33)</f>
        <v>16206</v>
      </c>
      <c r="CE34" s="79" t="n">
        <f aca="false">SUM(CE30:CE33)</f>
        <v>16206</v>
      </c>
      <c r="CF34" s="79" t="n">
        <f aca="false">SUM(CF30:CF33)</f>
        <v>16206</v>
      </c>
      <c r="CG34" s="79" t="n">
        <f aca="false">SUM(CG30:CG33)</f>
        <v>16206</v>
      </c>
      <c r="CH34" s="79" t="n">
        <f aca="false">SUM(CH30:CH33)</f>
        <v>16206</v>
      </c>
      <c r="CI34" s="79" t="n">
        <f aca="false">SUM(CI30:CI33)</f>
        <v>16206</v>
      </c>
      <c r="CJ34" s="79" t="n">
        <f aca="false">SUM(CJ30:CJ33)</f>
        <v>16206</v>
      </c>
      <c r="CK34" s="79" t="n">
        <f aca="false">SUM(CK30:CK33)</f>
        <v>16206</v>
      </c>
      <c r="CL34" s="79" t="n">
        <f aca="false">SUM(CL30:CL33)</f>
        <v>16206</v>
      </c>
      <c r="CM34" s="79" t="n">
        <f aca="false">SUM(CM30:CM33)</f>
        <v>16206</v>
      </c>
      <c r="CN34" s="79" t="n">
        <f aca="false">SUM(CN30:CN33)</f>
        <v>16206</v>
      </c>
      <c r="CO34" s="79" t="n">
        <f aca="false">SUM(CO30:CO33)</f>
        <v>16206</v>
      </c>
      <c r="CP34" s="51"/>
    </row>
    <row r="35" customFormat="false" ht="12.75" hidden="false" customHeight="false" outlineLevel="0" collapsed="false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BA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</row>
    <row r="36" customFormat="false" ht="12.75" hidden="false" customHeight="false" outlineLevel="0" collapsed="false">
      <c r="A36" s="51"/>
      <c r="B36" s="51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51"/>
      <c r="AQ36" s="70"/>
      <c r="AR36" s="51"/>
      <c r="BA36" s="51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CA36" s="51"/>
      <c r="CB36" s="51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51"/>
    </row>
    <row r="37" customFormat="false" ht="12.75" hidden="false" customHeight="false" outlineLevel="0" collapsed="false">
      <c r="A37" s="48"/>
      <c r="B37" s="69" t="s">
        <v>314</v>
      </c>
      <c r="C37" s="70" t="n">
        <f aca="false">BACKUP!C161</f>
        <v>2817365</v>
      </c>
      <c r="D37" s="70" t="n">
        <f aca="false">BACKUP!D161</f>
        <v>2821565</v>
      </c>
      <c r="E37" s="70" t="n">
        <f aca="false">BACKUP!E161</f>
        <v>2828063</v>
      </c>
      <c r="F37" s="70" t="n">
        <f aca="false">BACKUP!F161</f>
        <v>2835963</v>
      </c>
      <c r="G37" s="70" t="n">
        <f aca="false">BACKUP!G161</f>
        <v>2847063</v>
      </c>
      <c r="H37" s="70" t="n">
        <f aca="false">BACKUP!H161</f>
        <v>2860563</v>
      </c>
      <c r="I37" s="70" t="n">
        <f aca="false">BACKUP!I161</f>
        <v>2878763</v>
      </c>
      <c r="J37" s="70" t="n">
        <f aca="false">BACKUP!J161</f>
        <v>2896463</v>
      </c>
      <c r="K37" s="70" t="n">
        <f aca="false">BACKUP!K161</f>
        <v>2913663</v>
      </c>
      <c r="L37" s="70" t="n">
        <f aca="false">BACKUP!L161</f>
        <v>2936363</v>
      </c>
      <c r="M37" s="70" t="n">
        <f aca="false">BACKUP!M161</f>
        <v>2953463</v>
      </c>
      <c r="N37" s="70" t="n">
        <f aca="false">BACKUP!N161</f>
        <v>2963563</v>
      </c>
      <c r="O37" s="70" t="n">
        <f aca="false">BACKUP!O161</f>
        <v>2971465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48"/>
      <c r="AB37" s="69" t="str">
        <f aca="false">B37</f>
        <v>PLANT</v>
      </c>
      <c r="AC37" s="73" t="n">
        <v>0</v>
      </c>
      <c r="AD37" s="74" t="n">
        <f aca="false">AC37</f>
        <v>0</v>
      </c>
      <c r="AE37" s="74" t="n">
        <f aca="false">AD37</f>
        <v>0</v>
      </c>
      <c r="AF37" s="74" t="n">
        <f aca="false">AE37</f>
        <v>0</v>
      </c>
      <c r="AG37" s="74" t="n">
        <f aca="false">AF37</f>
        <v>0</v>
      </c>
      <c r="AH37" s="74" t="n">
        <f aca="false">AG37</f>
        <v>0</v>
      </c>
      <c r="AI37" s="74" t="n">
        <f aca="false">AH37</f>
        <v>0</v>
      </c>
      <c r="AJ37" s="74" t="n">
        <f aca="false">AI37</f>
        <v>0</v>
      </c>
      <c r="AK37" s="74" t="n">
        <f aca="false">AJ37</f>
        <v>0</v>
      </c>
      <c r="AL37" s="74" t="n">
        <f aca="false">AK37</f>
        <v>0</v>
      </c>
      <c r="AM37" s="74" t="n">
        <f aca="false">AL37</f>
        <v>0</v>
      </c>
      <c r="AN37" s="74" t="n">
        <f aca="false">AM37</f>
        <v>0</v>
      </c>
      <c r="AO37" s="74" t="n">
        <f aca="false">AN37</f>
        <v>0</v>
      </c>
      <c r="AP37" s="51"/>
      <c r="AQ37" s="70"/>
      <c r="AR37" s="51"/>
      <c r="BA37" s="48"/>
      <c r="BB37" s="69" t="str">
        <f aca="false">B37</f>
        <v>PLANT</v>
      </c>
      <c r="BC37" s="73" t="n">
        <v>25124</v>
      </c>
      <c r="BD37" s="74" t="n">
        <f aca="false">BC37</f>
        <v>25124</v>
      </c>
      <c r="BE37" s="74" t="n">
        <f aca="false">BD37</f>
        <v>25124</v>
      </c>
      <c r="BF37" s="74" t="n">
        <f aca="false">BE37</f>
        <v>25124</v>
      </c>
      <c r="BG37" s="74" t="n">
        <f aca="false">BF37</f>
        <v>25124</v>
      </c>
      <c r="BH37" s="74" t="n">
        <f aca="false">BG37</f>
        <v>25124</v>
      </c>
      <c r="BI37" s="74" t="n">
        <f aca="false">BH37</f>
        <v>25124</v>
      </c>
      <c r="BJ37" s="74" t="n">
        <f aca="false">BI37</f>
        <v>25124</v>
      </c>
      <c r="BK37" s="74" t="n">
        <f aca="false">BJ37</f>
        <v>25124</v>
      </c>
      <c r="BL37" s="74" t="n">
        <f aca="false">BK37</f>
        <v>25124</v>
      </c>
      <c r="BM37" s="74" t="n">
        <f aca="false">BL37</f>
        <v>25124</v>
      </c>
      <c r="BN37" s="74" t="n">
        <f aca="false">BM37</f>
        <v>25124</v>
      </c>
      <c r="BO37" s="74" t="n">
        <f aca="false">BN37</f>
        <v>25124</v>
      </c>
      <c r="CA37" s="48"/>
      <c r="CB37" s="69" t="str">
        <f aca="false">B37</f>
        <v>PLANT</v>
      </c>
      <c r="CC37" s="74" t="n">
        <f aca="false">C37-AC37-BC37</f>
        <v>2792241</v>
      </c>
      <c r="CD37" s="74" t="n">
        <f aca="false">D37-AD37-BD37</f>
        <v>2796441</v>
      </c>
      <c r="CE37" s="74" t="n">
        <f aca="false">E37-AE37-BE37</f>
        <v>2802939</v>
      </c>
      <c r="CF37" s="74" t="n">
        <f aca="false">F37-AF37-BF37</f>
        <v>2810839</v>
      </c>
      <c r="CG37" s="74" t="n">
        <f aca="false">G37-AG37-BG37</f>
        <v>2821939</v>
      </c>
      <c r="CH37" s="74" t="n">
        <f aca="false">H37-AH37-BH37</f>
        <v>2835439</v>
      </c>
      <c r="CI37" s="74" t="n">
        <f aca="false">I37-AI37-BI37</f>
        <v>2853639</v>
      </c>
      <c r="CJ37" s="74" t="n">
        <f aca="false">J37-AJ37-BJ37</f>
        <v>2871339</v>
      </c>
      <c r="CK37" s="74" t="n">
        <f aca="false">K37-AK37-BK37</f>
        <v>2888539</v>
      </c>
      <c r="CL37" s="74" t="n">
        <f aca="false">L37-AL37-BL37</f>
        <v>2911239</v>
      </c>
      <c r="CM37" s="74" t="n">
        <f aca="false">M37-AM37-BM37</f>
        <v>2928339</v>
      </c>
      <c r="CN37" s="74" t="n">
        <f aca="false">N37-AN37-BN37</f>
        <v>2938439</v>
      </c>
      <c r="CO37" s="74" t="n">
        <f aca="false">O37-AO37-BO37</f>
        <v>2946341</v>
      </c>
      <c r="CP37" s="51"/>
    </row>
    <row r="38" customFormat="false" ht="12.75" hidden="false" customHeight="false" outlineLevel="0" collapsed="false">
      <c r="A38" s="51"/>
      <c r="B38" s="72" t="s">
        <v>315</v>
      </c>
      <c r="C38" s="79" t="n">
        <f aca="false">BACKUP!C176</f>
        <v>1471499</v>
      </c>
      <c r="D38" s="79" t="n">
        <f aca="false">BACKUP!D176</f>
        <v>1475500</v>
      </c>
      <c r="E38" s="79" t="n">
        <f aca="false">BACKUP!E176</f>
        <v>1479501</v>
      </c>
      <c r="F38" s="79" t="n">
        <f aca="false">BACKUP!F176</f>
        <v>1483508</v>
      </c>
      <c r="G38" s="79" t="n">
        <f aca="false">BACKUP!G176</f>
        <v>1487562</v>
      </c>
      <c r="H38" s="79" t="n">
        <f aca="false">BACKUP!H176</f>
        <v>1491616</v>
      </c>
      <c r="I38" s="79" t="n">
        <f aca="false">BACKUP!I176</f>
        <v>1495673</v>
      </c>
      <c r="J38" s="79" t="n">
        <f aca="false">BACKUP!J176</f>
        <v>1499732</v>
      </c>
      <c r="K38" s="79" t="n">
        <f aca="false">BACKUP!K176</f>
        <v>1503810</v>
      </c>
      <c r="L38" s="79" t="n">
        <f aca="false">BACKUP!L176</f>
        <v>1507900</v>
      </c>
      <c r="M38" s="79" t="n">
        <f aca="false">BACKUP!M176</f>
        <v>1512085</v>
      </c>
      <c r="N38" s="79" t="n">
        <f aca="false">BACKUP!N176</f>
        <v>1516270</v>
      </c>
      <c r="O38" s="79" t="n">
        <f aca="false">BACKUP!O176</f>
        <v>1520454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72" t="str">
        <f aca="false">B38</f>
        <v>   Accumulated Depreciation</v>
      </c>
      <c r="AC38" s="80" t="n">
        <v>0</v>
      </c>
      <c r="AD38" s="81" t="n">
        <f aca="false">AC38</f>
        <v>0</v>
      </c>
      <c r="AE38" s="81" t="n">
        <f aca="false">AD38</f>
        <v>0</v>
      </c>
      <c r="AF38" s="81" t="n">
        <f aca="false">AE38</f>
        <v>0</v>
      </c>
      <c r="AG38" s="81" t="n">
        <f aca="false">AF38</f>
        <v>0</v>
      </c>
      <c r="AH38" s="81" t="n">
        <f aca="false">AG38</f>
        <v>0</v>
      </c>
      <c r="AI38" s="81" t="n">
        <f aca="false">AH38</f>
        <v>0</v>
      </c>
      <c r="AJ38" s="81" t="n">
        <f aca="false">AI38</f>
        <v>0</v>
      </c>
      <c r="AK38" s="81" t="n">
        <f aca="false">AJ38</f>
        <v>0</v>
      </c>
      <c r="AL38" s="81" t="n">
        <f aca="false">AK38</f>
        <v>0</v>
      </c>
      <c r="AM38" s="81" t="n">
        <f aca="false">AL38</f>
        <v>0</v>
      </c>
      <c r="AN38" s="81" t="n">
        <f aca="false">AM38</f>
        <v>0</v>
      </c>
      <c r="AO38" s="81" t="n">
        <f aca="false">AN38</f>
        <v>0</v>
      </c>
      <c r="AP38" s="51"/>
      <c r="AQ38" s="70"/>
      <c r="AR38" s="51"/>
      <c r="BA38" s="51"/>
      <c r="BB38" s="72" t="str">
        <f aca="false">B38</f>
        <v>   Accumulated Depreciation</v>
      </c>
      <c r="BC38" s="80" t="n">
        <v>17451</v>
      </c>
      <c r="BD38" s="82" t="n">
        <f aca="false">BC38+'[1]Fuel-Depr-OtherTax'!C$24</f>
        <v>17477</v>
      </c>
      <c r="BE38" s="82" t="n">
        <f aca="false">BD38+'[1]Fuel-Depr-OtherTax'!D$24</f>
        <v>17503</v>
      </c>
      <c r="BF38" s="82" t="n">
        <f aca="false">BE38+'[1]Fuel-Depr-OtherTax'!E$24</f>
        <v>17529</v>
      </c>
      <c r="BG38" s="82" t="n">
        <f aca="false">BF38+'[1]Fuel-Depr-OtherTax'!F$24</f>
        <v>17555</v>
      </c>
      <c r="BH38" s="82" t="n">
        <f aca="false">BG38+'[1]Fuel-Depr-OtherTax'!G$24</f>
        <v>17581</v>
      </c>
      <c r="BI38" s="82" t="n">
        <f aca="false">BH38+'[1]Fuel-Depr-OtherTax'!H$24</f>
        <v>17607</v>
      </c>
      <c r="BJ38" s="82" t="n">
        <f aca="false">BI38+'[1]Fuel-Depr-OtherTax'!I$24</f>
        <v>17633</v>
      </c>
      <c r="BK38" s="82" t="n">
        <f aca="false">BJ38+'[1]Fuel-Depr-OtherTax'!J$24</f>
        <v>17659</v>
      </c>
      <c r="BL38" s="82" t="n">
        <f aca="false">BK38+'[1]Fuel-Depr-OtherTax'!K$24</f>
        <v>17685</v>
      </c>
      <c r="BM38" s="82" t="n">
        <f aca="false">BL38+'[1]Fuel-Depr-OtherTax'!L$24</f>
        <v>17711</v>
      </c>
      <c r="BN38" s="82" t="n">
        <f aca="false">BM38+'[1]Fuel-Depr-OtherTax'!M$24</f>
        <v>17737</v>
      </c>
      <c r="BO38" s="82" t="n">
        <f aca="false">BN38+'[1]Fuel-Depr-OtherTax'!N$24</f>
        <v>17763</v>
      </c>
      <c r="CA38" s="51"/>
      <c r="CB38" s="72" t="str">
        <f aca="false">B38</f>
        <v>   Accumulated Depreciation</v>
      </c>
      <c r="CC38" s="81" t="n">
        <f aca="false">C38-AC38-BC38</f>
        <v>1454048</v>
      </c>
      <c r="CD38" s="81" t="n">
        <f aca="false">D38-AD38-BD38</f>
        <v>1458023</v>
      </c>
      <c r="CE38" s="81" t="n">
        <f aca="false">E38-AE38-BE38</f>
        <v>1461998</v>
      </c>
      <c r="CF38" s="81" t="n">
        <f aca="false">F38-AF38-BF38</f>
        <v>1465979</v>
      </c>
      <c r="CG38" s="81" t="n">
        <f aca="false">G38-AG38-BG38</f>
        <v>1470007</v>
      </c>
      <c r="CH38" s="81" t="n">
        <f aca="false">H38-AH38-BH38</f>
        <v>1474035</v>
      </c>
      <c r="CI38" s="81" t="n">
        <f aca="false">I38-AI38-BI38</f>
        <v>1478066</v>
      </c>
      <c r="CJ38" s="81" t="n">
        <f aca="false">J38-AJ38-BJ38</f>
        <v>1482099</v>
      </c>
      <c r="CK38" s="81" t="n">
        <f aca="false">K38-AK38-BK38</f>
        <v>1486151</v>
      </c>
      <c r="CL38" s="81" t="n">
        <f aca="false">L38-AL38-BL38</f>
        <v>1490215</v>
      </c>
      <c r="CM38" s="81" t="n">
        <f aca="false">M38-AM38-BM38</f>
        <v>1494374</v>
      </c>
      <c r="CN38" s="81" t="n">
        <f aca="false">N38-AN38-BN38</f>
        <v>1498533</v>
      </c>
      <c r="CO38" s="81" t="n">
        <f aca="false">O38-AO38-BO38</f>
        <v>1502691</v>
      </c>
      <c r="CP38" s="51"/>
    </row>
    <row r="39" customFormat="false" ht="3.95" hidden="false" customHeight="true" outlineLevel="0" collapsed="false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BA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</row>
    <row r="40" customFormat="false" ht="12.75" hidden="false" customHeight="false" outlineLevel="0" collapsed="false">
      <c r="A40" s="71" t="s">
        <v>316</v>
      </c>
      <c r="B40" s="69" t="s">
        <v>317</v>
      </c>
      <c r="C40" s="79" t="n">
        <f aca="false">C37-C38</f>
        <v>1345866</v>
      </c>
      <c r="D40" s="79" t="n">
        <f aca="false">D37-D38</f>
        <v>1346065</v>
      </c>
      <c r="E40" s="79" t="n">
        <f aca="false">E37-E38</f>
        <v>1348562</v>
      </c>
      <c r="F40" s="79" t="n">
        <f aca="false">F37-F38</f>
        <v>1352455</v>
      </c>
      <c r="G40" s="79" t="n">
        <f aca="false">G37-G38</f>
        <v>1359501</v>
      </c>
      <c r="H40" s="79" t="n">
        <f aca="false">H37-H38</f>
        <v>1368947</v>
      </c>
      <c r="I40" s="79" t="n">
        <f aca="false">I37-I38</f>
        <v>1383090</v>
      </c>
      <c r="J40" s="79" t="n">
        <f aca="false">J37-J38</f>
        <v>1396731</v>
      </c>
      <c r="K40" s="79" t="n">
        <f aca="false">K37-K38</f>
        <v>1409853</v>
      </c>
      <c r="L40" s="79" t="n">
        <f aca="false">L37-L38</f>
        <v>1428463</v>
      </c>
      <c r="M40" s="79" t="n">
        <f aca="false">M37-M38</f>
        <v>1441378</v>
      </c>
      <c r="N40" s="79" t="n">
        <f aca="false">N37-N38</f>
        <v>1447293</v>
      </c>
      <c r="O40" s="79" t="n">
        <f aca="false">O37-O38</f>
        <v>1451011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71" t="str">
        <f aca="false">A40</f>
        <v>6</v>
      </c>
      <c r="AB40" s="69" t="str">
        <f aca="false">B40</f>
        <v>      Net Plant</v>
      </c>
      <c r="AC40" s="79" t="n">
        <f aca="false">AC37-AC38</f>
        <v>0</v>
      </c>
      <c r="AD40" s="79" t="n">
        <f aca="false">AD37-AD38</f>
        <v>0</v>
      </c>
      <c r="AE40" s="79" t="n">
        <f aca="false">AE37-AE38</f>
        <v>0</v>
      </c>
      <c r="AF40" s="79" t="n">
        <f aca="false">AF37-AF38</f>
        <v>0</v>
      </c>
      <c r="AG40" s="79" t="n">
        <f aca="false">AG37-AG38</f>
        <v>0</v>
      </c>
      <c r="AH40" s="79" t="n">
        <f aca="false">AH37-AH38</f>
        <v>0</v>
      </c>
      <c r="AI40" s="79" t="n">
        <f aca="false">AI37-AI38</f>
        <v>0</v>
      </c>
      <c r="AJ40" s="79" t="n">
        <f aca="false">AJ37-AJ38</f>
        <v>0</v>
      </c>
      <c r="AK40" s="79" t="n">
        <f aca="false">AK37-AK38</f>
        <v>0</v>
      </c>
      <c r="AL40" s="79" t="n">
        <f aca="false">AL37-AL38</f>
        <v>0</v>
      </c>
      <c r="AM40" s="79" t="n">
        <f aca="false">AM37-AM38</f>
        <v>0</v>
      </c>
      <c r="AN40" s="79" t="n">
        <f aca="false">AN37-AN38</f>
        <v>0</v>
      </c>
      <c r="AO40" s="79" t="n">
        <f aca="false">AO37-AO38</f>
        <v>0</v>
      </c>
      <c r="AP40" s="51"/>
      <c r="AQ40" s="70"/>
      <c r="AR40" s="51"/>
      <c r="BA40" s="71" t="str">
        <f aca="false">AA40</f>
        <v>6</v>
      </c>
      <c r="BB40" s="69" t="str">
        <f aca="false">B40</f>
        <v>      Net Plant</v>
      </c>
      <c r="BC40" s="79" t="n">
        <f aca="false">BC37-BC38</f>
        <v>7673</v>
      </c>
      <c r="BD40" s="79" t="n">
        <f aca="false">BD37-BD38</f>
        <v>7647</v>
      </c>
      <c r="BE40" s="79" t="n">
        <f aca="false">BE37-BE38</f>
        <v>7621</v>
      </c>
      <c r="BF40" s="79" t="n">
        <f aca="false">BF37-BF38</f>
        <v>7595</v>
      </c>
      <c r="BG40" s="79" t="n">
        <f aca="false">BG37-BG38</f>
        <v>7569</v>
      </c>
      <c r="BH40" s="79" t="n">
        <f aca="false">BH37-BH38</f>
        <v>7543</v>
      </c>
      <c r="BI40" s="79" t="n">
        <f aca="false">BI37-BI38</f>
        <v>7517</v>
      </c>
      <c r="BJ40" s="79" t="n">
        <f aca="false">BJ37-BJ38</f>
        <v>7491</v>
      </c>
      <c r="BK40" s="79" t="n">
        <f aca="false">BK37-BK38</f>
        <v>7465</v>
      </c>
      <c r="BL40" s="79" t="n">
        <f aca="false">BL37-BL38</f>
        <v>7439</v>
      </c>
      <c r="BM40" s="79" t="n">
        <f aca="false">BM37-BM38</f>
        <v>7413</v>
      </c>
      <c r="BN40" s="79" t="n">
        <f aca="false">BN37-BN38</f>
        <v>7387</v>
      </c>
      <c r="BO40" s="79" t="n">
        <f aca="false">BO37-BO38</f>
        <v>7361</v>
      </c>
      <c r="CA40" s="71" t="str">
        <f aca="false">A40</f>
        <v>6</v>
      </c>
      <c r="CB40" s="69" t="str">
        <f aca="false">B40</f>
        <v>      Net Plant</v>
      </c>
      <c r="CC40" s="79" t="n">
        <f aca="false">CC37-CC38</f>
        <v>1338193</v>
      </c>
      <c r="CD40" s="79" t="n">
        <f aca="false">CD37-CD38</f>
        <v>1338418</v>
      </c>
      <c r="CE40" s="79" t="n">
        <f aca="false">CE37-CE38</f>
        <v>1340941</v>
      </c>
      <c r="CF40" s="79" t="n">
        <f aca="false">CF37-CF38</f>
        <v>1344860</v>
      </c>
      <c r="CG40" s="79" t="n">
        <f aca="false">CG37-CG38</f>
        <v>1351932</v>
      </c>
      <c r="CH40" s="79" t="n">
        <f aca="false">CH37-CH38</f>
        <v>1361404</v>
      </c>
      <c r="CI40" s="79" t="n">
        <f aca="false">CI37-CI38</f>
        <v>1375573</v>
      </c>
      <c r="CJ40" s="79" t="n">
        <f aca="false">CJ37-CJ38</f>
        <v>1389240</v>
      </c>
      <c r="CK40" s="79" t="n">
        <f aca="false">CK37-CK38</f>
        <v>1402388</v>
      </c>
      <c r="CL40" s="79" t="n">
        <f aca="false">CL37-CL38</f>
        <v>1421024</v>
      </c>
      <c r="CM40" s="79" t="n">
        <f aca="false">CM37-CM38</f>
        <v>1433965</v>
      </c>
      <c r="CN40" s="79" t="n">
        <f aca="false">CN37-CN38</f>
        <v>1439906</v>
      </c>
      <c r="CO40" s="79" t="n">
        <f aca="false">CO37-CO38</f>
        <v>1443650</v>
      </c>
      <c r="CP40" s="51"/>
    </row>
    <row r="41" customFormat="false" ht="12.75" hidden="false" customHeight="false" outlineLevel="0" collapsed="false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BA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</row>
    <row r="42" customFormat="false" ht="12.75" hidden="false" customHeight="false" outlineLevel="0" collapsed="false">
      <c r="A42" s="51"/>
      <c r="B42" s="51"/>
      <c r="C42" s="51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51"/>
      <c r="AQ42" s="70"/>
      <c r="AR42" s="51"/>
      <c r="BA42" s="51"/>
      <c r="BC42" s="51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CA42" s="51"/>
      <c r="CB42" s="51"/>
      <c r="CC42" s="51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51"/>
    </row>
    <row r="43" customFormat="false" ht="12.75" hidden="false" customHeight="false" outlineLevel="0" collapsed="false">
      <c r="A43" s="48"/>
      <c r="B43" s="69" t="s">
        <v>318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48"/>
      <c r="AB43" s="69" t="str">
        <f aca="false">B43</f>
        <v>DEFERRED CHARGES</v>
      </c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51"/>
      <c r="AQ43" s="70"/>
      <c r="AR43" s="51"/>
      <c r="BA43" s="48"/>
      <c r="BB43" s="69" t="str">
        <f aca="false">B43</f>
        <v>DEFERRED CHARGES</v>
      </c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CA43" s="48"/>
      <c r="CB43" s="69" t="str">
        <f aca="false">B43</f>
        <v>DEFERRED CHARGES</v>
      </c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51"/>
    </row>
    <row r="44" customFormat="false" ht="12.75" hidden="false" customHeight="false" outlineLevel="0" collapsed="false">
      <c r="A44" s="71" t="s">
        <v>307</v>
      </c>
      <c r="B44" s="72" t="s">
        <v>319</v>
      </c>
      <c r="C44" s="78" t="n">
        <f aca="false">BACKUP!C184-C23</f>
        <v>0</v>
      </c>
      <c r="D44" s="78" t="n">
        <f aca="false">BACKUP!D184-D23</f>
        <v>0</v>
      </c>
      <c r="E44" s="78" t="n">
        <f aca="false">BACKUP!E184-E23</f>
        <v>0</v>
      </c>
      <c r="F44" s="78" t="n">
        <f aca="false">BACKUP!F184-F23</f>
        <v>0</v>
      </c>
      <c r="G44" s="78" t="n">
        <f aca="false">BACKUP!G184-G23</f>
        <v>0</v>
      </c>
      <c r="H44" s="78" t="n">
        <f aca="false">BACKUP!H184-H23</f>
        <v>0</v>
      </c>
      <c r="I44" s="78" t="n">
        <f aca="false">BACKUP!I184-I23</f>
        <v>0</v>
      </c>
      <c r="J44" s="78" t="n">
        <f aca="false">BACKUP!J184-J23</f>
        <v>0</v>
      </c>
      <c r="K44" s="78" t="n">
        <f aca="false">BACKUP!K184-K23</f>
        <v>0</v>
      </c>
      <c r="L44" s="78" t="n">
        <f aca="false">BACKUP!L184-L23</f>
        <v>0</v>
      </c>
      <c r="M44" s="78" t="n">
        <f aca="false">BACKUP!M184-M23</f>
        <v>0</v>
      </c>
      <c r="N44" s="78" t="n">
        <f aca="false">BACKUP!N184-N23</f>
        <v>0</v>
      </c>
      <c r="O44" s="78" t="n">
        <f aca="false">BACKUP!O184-O23</f>
        <v>0</v>
      </c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71" t="str">
        <f aca="false">A44</f>
        <v>8</v>
      </c>
      <c r="AB44" s="72" t="str">
        <f aca="false">B44</f>
        <v>   Deferred Contract Reformation Costs </v>
      </c>
      <c r="AC44" s="73" t="n">
        <v>0</v>
      </c>
      <c r="AD44" s="73" t="n">
        <v>0</v>
      </c>
      <c r="AE44" s="73" t="n">
        <v>0</v>
      </c>
      <c r="AF44" s="73" t="n">
        <v>0</v>
      </c>
      <c r="AG44" s="73" t="n">
        <v>0</v>
      </c>
      <c r="AH44" s="73" t="n">
        <v>0</v>
      </c>
      <c r="AI44" s="73" t="n">
        <v>0</v>
      </c>
      <c r="AJ44" s="73" t="n">
        <v>0</v>
      </c>
      <c r="AK44" s="73" t="n">
        <v>0</v>
      </c>
      <c r="AL44" s="73" t="n">
        <v>0</v>
      </c>
      <c r="AM44" s="73" t="n">
        <v>0</v>
      </c>
      <c r="AN44" s="73" t="n">
        <v>0</v>
      </c>
      <c r="AO44" s="73" t="n">
        <v>0</v>
      </c>
      <c r="AP44" s="51"/>
      <c r="AQ44" s="70"/>
      <c r="AR44" s="51"/>
      <c r="BA44" s="71" t="str">
        <f aca="false">AA44</f>
        <v>8</v>
      </c>
      <c r="BB44" s="72" t="str">
        <f aca="false">B44</f>
        <v>   Deferred Contract Reformation Costs </v>
      </c>
      <c r="BC44" s="73" t="n">
        <v>0</v>
      </c>
      <c r="BD44" s="73" t="n">
        <v>0</v>
      </c>
      <c r="BE44" s="73" t="n">
        <v>0</v>
      </c>
      <c r="BF44" s="73" t="n">
        <v>0</v>
      </c>
      <c r="BG44" s="73" t="n">
        <v>0</v>
      </c>
      <c r="BH44" s="73" t="n">
        <v>0</v>
      </c>
      <c r="BI44" s="73" t="n">
        <v>0</v>
      </c>
      <c r="BJ44" s="73" t="n">
        <v>0</v>
      </c>
      <c r="BK44" s="73" t="n">
        <v>0</v>
      </c>
      <c r="BL44" s="73" t="n">
        <v>0</v>
      </c>
      <c r="BM44" s="73" t="n">
        <v>0</v>
      </c>
      <c r="BN44" s="73" t="n">
        <v>0</v>
      </c>
      <c r="BO44" s="73" t="n">
        <v>0</v>
      </c>
      <c r="CA44" s="71" t="str">
        <f aca="false">A44</f>
        <v>8</v>
      </c>
      <c r="CB44" s="72" t="str">
        <f aca="false">B44</f>
        <v>   Deferred Contract Reformation Costs </v>
      </c>
      <c r="CC44" s="74" t="n">
        <f aca="false">C44-AC44-BC44</f>
        <v>0</v>
      </c>
      <c r="CD44" s="74" t="n">
        <f aca="false">D44-AD44-BD44</f>
        <v>0</v>
      </c>
      <c r="CE44" s="74" t="n">
        <f aca="false">E44-AE44-BE44</f>
        <v>0</v>
      </c>
      <c r="CF44" s="74" t="n">
        <f aca="false">F44-AF44-BF44</f>
        <v>0</v>
      </c>
      <c r="CG44" s="74" t="n">
        <f aca="false">G44-AG44-BG44</f>
        <v>0</v>
      </c>
      <c r="CH44" s="74" t="n">
        <f aca="false">H44-AH44-BH44</f>
        <v>0</v>
      </c>
      <c r="CI44" s="74" t="n">
        <f aca="false">I44-AI44-BI44</f>
        <v>0</v>
      </c>
      <c r="CJ44" s="74" t="n">
        <f aca="false">J44-AJ44-BJ44</f>
        <v>0</v>
      </c>
      <c r="CK44" s="74" t="n">
        <f aca="false">K44-AK44-BK44</f>
        <v>0</v>
      </c>
      <c r="CL44" s="74" t="n">
        <f aca="false">L44-AL44-BL44</f>
        <v>0</v>
      </c>
      <c r="CM44" s="74" t="n">
        <f aca="false">M44-AM44-BM44</f>
        <v>0</v>
      </c>
      <c r="CN44" s="74" t="n">
        <f aca="false">N44-AN44-BN44</f>
        <v>0</v>
      </c>
      <c r="CO44" s="74" t="n">
        <f aca="false">O44-AO44-BO44</f>
        <v>0</v>
      </c>
      <c r="CP44" s="51"/>
    </row>
    <row r="45" customFormat="false" ht="12.75" hidden="false" customHeight="false" outlineLevel="0" collapsed="false">
      <c r="A45" s="71" t="s">
        <v>320</v>
      </c>
      <c r="B45" s="72" t="s">
        <v>321</v>
      </c>
      <c r="C45" s="70" t="n">
        <f aca="false">BACKUP!C247</f>
        <v>199792</v>
      </c>
      <c r="D45" s="70" t="n">
        <f aca="false">BACKUP!D247</f>
        <v>198889</v>
      </c>
      <c r="E45" s="70" t="n">
        <f aca="false">BACKUP!E247</f>
        <v>197973</v>
      </c>
      <c r="F45" s="70" t="n">
        <f aca="false">BACKUP!F247</f>
        <v>197075</v>
      </c>
      <c r="G45" s="70" t="n">
        <f aca="false">BACKUP!G247</f>
        <v>196214</v>
      </c>
      <c r="H45" s="70" t="n">
        <f aca="false">BACKUP!H247</f>
        <v>195402</v>
      </c>
      <c r="I45" s="70" t="n">
        <f aca="false">BACKUP!I247</f>
        <v>194630</v>
      </c>
      <c r="J45" s="70" t="n">
        <f aca="false">BACKUP!J247</f>
        <v>193710</v>
      </c>
      <c r="K45" s="70" t="n">
        <f aca="false">BACKUP!K247</f>
        <v>192845</v>
      </c>
      <c r="L45" s="70" t="n">
        <f aca="false">BACKUP!L247</f>
        <v>192027</v>
      </c>
      <c r="M45" s="70" t="n">
        <f aca="false">BACKUP!M247</f>
        <v>191244</v>
      </c>
      <c r="N45" s="70" t="n">
        <f aca="false">BACKUP!N247</f>
        <v>190449</v>
      </c>
      <c r="O45" s="70" t="n">
        <f aca="false">BACKUP!O247</f>
        <v>195348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71" t="str">
        <f aca="false">A45</f>
        <v>7</v>
      </c>
      <c r="AB45" s="72" t="str">
        <f aca="false">B45</f>
        <v>   Other Regulatory Assets</v>
      </c>
      <c r="AC45" s="73" t="n">
        <v>0</v>
      </c>
      <c r="AD45" s="73" t="n">
        <v>0</v>
      </c>
      <c r="AE45" s="73" t="n">
        <v>0</v>
      </c>
      <c r="AF45" s="73" t="n">
        <v>0</v>
      </c>
      <c r="AG45" s="73" t="n">
        <v>0</v>
      </c>
      <c r="AH45" s="73" t="n">
        <v>0</v>
      </c>
      <c r="AI45" s="73" t="n">
        <v>0</v>
      </c>
      <c r="AJ45" s="73" t="n">
        <v>0</v>
      </c>
      <c r="AK45" s="73" t="n">
        <v>0</v>
      </c>
      <c r="AL45" s="73" t="n">
        <v>0</v>
      </c>
      <c r="AM45" s="73" t="n">
        <v>0</v>
      </c>
      <c r="AN45" s="73" t="n">
        <v>0</v>
      </c>
      <c r="AO45" s="73" t="n">
        <v>0</v>
      </c>
      <c r="AP45" s="51"/>
      <c r="AQ45" s="51"/>
      <c r="AR45" s="51"/>
      <c r="BA45" s="71" t="str">
        <f aca="false">AA45</f>
        <v>7</v>
      </c>
      <c r="BB45" s="72" t="str">
        <f aca="false">B45</f>
        <v>   Other Regulatory Assets</v>
      </c>
      <c r="BC45" s="73" t="n">
        <v>0</v>
      </c>
      <c r="BD45" s="73" t="n">
        <v>0</v>
      </c>
      <c r="BE45" s="73" t="n">
        <v>0</v>
      </c>
      <c r="BF45" s="73" t="n">
        <v>0</v>
      </c>
      <c r="BG45" s="73" t="n">
        <v>0</v>
      </c>
      <c r="BH45" s="73" t="n">
        <v>0</v>
      </c>
      <c r="BI45" s="73" t="n">
        <v>0</v>
      </c>
      <c r="BJ45" s="73" t="n">
        <v>0</v>
      </c>
      <c r="BK45" s="73" t="n">
        <v>0</v>
      </c>
      <c r="BL45" s="73" t="n">
        <v>0</v>
      </c>
      <c r="BM45" s="73" t="n">
        <v>0</v>
      </c>
      <c r="BN45" s="73" t="n">
        <v>0</v>
      </c>
      <c r="BO45" s="73" t="n">
        <v>0</v>
      </c>
      <c r="CA45" s="71" t="str">
        <f aca="false">A45</f>
        <v>7</v>
      </c>
      <c r="CB45" s="72" t="str">
        <f aca="false">B45</f>
        <v>   Other Regulatory Assets</v>
      </c>
      <c r="CC45" s="74" t="n">
        <f aca="false">C45-AC45-BC45</f>
        <v>199792</v>
      </c>
      <c r="CD45" s="74" t="n">
        <f aca="false">D45-AD45-BD45</f>
        <v>198889</v>
      </c>
      <c r="CE45" s="74" t="n">
        <f aca="false">E45-AE45-BE45</f>
        <v>197973</v>
      </c>
      <c r="CF45" s="74" t="n">
        <f aca="false">F45-AF45-BF45</f>
        <v>197075</v>
      </c>
      <c r="CG45" s="74" t="n">
        <f aca="false">G45-AG45-BG45</f>
        <v>196214</v>
      </c>
      <c r="CH45" s="74" t="n">
        <f aca="false">H45-AH45-BH45</f>
        <v>195402</v>
      </c>
      <c r="CI45" s="74" t="n">
        <f aca="false">I45-AI45-BI45</f>
        <v>194630</v>
      </c>
      <c r="CJ45" s="74" t="n">
        <f aca="false">J45-AJ45-BJ45</f>
        <v>193710</v>
      </c>
      <c r="CK45" s="74" t="n">
        <f aca="false">K45-AK45-BK45</f>
        <v>192845</v>
      </c>
      <c r="CL45" s="74" t="n">
        <f aca="false">L45-AL45-BL45</f>
        <v>192027</v>
      </c>
      <c r="CM45" s="74" t="n">
        <f aca="false">M45-AM45-BM45</f>
        <v>191244</v>
      </c>
      <c r="CN45" s="74" t="n">
        <f aca="false">N45-AN45-BN45</f>
        <v>190449</v>
      </c>
      <c r="CO45" s="74" t="n">
        <f aca="false">O45-AO45-BO45</f>
        <v>195348</v>
      </c>
      <c r="CP45" s="51"/>
    </row>
    <row r="46" customFormat="false" ht="12.75" hidden="false" customHeight="false" outlineLevel="0" collapsed="false">
      <c r="A46" s="71" t="s">
        <v>322</v>
      </c>
      <c r="B46" s="72" t="s">
        <v>323</v>
      </c>
      <c r="C46" s="70" t="n">
        <f aca="false">BACKUP!C192</f>
        <v>0</v>
      </c>
      <c r="D46" s="70" t="n">
        <f aca="false">BACKUP!D192</f>
        <v>0</v>
      </c>
      <c r="E46" s="70" t="n">
        <f aca="false">BACKUP!E192</f>
        <v>0</v>
      </c>
      <c r="F46" s="70" t="n">
        <f aca="false">BACKUP!F192</f>
        <v>0</v>
      </c>
      <c r="G46" s="70" t="n">
        <f aca="false">BACKUP!G192</f>
        <v>0</v>
      </c>
      <c r="H46" s="70" t="n">
        <f aca="false">BACKUP!H192</f>
        <v>0</v>
      </c>
      <c r="I46" s="70" t="n">
        <f aca="false">BACKUP!I192</f>
        <v>0</v>
      </c>
      <c r="J46" s="70" t="n">
        <f aca="false">BACKUP!J192</f>
        <v>0</v>
      </c>
      <c r="K46" s="70" t="n">
        <f aca="false">BACKUP!K192</f>
        <v>0</v>
      </c>
      <c r="L46" s="70" t="n">
        <f aca="false">BACKUP!L192</f>
        <v>0</v>
      </c>
      <c r="M46" s="70" t="n">
        <f aca="false">BACKUP!M192</f>
        <v>0</v>
      </c>
      <c r="N46" s="70" t="n">
        <f aca="false">BACKUP!N192</f>
        <v>0</v>
      </c>
      <c r="O46" s="70" t="n">
        <f aca="false">BACKUP!O192</f>
        <v>0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71" t="str">
        <f aca="false">A46</f>
        <v>9</v>
      </c>
      <c r="AB46" s="72" t="str">
        <f aca="false">B46</f>
        <v>   Deferred Severance / Relocation Charges</v>
      </c>
      <c r="AC46" s="73" t="n">
        <v>0</v>
      </c>
      <c r="AD46" s="73" t="n">
        <v>0</v>
      </c>
      <c r="AE46" s="73" t="n">
        <v>0</v>
      </c>
      <c r="AF46" s="73" t="n">
        <v>0</v>
      </c>
      <c r="AG46" s="73" t="n">
        <v>0</v>
      </c>
      <c r="AH46" s="73" t="n">
        <v>0</v>
      </c>
      <c r="AI46" s="73" t="n">
        <v>0</v>
      </c>
      <c r="AJ46" s="73" t="n">
        <v>0</v>
      </c>
      <c r="AK46" s="73" t="n">
        <v>0</v>
      </c>
      <c r="AL46" s="73" t="n">
        <v>0</v>
      </c>
      <c r="AM46" s="73" t="n">
        <v>0</v>
      </c>
      <c r="AN46" s="73" t="n">
        <v>0</v>
      </c>
      <c r="AO46" s="73" t="n">
        <v>0</v>
      </c>
      <c r="AP46" s="51"/>
      <c r="AQ46" s="70"/>
      <c r="AR46" s="51"/>
      <c r="BA46" s="71" t="str">
        <f aca="false">AA46</f>
        <v>9</v>
      </c>
      <c r="BB46" s="72" t="str">
        <f aca="false">B46</f>
        <v>   Deferred Severance / Relocation Charges</v>
      </c>
      <c r="BC46" s="73" t="n">
        <v>0</v>
      </c>
      <c r="BD46" s="73" t="n">
        <v>0</v>
      </c>
      <c r="BE46" s="73" t="n">
        <v>0</v>
      </c>
      <c r="BF46" s="73" t="n">
        <v>0</v>
      </c>
      <c r="BG46" s="73" t="n">
        <v>0</v>
      </c>
      <c r="BH46" s="73" t="n">
        <v>0</v>
      </c>
      <c r="BI46" s="73" t="n">
        <v>0</v>
      </c>
      <c r="BJ46" s="73" t="n">
        <v>0</v>
      </c>
      <c r="BK46" s="73" t="n">
        <v>0</v>
      </c>
      <c r="BL46" s="73" t="n">
        <v>0</v>
      </c>
      <c r="BM46" s="73" t="n">
        <v>0</v>
      </c>
      <c r="BN46" s="73" t="n">
        <v>0</v>
      </c>
      <c r="BO46" s="73" t="n">
        <v>0</v>
      </c>
      <c r="CA46" s="71" t="str">
        <f aca="false">A46</f>
        <v>9</v>
      </c>
      <c r="CB46" s="72" t="str">
        <f aca="false">B46</f>
        <v>   Deferred Severance / Relocation Charges</v>
      </c>
      <c r="CC46" s="74" t="n">
        <f aca="false">C46-AC46-BC46</f>
        <v>0</v>
      </c>
      <c r="CD46" s="74" t="n">
        <f aca="false">D46-AD46-BD46</f>
        <v>0</v>
      </c>
      <c r="CE46" s="74" t="n">
        <f aca="false">E46-AE46-BE46</f>
        <v>0</v>
      </c>
      <c r="CF46" s="74" t="n">
        <f aca="false">F46-AF46-BF46</f>
        <v>0</v>
      </c>
      <c r="CG46" s="74" t="n">
        <f aca="false">G46-AG46-BG46</f>
        <v>0</v>
      </c>
      <c r="CH46" s="74" t="n">
        <f aca="false">H46-AH46-BH46</f>
        <v>0</v>
      </c>
      <c r="CI46" s="74" t="n">
        <f aca="false">I46-AI46-BI46</f>
        <v>0</v>
      </c>
      <c r="CJ46" s="74" t="n">
        <f aca="false">J46-AJ46-BJ46</f>
        <v>0</v>
      </c>
      <c r="CK46" s="74" t="n">
        <f aca="false">K46-AK46-BK46</f>
        <v>0</v>
      </c>
      <c r="CL46" s="74" t="n">
        <f aca="false">L46-AL46-BL46</f>
        <v>0</v>
      </c>
      <c r="CM46" s="74" t="n">
        <f aca="false">M46-AM46-BM46</f>
        <v>0</v>
      </c>
      <c r="CN46" s="74" t="n">
        <f aca="false">N46-AN46-BN46</f>
        <v>0</v>
      </c>
      <c r="CO46" s="74" t="n">
        <f aca="false">O46-AO46-BO46</f>
        <v>0</v>
      </c>
      <c r="CP46" s="51"/>
    </row>
    <row r="47" customFormat="false" ht="12.75" hidden="false" customHeight="false" outlineLevel="0" collapsed="false">
      <c r="A47" s="71" t="s">
        <v>322</v>
      </c>
      <c r="B47" s="72" t="s">
        <v>37</v>
      </c>
      <c r="C47" s="79" t="n">
        <f aca="false">BACKUP!C268</f>
        <v>10121</v>
      </c>
      <c r="D47" s="79" t="n">
        <f aca="false">BACKUP!D268</f>
        <v>10563</v>
      </c>
      <c r="E47" s="79" t="n">
        <f aca="false">BACKUP!E268</f>
        <v>11007</v>
      </c>
      <c r="F47" s="79" t="n">
        <f aca="false">BACKUP!F268</f>
        <v>11849</v>
      </c>
      <c r="G47" s="79" t="n">
        <f aca="false">BACKUP!G268</f>
        <v>12293</v>
      </c>
      <c r="H47" s="79" t="n">
        <f aca="false">BACKUP!H268</f>
        <v>12735</v>
      </c>
      <c r="I47" s="79" t="n">
        <f aca="false">BACKUP!I268</f>
        <v>15579</v>
      </c>
      <c r="J47" s="79" t="n">
        <f aca="false">BACKUP!J268</f>
        <v>16021</v>
      </c>
      <c r="K47" s="79" t="n">
        <f aca="false">BACKUP!K268</f>
        <v>16465</v>
      </c>
      <c r="L47" s="79" t="n">
        <f aca="false">BACKUP!L268</f>
        <v>17308</v>
      </c>
      <c r="M47" s="79" t="n">
        <f aca="false">BACKUP!M268</f>
        <v>17758</v>
      </c>
      <c r="N47" s="79" t="n">
        <f aca="false">BACKUP!N268</f>
        <v>18683</v>
      </c>
      <c r="O47" s="79" t="n">
        <f aca="false">BACKUP!O268</f>
        <v>19308</v>
      </c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71" t="str">
        <f aca="false">A47</f>
        <v>9</v>
      </c>
      <c r="AB47" s="72" t="str">
        <f aca="false">B47</f>
        <v>   Other</v>
      </c>
      <c r="AC47" s="80" t="n">
        <v>0</v>
      </c>
      <c r="AD47" s="80" t="n">
        <v>0</v>
      </c>
      <c r="AE47" s="80" t="n">
        <v>0</v>
      </c>
      <c r="AF47" s="80" t="n">
        <v>0</v>
      </c>
      <c r="AG47" s="80" t="n">
        <v>0</v>
      </c>
      <c r="AH47" s="80" t="n">
        <v>0</v>
      </c>
      <c r="AI47" s="80" t="n">
        <v>0</v>
      </c>
      <c r="AJ47" s="80" t="n">
        <v>0</v>
      </c>
      <c r="AK47" s="80" t="n">
        <v>0</v>
      </c>
      <c r="AL47" s="80" t="n">
        <v>0</v>
      </c>
      <c r="AM47" s="80" t="n">
        <v>0</v>
      </c>
      <c r="AN47" s="80" t="n">
        <v>0</v>
      </c>
      <c r="AO47" s="80" t="n">
        <v>0</v>
      </c>
      <c r="AP47" s="51"/>
      <c r="AQ47" s="70"/>
      <c r="AR47" s="51"/>
      <c r="BA47" s="71" t="str">
        <f aca="false">AA47</f>
        <v>9</v>
      </c>
      <c r="BB47" s="72" t="str">
        <f aca="false">B47</f>
        <v>   Other</v>
      </c>
      <c r="BC47" s="80" t="n">
        <v>0</v>
      </c>
      <c r="BD47" s="80" t="n">
        <v>0</v>
      </c>
      <c r="BE47" s="80" t="n">
        <v>0</v>
      </c>
      <c r="BF47" s="80" t="n">
        <v>0</v>
      </c>
      <c r="BG47" s="80" t="n">
        <v>0</v>
      </c>
      <c r="BH47" s="80" t="n">
        <v>0</v>
      </c>
      <c r="BI47" s="80" t="n">
        <v>0</v>
      </c>
      <c r="BJ47" s="80" t="n">
        <v>0</v>
      </c>
      <c r="BK47" s="80" t="n">
        <v>0</v>
      </c>
      <c r="BL47" s="80" t="n">
        <v>0</v>
      </c>
      <c r="BM47" s="80" t="n">
        <v>0</v>
      </c>
      <c r="BN47" s="80" t="n">
        <v>0</v>
      </c>
      <c r="BO47" s="80" t="n">
        <v>0</v>
      </c>
      <c r="CA47" s="71" t="str">
        <f aca="false">A47</f>
        <v>9</v>
      </c>
      <c r="CB47" s="72" t="str">
        <f aca="false">B47</f>
        <v>   Other</v>
      </c>
      <c r="CC47" s="81" t="n">
        <f aca="false">C47-AC47-BC47</f>
        <v>10121</v>
      </c>
      <c r="CD47" s="81" t="n">
        <f aca="false">D47-AD47-BD47</f>
        <v>10563</v>
      </c>
      <c r="CE47" s="81" t="n">
        <f aca="false">E47-AE47-BE47</f>
        <v>11007</v>
      </c>
      <c r="CF47" s="81" t="n">
        <f aca="false">F47-AF47-BF47</f>
        <v>11849</v>
      </c>
      <c r="CG47" s="81" t="n">
        <f aca="false">G47-AG47-BG47</f>
        <v>12293</v>
      </c>
      <c r="CH47" s="81" t="n">
        <f aca="false">H47-AH47-BH47</f>
        <v>12735</v>
      </c>
      <c r="CI47" s="81" t="n">
        <f aca="false">I47-AI47-BI47</f>
        <v>15579</v>
      </c>
      <c r="CJ47" s="81" t="n">
        <f aca="false">J47-AJ47-BJ47</f>
        <v>16021</v>
      </c>
      <c r="CK47" s="81" t="n">
        <f aca="false">K47-AK47-BK47</f>
        <v>16465</v>
      </c>
      <c r="CL47" s="81" t="n">
        <f aca="false">L47-AL47-BL47</f>
        <v>17308</v>
      </c>
      <c r="CM47" s="81" t="n">
        <f aca="false">M47-AM47-BM47</f>
        <v>17758</v>
      </c>
      <c r="CN47" s="81" t="n">
        <f aca="false">N47-AN47-BN47</f>
        <v>18683</v>
      </c>
      <c r="CO47" s="81" t="n">
        <f aca="false">O47-AO47-BO47</f>
        <v>19308</v>
      </c>
      <c r="CP47" s="51"/>
    </row>
    <row r="48" customFormat="false" ht="3.95" hidden="false" customHeight="true" outlineLevel="0" collapsed="false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BA48" s="51"/>
      <c r="BB48" s="72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</row>
    <row r="49" customFormat="false" ht="12.75" hidden="false" customHeight="false" outlineLevel="0" collapsed="false">
      <c r="A49" s="48"/>
      <c r="B49" s="69" t="s">
        <v>324</v>
      </c>
      <c r="C49" s="79" t="n">
        <f aca="false">SUM(C44:C48)</f>
        <v>209913</v>
      </c>
      <c r="D49" s="79" t="n">
        <f aca="false">SUM(D44:D48)</f>
        <v>209452</v>
      </c>
      <c r="E49" s="79" t="n">
        <f aca="false">SUM(E44:E48)</f>
        <v>208980</v>
      </c>
      <c r="F49" s="79" t="n">
        <f aca="false">SUM(F44:F48)</f>
        <v>208924</v>
      </c>
      <c r="G49" s="79" t="n">
        <f aca="false">SUM(G44:G48)</f>
        <v>208507</v>
      </c>
      <c r="H49" s="79" t="n">
        <f aca="false">SUM(H44:H48)</f>
        <v>208137</v>
      </c>
      <c r="I49" s="79" t="n">
        <f aca="false">SUM(I44:I48)</f>
        <v>210209</v>
      </c>
      <c r="J49" s="79" t="n">
        <f aca="false">SUM(J44:J48)</f>
        <v>209731</v>
      </c>
      <c r="K49" s="79" t="n">
        <f aca="false">SUM(K44:K48)</f>
        <v>209310</v>
      </c>
      <c r="L49" s="79" t="n">
        <f aca="false">SUM(L44:L48)</f>
        <v>209335</v>
      </c>
      <c r="M49" s="79" t="n">
        <f aca="false">SUM(M44:M48)</f>
        <v>209002</v>
      </c>
      <c r="N49" s="79" t="n">
        <f aca="false">SUM(N44:N48)</f>
        <v>209132</v>
      </c>
      <c r="O49" s="79" t="n">
        <f aca="false">SUM(O44:O48)</f>
        <v>214656</v>
      </c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48"/>
      <c r="AB49" s="69" t="str">
        <f aca="false">B49</f>
        <v>      Total Deferred Charges</v>
      </c>
      <c r="AC49" s="79" t="n">
        <f aca="false">SUM(AC44:AC48)</f>
        <v>0</v>
      </c>
      <c r="AD49" s="79" t="n">
        <f aca="false">SUM(AD44:AD48)</f>
        <v>0</v>
      </c>
      <c r="AE49" s="79" t="n">
        <f aca="false">SUM(AE44:AE48)</f>
        <v>0</v>
      </c>
      <c r="AF49" s="79" t="n">
        <f aca="false">SUM(AF44:AF48)</f>
        <v>0</v>
      </c>
      <c r="AG49" s="79" t="n">
        <f aca="false">SUM(AG44:AG48)</f>
        <v>0</v>
      </c>
      <c r="AH49" s="79" t="n">
        <f aca="false">SUM(AH44:AH48)</f>
        <v>0</v>
      </c>
      <c r="AI49" s="79" t="n">
        <f aca="false">SUM(AI44:AI48)</f>
        <v>0</v>
      </c>
      <c r="AJ49" s="79" t="n">
        <f aca="false">SUM(AJ44:AJ48)</f>
        <v>0</v>
      </c>
      <c r="AK49" s="79" t="n">
        <f aca="false">SUM(AK44:AK48)</f>
        <v>0</v>
      </c>
      <c r="AL49" s="79" t="n">
        <f aca="false">SUM(AL44:AL48)</f>
        <v>0</v>
      </c>
      <c r="AM49" s="79" t="n">
        <f aca="false">SUM(AM44:AM48)</f>
        <v>0</v>
      </c>
      <c r="AN49" s="79" t="n">
        <f aca="false">SUM(AN44:AN48)</f>
        <v>0</v>
      </c>
      <c r="AO49" s="79" t="n">
        <f aca="false">SUM(AO44:AO48)</f>
        <v>0</v>
      </c>
      <c r="AP49" s="51"/>
      <c r="AQ49" s="70"/>
      <c r="AR49" s="51"/>
      <c r="BA49" s="48"/>
      <c r="BB49" s="69" t="str">
        <f aca="false">B49</f>
        <v>      Total Deferred Charges</v>
      </c>
      <c r="BC49" s="79" t="n">
        <f aca="false">SUM(BC44:BC48)</f>
        <v>0</v>
      </c>
      <c r="BD49" s="79" t="n">
        <f aca="false">SUM(BD44:BD48)</f>
        <v>0</v>
      </c>
      <c r="BE49" s="79" t="n">
        <f aca="false">SUM(BE44:BE48)</f>
        <v>0</v>
      </c>
      <c r="BF49" s="79" t="n">
        <f aca="false">SUM(BF44:BF48)</f>
        <v>0</v>
      </c>
      <c r="BG49" s="79" t="n">
        <f aca="false">SUM(BG44:BG48)</f>
        <v>0</v>
      </c>
      <c r="BH49" s="79" t="n">
        <f aca="false">SUM(BH44:BH48)</f>
        <v>0</v>
      </c>
      <c r="BI49" s="79" t="n">
        <f aca="false">SUM(BI44:BI48)</f>
        <v>0</v>
      </c>
      <c r="BJ49" s="79" t="n">
        <f aca="false">SUM(BJ44:BJ48)</f>
        <v>0</v>
      </c>
      <c r="BK49" s="79" t="n">
        <f aca="false">SUM(BK44:BK48)</f>
        <v>0</v>
      </c>
      <c r="BL49" s="79" t="n">
        <f aca="false">SUM(BL44:BL48)</f>
        <v>0</v>
      </c>
      <c r="BM49" s="79" t="n">
        <f aca="false">SUM(BM44:BM48)</f>
        <v>0</v>
      </c>
      <c r="BN49" s="79" t="n">
        <f aca="false">SUM(BN44:BN48)</f>
        <v>0</v>
      </c>
      <c r="BO49" s="79" t="n">
        <f aca="false">SUM(BO44:BO48)</f>
        <v>0</v>
      </c>
      <c r="CA49" s="48"/>
      <c r="CB49" s="69" t="str">
        <f aca="false">B49</f>
        <v>      Total Deferred Charges</v>
      </c>
      <c r="CC49" s="79" t="n">
        <f aca="false">SUM(CC44:CC48)</f>
        <v>209913</v>
      </c>
      <c r="CD49" s="79" t="n">
        <f aca="false">SUM(CD44:CD48)</f>
        <v>209452</v>
      </c>
      <c r="CE49" s="79" t="n">
        <f aca="false">SUM(CE44:CE48)</f>
        <v>208980</v>
      </c>
      <c r="CF49" s="79" t="n">
        <f aca="false">SUM(CF44:CF48)</f>
        <v>208924</v>
      </c>
      <c r="CG49" s="79" t="n">
        <f aca="false">SUM(CG44:CG48)</f>
        <v>208507</v>
      </c>
      <c r="CH49" s="79" t="n">
        <f aca="false">SUM(CH44:CH48)</f>
        <v>208137</v>
      </c>
      <c r="CI49" s="79" t="n">
        <f aca="false">SUM(CI44:CI48)</f>
        <v>210209</v>
      </c>
      <c r="CJ49" s="79" t="n">
        <f aca="false">SUM(CJ44:CJ48)</f>
        <v>209731</v>
      </c>
      <c r="CK49" s="79" t="n">
        <f aca="false">SUM(CK44:CK48)</f>
        <v>209310</v>
      </c>
      <c r="CL49" s="79" t="n">
        <f aca="false">SUM(CL44:CL48)</f>
        <v>209335</v>
      </c>
      <c r="CM49" s="79" t="n">
        <f aca="false">SUM(CM44:CM48)</f>
        <v>209002</v>
      </c>
      <c r="CN49" s="79" t="n">
        <f aca="false">SUM(CN44:CN48)</f>
        <v>209132</v>
      </c>
      <c r="CO49" s="79" t="n">
        <f aca="false">SUM(CO44:CO48)</f>
        <v>214656</v>
      </c>
      <c r="CP49" s="51"/>
    </row>
    <row r="50" customFormat="false" ht="12.75" hidden="false" customHeight="false" outlineLevel="0" collapsed="false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BA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</row>
    <row r="51" customFormat="false" ht="12.75" hidden="false" customHeight="false" outlineLevel="0" collapsed="false">
      <c r="A51" s="51"/>
      <c r="B51" s="51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51"/>
      <c r="AQ51" s="70"/>
      <c r="AR51" s="51"/>
      <c r="BA51" s="51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CA51" s="51"/>
      <c r="CB51" s="51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51"/>
    </row>
    <row r="52" customFormat="false" ht="12.75" hidden="false" customHeight="false" outlineLevel="0" collapsed="false">
      <c r="A52" s="48"/>
      <c r="B52" s="69" t="s">
        <v>325</v>
      </c>
      <c r="C52" s="83" t="n">
        <f aca="false">C26+C34+C40+C49</f>
        <v>2096348</v>
      </c>
      <c r="D52" s="83" t="n">
        <f aca="false">D26+D34+D40+D49</f>
        <v>2117230</v>
      </c>
      <c r="E52" s="83" t="n">
        <f aca="false">E26+E34+E40+E49</f>
        <v>2135259</v>
      </c>
      <c r="F52" s="83" t="n">
        <f aca="false">F26+F34+F40+F49</f>
        <v>2153309</v>
      </c>
      <c r="G52" s="83" t="n">
        <f aca="false">G26+G34+G40+G49</f>
        <v>2158961</v>
      </c>
      <c r="H52" s="83" t="n">
        <f aca="false">H26+H34+H40+H49</f>
        <v>2159644</v>
      </c>
      <c r="I52" s="83" t="n">
        <f aca="false">I26+I34+I40+I49</f>
        <v>2159266</v>
      </c>
      <c r="J52" s="83" t="n">
        <f aca="false">J26+J34+J40+J49</f>
        <v>2165463</v>
      </c>
      <c r="K52" s="83" t="n">
        <f aca="false">K26+K34+K40+K49</f>
        <v>2171007</v>
      </c>
      <c r="L52" s="83" t="n">
        <f aca="false">L26+L34+L40+L49</f>
        <v>2170139</v>
      </c>
      <c r="M52" s="83" t="n">
        <f aca="false">M26+M34+M40+M49</f>
        <v>2173940</v>
      </c>
      <c r="N52" s="83" t="n">
        <f aca="false">N26+N34+N40+N49</f>
        <v>2188708</v>
      </c>
      <c r="O52" s="83" t="n">
        <f aca="false">O26+O34+O40+O49</f>
        <v>2199710</v>
      </c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48"/>
      <c r="AB52" s="69" t="str">
        <f aca="false">B52</f>
        <v>            TOTAL ASSETS</v>
      </c>
      <c r="AC52" s="83" t="n">
        <f aca="false">AC26+AC34+AC40+AC49</f>
        <v>71442</v>
      </c>
      <c r="AD52" s="83" t="n">
        <f aca="false">AD26+AD34+AD40+AD49</f>
        <v>71521</v>
      </c>
      <c r="AE52" s="83" t="n">
        <f aca="false">AE26+AE34+AE40+AE49</f>
        <v>71600</v>
      </c>
      <c r="AF52" s="83" t="n">
        <f aca="false">AF26+AF34+AF40+AF49</f>
        <v>71679</v>
      </c>
      <c r="AG52" s="83" t="n">
        <f aca="false">AG26+AG34+AG40+AG49</f>
        <v>71758</v>
      </c>
      <c r="AH52" s="83" t="n">
        <f aca="false">AH26+AH34+AH40+AH49</f>
        <v>71834</v>
      </c>
      <c r="AI52" s="83" t="n">
        <f aca="false">AI26+AI34+AI40+AI49</f>
        <v>72043</v>
      </c>
      <c r="AJ52" s="83" t="n">
        <f aca="false">AJ26+AJ34+AJ40+AJ49</f>
        <v>72252</v>
      </c>
      <c r="AK52" s="83" t="n">
        <f aca="false">AK26+AK34+AK40+AK49</f>
        <v>72429</v>
      </c>
      <c r="AL52" s="83" t="n">
        <f aca="false">AL26+AL34+AL40+AL49</f>
        <v>72606</v>
      </c>
      <c r="AM52" s="83" t="n">
        <f aca="false">AM26+AM34+AM40+AM49</f>
        <v>72776</v>
      </c>
      <c r="AN52" s="83" t="n">
        <f aca="false">AN26+AN34+AN40+AN49</f>
        <v>72952</v>
      </c>
      <c r="AO52" s="83" t="n">
        <f aca="false">AO26+AO34+AO40+AO49</f>
        <v>73129</v>
      </c>
      <c r="AP52" s="51"/>
      <c r="AQ52" s="70"/>
      <c r="AR52" s="51"/>
      <c r="BA52" s="48"/>
      <c r="BB52" s="69" t="str">
        <f aca="false">B52</f>
        <v>            TOTAL ASSETS</v>
      </c>
      <c r="BC52" s="83" t="n">
        <f aca="false">BC26+BC34+BC40+BC49</f>
        <v>7753</v>
      </c>
      <c r="BD52" s="83" t="n">
        <f aca="false">BD26+BD34+BD40+BD49</f>
        <v>7727</v>
      </c>
      <c r="BE52" s="83" t="n">
        <f aca="false">BE26+BE34+BE40+BE49</f>
        <v>7701</v>
      </c>
      <c r="BF52" s="83" t="n">
        <f aca="false">BF26+BF34+BF40+BF49</f>
        <v>7675</v>
      </c>
      <c r="BG52" s="83" t="n">
        <f aca="false">BG26+BG34+BG40+BG49</f>
        <v>7649</v>
      </c>
      <c r="BH52" s="83" t="n">
        <f aca="false">BH26+BH34+BH40+BH49</f>
        <v>7623</v>
      </c>
      <c r="BI52" s="83" t="n">
        <f aca="false">BI26+BI34+BI40+BI49</f>
        <v>7597</v>
      </c>
      <c r="BJ52" s="83" t="n">
        <f aca="false">BJ26+BJ34+BJ40+BJ49</f>
        <v>7571</v>
      </c>
      <c r="BK52" s="83" t="n">
        <f aca="false">BK26+BK34+BK40+BK49</f>
        <v>7545</v>
      </c>
      <c r="BL52" s="83" t="n">
        <f aca="false">BL26+BL34+BL40+BL49</f>
        <v>7519</v>
      </c>
      <c r="BM52" s="83" t="n">
        <f aca="false">BM26+BM34+BM40+BM49</f>
        <v>7493</v>
      </c>
      <c r="BN52" s="83" t="n">
        <f aca="false">BN26+BN34+BN40+BN49</f>
        <v>7467</v>
      </c>
      <c r="BO52" s="83" t="n">
        <f aca="false">BO26+BO34+BO40+BO49</f>
        <v>7441</v>
      </c>
      <c r="CA52" s="48"/>
      <c r="CB52" s="69" t="str">
        <f aca="false">B52</f>
        <v>            TOTAL ASSETS</v>
      </c>
      <c r="CC52" s="83" t="n">
        <f aca="false">CC26+CC34+CC40+CC49</f>
        <v>2017153</v>
      </c>
      <c r="CD52" s="83" t="n">
        <f aca="false">CD26+CD34+CD40+CD49</f>
        <v>2037982</v>
      </c>
      <c r="CE52" s="83" t="n">
        <f aca="false">CE26+CE34+CE40+CE49</f>
        <v>2055958</v>
      </c>
      <c r="CF52" s="83" t="n">
        <f aca="false">CF26+CF34+CF40+CF49</f>
        <v>2073955</v>
      </c>
      <c r="CG52" s="83" t="n">
        <f aca="false">CG26+CG34+CG40+CG49</f>
        <v>2079554</v>
      </c>
      <c r="CH52" s="83" t="n">
        <f aca="false">CH26+CH34+CH40+CH49</f>
        <v>2080187</v>
      </c>
      <c r="CI52" s="83" t="n">
        <f aca="false">CI26+CI34+CI40+CI49</f>
        <v>2079626</v>
      </c>
      <c r="CJ52" s="83" t="n">
        <f aca="false">CJ26+CJ34+CJ40+CJ49</f>
        <v>2085640</v>
      </c>
      <c r="CK52" s="83" t="n">
        <f aca="false">CK26+CK34+CK40+CK49</f>
        <v>2091033</v>
      </c>
      <c r="CL52" s="83" t="n">
        <f aca="false">CL26+CL34+CL40+CL49</f>
        <v>2090014</v>
      </c>
      <c r="CM52" s="83" t="n">
        <f aca="false">CM26+CM34+CM40+CM49</f>
        <v>2093671</v>
      </c>
      <c r="CN52" s="83" t="n">
        <f aca="false">CN26+CN34+CN40+CN49</f>
        <v>2108289</v>
      </c>
      <c r="CO52" s="83" t="n">
        <f aca="false">CO26+CO34+CO40+CO49</f>
        <v>2119140</v>
      </c>
      <c r="CP52" s="51"/>
    </row>
    <row r="53" customFormat="false" ht="12.75" hidden="false" customHeight="false" outlineLevel="0" collapsed="false">
      <c r="A53" s="51"/>
      <c r="B53" s="51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51"/>
      <c r="AQ53" s="70"/>
      <c r="AR53" s="51"/>
      <c r="BA53" s="51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CA53" s="51"/>
      <c r="CB53" s="51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51"/>
    </row>
    <row r="54" customFormat="false" ht="12.75" hidden="false" customHeight="false" outlineLevel="0" collapsed="false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BA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</row>
    <row r="55" customFormat="false" ht="12.75" hidden="false" customHeight="false" outlineLevel="0" collapsed="false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64"/>
      <c r="AG55" s="71"/>
      <c r="AH55" s="71"/>
      <c r="AI55" s="71"/>
      <c r="AJ55" s="51"/>
      <c r="AK55" s="51"/>
      <c r="AL55" s="51"/>
      <c r="AM55" s="51"/>
      <c r="AN55" s="51"/>
      <c r="AO55" s="51"/>
      <c r="AP55" s="51"/>
      <c r="AQ55" s="51"/>
      <c r="AR55" s="51"/>
      <c r="BA55" s="51"/>
      <c r="BC55" s="51"/>
      <c r="BD55" s="51"/>
      <c r="BE55" s="51"/>
      <c r="BF55" s="64"/>
      <c r="BG55" s="71"/>
      <c r="BH55" s="71"/>
      <c r="BI55" s="71"/>
      <c r="BJ55" s="51"/>
      <c r="BK55" s="51"/>
      <c r="BL55" s="51"/>
      <c r="BM55" s="51"/>
      <c r="BN55" s="51"/>
      <c r="BO55" s="51"/>
      <c r="CA55" s="51"/>
      <c r="CB55" s="51"/>
      <c r="CP55" s="51"/>
    </row>
    <row r="56" customFormat="false" ht="8.1" hidden="false" customHeight="true" outlineLevel="0" collapsed="false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BA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CA56" s="51"/>
      <c r="CB56" s="51"/>
      <c r="CP56" s="51"/>
    </row>
    <row r="57" customFormat="false" ht="12.75" hidden="false" customHeight="false" outlineLevel="0" collapsed="false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84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51"/>
      <c r="AQ57" s="70"/>
      <c r="AR57" s="51"/>
      <c r="BA57" s="51"/>
      <c r="BC57" s="84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CA57" s="51"/>
      <c r="CB57" s="51"/>
      <c r="CP57" s="51"/>
    </row>
    <row r="58" customFormat="false" ht="12.75" hidden="false" customHeight="false" outlineLevel="0" collapsed="false">
      <c r="A58" s="48"/>
      <c r="B58" s="69" t="s">
        <v>326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48"/>
      <c r="AB58" s="69" t="str">
        <f aca="false">B58</f>
        <v>CURRENT LIABILITIES</v>
      </c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51"/>
      <c r="AQ58" s="70"/>
      <c r="AR58" s="51"/>
      <c r="BA58" s="48"/>
      <c r="BB58" s="69" t="str">
        <f aca="false">B58</f>
        <v>CURRENT LIABILITIES</v>
      </c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CA58" s="48"/>
      <c r="CB58" s="69" t="str">
        <f aca="false">B58</f>
        <v>CURRENT LIABILITIES</v>
      </c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51"/>
    </row>
    <row r="59" customFormat="false" ht="12.75" hidden="false" customHeight="false" outlineLevel="0" collapsed="false">
      <c r="A59" s="71" t="s">
        <v>327</v>
      </c>
      <c r="B59" s="72" t="s">
        <v>328</v>
      </c>
      <c r="C59" s="70" t="n">
        <f aca="false">BACKUP!C299</f>
        <v>14572</v>
      </c>
      <c r="D59" s="70" t="n">
        <f aca="false">BACKUP!D299</f>
        <v>14722</v>
      </c>
      <c r="E59" s="70" t="n">
        <f aca="false">BACKUP!E299</f>
        <v>14722</v>
      </c>
      <c r="F59" s="70" t="n">
        <f aca="false">BACKUP!F299</f>
        <v>14722</v>
      </c>
      <c r="G59" s="70" t="n">
        <f aca="false">BACKUP!G299</f>
        <v>13991</v>
      </c>
      <c r="H59" s="70" t="n">
        <f aca="false">BACKUP!H299</f>
        <v>13991</v>
      </c>
      <c r="I59" s="70" t="n">
        <f aca="false">BACKUP!I299</f>
        <v>13610</v>
      </c>
      <c r="J59" s="70" t="n">
        <f aca="false">BACKUP!J299</f>
        <v>13610</v>
      </c>
      <c r="K59" s="70" t="n">
        <f aca="false">BACKUP!K299</f>
        <v>13610</v>
      </c>
      <c r="L59" s="70" t="n">
        <f aca="false">BACKUP!L299</f>
        <v>13891</v>
      </c>
      <c r="M59" s="70" t="n">
        <f aca="false">BACKUP!M299</f>
        <v>13891</v>
      </c>
      <c r="N59" s="70" t="n">
        <f aca="false">BACKUP!N299</f>
        <v>13891</v>
      </c>
      <c r="O59" s="70" t="n">
        <f aca="false">BACKUP!O299</f>
        <v>14722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71" t="str">
        <f aca="false">A59</f>
        <v>A</v>
      </c>
      <c r="AB59" s="72" t="str">
        <f aca="false">B59</f>
        <v>   Accounts Payable - Assoc. Companies / Trade</v>
      </c>
      <c r="AC59" s="73" t="n">
        <v>0</v>
      </c>
      <c r="AD59" s="73" t="n">
        <v>0</v>
      </c>
      <c r="AE59" s="73" t="n">
        <v>0</v>
      </c>
      <c r="AF59" s="73" t="n">
        <v>0</v>
      </c>
      <c r="AG59" s="73" t="n">
        <v>0</v>
      </c>
      <c r="AH59" s="73" t="n">
        <v>0</v>
      </c>
      <c r="AI59" s="73" t="n">
        <v>0</v>
      </c>
      <c r="AJ59" s="73" t="n">
        <v>0</v>
      </c>
      <c r="AK59" s="73" t="n">
        <v>0</v>
      </c>
      <c r="AL59" s="73" t="n">
        <v>0</v>
      </c>
      <c r="AM59" s="73" t="n">
        <v>0</v>
      </c>
      <c r="AN59" s="73" t="n">
        <v>0</v>
      </c>
      <c r="AO59" s="73" t="n">
        <v>0</v>
      </c>
      <c r="AP59" s="51"/>
      <c r="AQ59" s="70"/>
      <c r="AR59" s="51"/>
      <c r="BA59" s="71" t="str">
        <f aca="false">AA59</f>
        <v>A</v>
      </c>
      <c r="BB59" s="72" t="str">
        <f aca="false">B59</f>
        <v>   Accounts Payable - Assoc. Companies / Trade</v>
      </c>
      <c r="BC59" s="73" t="n">
        <v>50</v>
      </c>
      <c r="BD59" s="75" t="n">
        <f aca="false">BC59</f>
        <v>50</v>
      </c>
      <c r="BE59" s="75" t="n">
        <f aca="false">BD59</f>
        <v>50</v>
      </c>
      <c r="BF59" s="75" t="n">
        <f aca="false">BE59</f>
        <v>50</v>
      </c>
      <c r="BG59" s="75" t="n">
        <f aca="false">BF59</f>
        <v>50</v>
      </c>
      <c r="BH59" s="75" t="n">
        <f aca="false">BG59</f>
        <v>50</v>
      </c>
      <c r="BI59" s="75" t="n">
        <f aca="false">BH59</f>
        <v>50</v>
      </c>
      <c r="BJ59" s="75" t="n">
        <f aca="false">BI59</f>
        <v>50</v>
      </c>
      <c r="BK59" s="75" t="n">
        <f aca="false">BJ59</f>
        <v>50</v>
      </c>
      <c r="BL59" s="75" t="n">
        <f aca="false">BK59</f>
        <v>50</v>
      </c>
      <c r="BM59" s="75" t="n">
        <f aca="false">BL59</f>
        <v>50</v>
      </c>
      <c r="BN59" s="75" t="n">
        <f aca="false">BM59</f>
        <v>50</v>
      </c>
      <c r="BO59" s="75" t="n">
        <f aca="false">BN59</f>
        <v>50</v>
      </c>
      <c r="CA59" s="71" t="str">
        <f aca="false">A59</f>
        <v>A</v>
      </c>
      <c r="CB59" s="72" t="str">
        <f aca="false">B59</f>
        <v>   Accounts Payable - Assoc. Companies / Trade</v>
      </c>
      <c r="CC59" s="74" t="n">
        <f aca="false">C59-AC59-BC59</f>
        <v>14522</v>
      </c>
      <c r="CD59" s="74" t="n">
        <f aca="false">D59-AD59-BD59</f>
        <v>14672</v>
      </c>
      <c r="CE59" s="74" t="n">
        <f aca="false">E59-AE59-BE59</f>
        <v>14672</v>
      </c>
      <c r="CF59" s="74" t="n">
        <f aca="false">F59-AF59-BF59</f>
        <v>14672</v>
      </c>
      <c r="CG59" s="74" t="n">
        <f aca="false">G59-AG59-BG59</f>
        <v>13941</v>
      </c>
      <c r="CH59" s="74" t="n">
        <f aca="false">H59-AH59-BH59</f>
        <v>13941</v>
      </c>
      <c r="CI59" s="74" t="n">
        <f aca="false">I59-AI59-BI59</f>
        <v>13560</v>
      </c>
      <c r="CJ59" s="74" t="n">
        <f aca="false">J59-AJ59-BJ59</f>
        <v>13560</v>
      </c>
      <c r="CK59" s="74" t="n">
        <f aca="false">K59-AK59-BK59</f>
        <v>13560</v>
      </c>
      <c r="CL59" s="74" t="n">
        <f aca="false">L59-AL59-BL59</f>
        <v>13841</v>
      </c>
      <c r="CM59" s="74" t="n">
        <f aca="false">M59-AM59-BM59</f>
        <v>13841</v>
      </c>
      <c r="CN59" s="74" t="n">
        <f aca="false">N59-AN59-BN59</f>
        <v>13841</v>
      </c>
      <c r="CO59" s="74" t="n">
        <f aca="false">O59-AO59-BO59</f>
        <v>14672</v>
      </c>
      <c r="CP59" s="51"/>
    </row>
    <row r="60" customFormat="false" ht="12.75" hidden="false" customHeight="false" outlineLevel="0" collapsed="false">
      <c r="A60" s="71" t="s">
        <v>327</v>
      </c>
      <c r="B60" s="72" t="s">
        <v>329</v>
      </c>
      <c r="C60" s="70" t="n">
        <f aca="false">BACKUP!C317</f>
        <v>-6564</v>
      </c>
      <c r="D60" s="70" t="n">
        <f aca="false">BACKUP!D317</f>
        <v>-9315</v>
      </c>
      <c r="E60" s="70" t="n">
        <f aca="false">BACKUP!E317</f>
        <v>-10601</v>
      </c>
      <c r="F60" s="70" t="n">
        <f aca="false">BACKUP!F317</f>
        <v>-10762</v>
      </c>
      <c r="G60" s="70" t="n">
        <f aca="false">BACKUP!G317</f>
        <v>-8405</v>
      </c>
      <c r="H60" s="70" t="n">
        <f aca="false">BACKUP!H317</f>
        <v>-1346</v>
      </c>
      <c r="I60" s="70" t="n">
        <f aca="false">BACKUP!I317</f>
        <v>-2494</v>
      </c>
      <c r="J60" s="70" t="n">
        <f aca="false">BACKUP!J317</f>
        <v>-1065</v>
      </c>
      <c r="K60" s="70" t="n">
        <f aca="false">BACKUP!K317</f>
        <v>-282</v>
      </c>
      <c r="L60" s="70" t="n">
        <f aca="false">BACKUP!L317</f>
        <v>379</v>
      </c>
      <c r="M60" s="70" t="n">
        <f aca="false">BACKUP!M317</f>
        <v>1306</v>
      </c>
      <c r="N60" s="70" t="n">
        <f aca="false">BACKUP!N317</f>
        <v>-2313</v>
      </c>
      <c r="O60" s="70" t="n">
        <f aca="false">BACKUP!O317</f>
        <v>-4996</v>
      </c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71" t="str">
        <f aca="false">A60</f>
        <v>A</v>
      </c>
      <c r="AB60" s="72" t="str">
        <f aca="false">B60</f>
        <v>                               - Other</v>
      </c>
      <c r="AC60" s="73" t="n">
        <v>0</v>
      </c>
      <c r="AD60" s="73" t="n">
        <v>0</v>
      </c>
      <c r="AE60" s="73" t="n">
        <v>0</v>
      </c>
      <c r="AF60" s="73" t="n">
        <v>0</v>
      </c>
      <c r="AG60" s="73" t="n">
        <v>0</v>
      </c>
      <c r="AH60" s="73" t="n">
        <v>0</v>
      </c>
      <c r="AI60" s="73" t="n">
        <v>0</v>
      </c>
      <c r="AJ60" s="73" t="n">
        <v>0</v>
      </c>
      <c r="AK60" s="73" t="n">
        <v>0</v>
      </c>
      <c r="AL60" s="73" t="n">
        <v>0</v>
      </c>
      <c r="AM60" s="73" t="n">
        <v>0</v>
      </c>
      <c r="AN60" s="73" t="n">
        <v>0</v>
      </c>
      <c r="AO60" s="73" t="n">
        <v>0</v>
      </c>
      <c r="AP60" s="51"/>
      <c r="AQ60" s="51"/>
      <c r="AR60" s="51"/>
      <c r="BA60" s="71" t="str">
        <f aca="false">AA60</f>
        <v>A</v>
      </c>
      <c r="BB60" s="72" t="str">
        <f aca="false">B60</f>
        <v>                               - Other</v>
      </c>
      <c r="BC60" s="73" t="n">
        <v>0</v>
      </c>
      <c r="BD60" s="73" t="n">
        <v>0</v>
      </c>
      <c r="BE60" s="73" t="n">
        <v>0</v>
      </c>
      <c r="BF60" s="73" t="n">
        <v>0</v>
      </c>
      <c r="BG60" s="73" t="n">
        <v>0</v>
      </c>
      <c r="BH60" s="73" t="n">
        <v>0</v>
      </c>
      <c r="BI60" s="73" t="n">
        <v>0</v>
      </c>
      <c r="BJ60" s="73" t="n">
        <v>0</v>
      </c>
      <c r="BK60" s="73" t="n">
        <v>0</v>
      </c>
      <c r="BL60" s="73" t="n">
        <v>0</v>
      </c>
      <c r="BM60" s="73" t="n">
        <v>0</v>
      </c>
      <c r="BN60" s="73" t="n">
        <v>0</v>
      </c>
      <c r="BO60" s="73" t="n">
        <v>0</v>
      </c>
      <c r="CA60" s="71" t="str">
        <f aca="false">A60</f>
        <v>A</v>
      </c>
      <c r="CB60" s="72" t="str">
        <f aca="false">B60</f>
        <v>                               - Other</v>
      </c>
      <c r="CC60" s="74" t="n">
        <f aca="false">C60-AC60-BC60</f>
        <v>-6564</v>
      </c>
      <c r="CD60" s="74" t="n">
        <f aca="false">D60-AD60-BD60</f>
        <v>-9315</v>
      </c>
      <c r="CE60" s="74" t="n">
        <f aca="false">E60-AE60-BE60</f>
        <v>-10601</v>
      </c>
      <c r="CF60" s="74" t="n">
        <f aca="false">F60-AF60-BF60</f>
        <v>-10762</v>
      </c>
      <c r="CG60" s="74" t="n">
        <f aca="false">G60-AG60-BG60</f>
        <v>-8405</v>
      </c>
      <c r="CH60" s="74" t="n">
        <f aca="false">H60-AH60-BH60</f>
        <v>-1346</v>
      </c>
      <c r="CI60" s="74" t="n">
        <f aca="false">I60-AI60-BI60</f>
        <v>-2494</v>
      </c>
      <c r="CJ60" s="74" t="n">
        <f aca="false">J60-AJ60-BJ60</f>
        <v>-1065</v>
      </c>
      <c r="CK60" s="74" t="n">
        <f aca="false">K60-AK60-BK60</f>
        <v>-282</v>
      </c>
      <c r="CL60" s="74" t="n">
        <f aca="false">L60-AL60-BL60</f>
        <v>379</v>
      </c>
      <c r="CM60" s="74" t="n">
        <f aca="false">M60-AM60-BM60</f>
        <v>1306</v>
      </c>
      <c r="CN60" s="74" t="n">
        <f aca="false">N60-AN60-BN60</f>
        <v>-2313</v>
      </c>
      <c r="CO60" s="74" t="n">
        <f aca="false">O60-AO60-BO60</f>
        <v>-4996</v>
      </c>
      <c r="CP60" s="51"/>
    </row>
    <row r="61" customFormat="false" ht="12.75" hidden="false" customHeight="false" outlineLevel="0" collapsed="false">
      <c r="A61" s="71" t="s">
        <v>330</v>
      </c>
      <c r="B61" s="72" t="s">
        <v>331</v>
      </c>
      <c r="C61" s="70" t="n">
        <f aca="false">BACKUP!C333</f>
        <v>1308</v>
      </c>
      <c r="D61" s="70" t="n">
        <f aca="false">BACKUP!D333</f>
        <v>1308</v>
      </c>
      <c r="E61" s="70" t="n">
        <f aca="false">BACKUP!E333</f>
        <v>1308</v>
      </c>
      <c r="F61" s="70" t="n">
        <f aca="false">BACKUP!F333</f>
        <v>1308</v>
      </c>
      <c r="G61" s="70" t="n">
        <f aca="false">BACKUP!G333</f>
        <v>1308</v>
      </c>
      <c r="H61" s="70" t="n">
        <f aca="false">BACKUP!H333</f>
        <v>1308</v>
      </c>
      <c r="I61" s="70" t="n">
        <f aca="false">BACKUP!I333</f>
        <v>1308</v>
      </c>
      <c r="J61" s="70" t="n">
        <f aca="false">BACKUP!J333</f>
        <v>1308</v>
      </c>
      <c r="K61" s="70" t="n">
        <f aca="false">BACKUP!K333</f>
        <v>1308</v>
      </c>
      <c r="L61" s="70" t="n">
        <f aca="false">BACKUP!L333</f>
        <v>1308</v>
      </c>
      <c r="M61" s="70" t="n">
        <f aca="false">BACKUP!M333</f>
        <v>1308</v>
      </c>
      <c r="N61" s="70" t="n">
        <f aca="false">BACKUP!N333</f>
        <v>1308</v>
      </c>
      <c r="O61" s="70" t="n">
        <f aca="false">BACKUP!O333</f>
        <v>1308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71" t="str">
        <f aca="false">A61</f>
        <v>B</v>
      </c>
      <c r="AB61" s="72" t="str">
        <f aca="false">B61</f>
        <v>   Liability Price Risk Management</v>
      </c>
      <c r="AC61" s="73" t="n">
        <v>0</v>
      </c>
      <c r="AD61" s="73" t="n">
        <v>0</v>
      </c>
      <c r="AE61" s="73" t="n">
        <v>0</v>
      </c>
      <c r="AF61" s="73" t="n">
        <v>0</v>
      </c>
      <c r="AG61" s="73" t="n">
        <v>0</v>
      </c>
      <c r="AH61" s="73" t="n">
        <v>0</v>
      </c>
      <c r="AI61" s="73" t="n">
        <v>0</v>
      </c>
      <c r="AJ61" s="73" t="n">
        <v>0</v>
      </c>
      <c r="AK61" s="73" t="n">
        <v>0</v>
      </c>
      <c r="AL61" s="73" t="n">
        <v>0</v>
      </c>
      <c r="AM61" s="73" t="n">
        <v>0</v>
      </c>
      <c r="AN61" s="73" t="n">
        <v>0</v>
      </c>
      <c r="AO61" s="73" t="n">
        <v>0</v>
      </c>
      <c r="AP61" s="51"/>
      <c r="AQ61" s="70"/>
      <c r="AR61" s="51"/>
      <c r="BA61" s="71" t="str">
        <f aca="false">AA61</f>
        <v>B</v>
      </c>
      <c r="BB61" s="72" t="str">
        <f aca="false">B61</f>
        <v>   Liability Price Risk Management</v>
      </c>
      <c r="BC61" s="73" t="n">
        <v>0</v>
      </c>
      <c r="BD61" s="73" t="n">
        <v>0</v>
      </c>
      <c r="BE61" s="73" t="n">
        <v>0</v>
      </c>
      <c r="BF61" s="73" t="n">
        <v>0</v>
      </c>
      <c r="BG61" s="73" t="n">
        <v>0</v>
      </c>
      <c r="BH61" s="73" t="n">
        <v>0</v>
      </c>
      <c r="BI61" s="73" t="n">
        <v>0</v>
      </c>
      <c r="BJ61" s="73" t="n">
        <v>0</v>
      </c>
      <c r="BK61" s="73" t="n">
        <v>0</v>
      </c>
      <c r="BL61" s="73" t="n">
        <v>0</v>
      </c>
      <c r="BM61" s="73" t="n">
        <v>0</v>
      </c>
      <c r="BN61" s="73" t="n">
        <v>0</v>
      </c>
      <c r="BO61" s="73" t="n">
        <v>0</v>
      </c>
      <c r="CA61" s="71" t="str">
        <f aca="false">A61</f>
        <v>B</v>
      </c>
      <c r="CB61" s="72" t="str">
        <f aca="false">B61</f>
        <v>   Liability Price Risk Management</v>
      </c>
      <c r="CC61" s="74" t="n">
        <f aca="false">C61-AC61-BC61</f>
        <v>1308</v>
      </c>
      <c r="CD61" s="74" t="n">
        <f aca="false">D61-AD61-BD61</f>
        <v>1308</v>
      </c>
      <c r="CE61" s="74" t="n">
        <f aca="false">E61-AE61-BE61</f>
        <v>1308</v>
      </c>
      <c r="CF61" s="74" t="n">
        <f aca="false">F61-AF61-BF61</f>
        <v>1308</v>
      </c>
      <c r="CG61" s="74" t="n">
        <f aca="false">G61-AG61-BG61</f>
        <v>1308</v>
      </c>
      <c r="CH61" s="74" t="n">
        <f aca="false">H61-AH61-BH61</f>
        <v>1308</v>
      </c>
      <c r="CI61" s="74" t="n">
        <f aca="false">I61-AI61-BI61</f>
        <v>1308</v>
      </c>
      <c r="CJ61" s="74" t="n">
        <f aca="false">J61-AJ61-BJ61</f>
        <v>1308</v>
      </c>
      <c r="CK61" s="74" t="n">
        <f aca="false">K61-AK61-BK61</f>
        <v>1308</v>
      </c>
      <c r="CL61" s="74" t="n">
        <f aca="false">L61-AL61-BL61</f>
        <v>1308</v>
      </c>
      <c r="CM61" s="74" t="n">
        <f aca="false">M61-AM61-BM61</f>
        <v>1308</v>
      </c>
      <c r="CN61" s="74" t="n">
        <f aca="false">N61-AN61-BN61</f>
        <v>1308</v>
      </c>
      <c r="CO61" s="74" t="n">
        <f aca="false">O61-AO61-BO61</f>
        <v>1308</v>
      </c>
      <c r="CP61" s="51"/>
    </row>
    <row r="62" customFormat="false" ht="12.75" hidden="false" customHeight="false" outlineLevel="0" collapsed="false">
      <c r="A62" s="71" t="s">
        <v>330</v>
      </c>
      <c r="B62" s="72" t="s">
        <v>332</v>
      </c>
      <c r="C62" s="70" t="n">
        <f aca="false">BACKUP!C341</f>
        <v>45493</v>
      </c>
      <c r="D62" s="70" t="n">
        <f aca="false">BACKUP!D341</f>
        <v>45493</v>
      </c>
      <c r="E62" s="70" t="n">
        <f aca="false">BACKUP!E341</f>
        <v>41493</v>
      </c>
      <c r="F62" s="70" t="n">
        <f aca="false">BACKUP!F341</f>
        <v>41493</v>
      </c>
      <c r="G62" s="70" t="n">
        <f aca="false">BACKUP!G341</f>
        <v>41493</v>
      </c>
      <c r="H62" s="70" t="n">
        <f aca="false">BACKUP!H341</f>
        <v>41493</v>
      </c>
      <c r="I62" s="70" t="n">
        <f aca="false">BACKUP!I341</f>
        <v>41493</v>
      </c>
      <c r="J62" s="70" t="n">
        <f aca="false">BACKUP!J341</f>
        <v>41493</v>
      </c>
      <c r="K62" s="70" t="n">
        <f aca="false">BACKUP!K341</f>
        <v>41493</v>
      </c>
      <c r="L62" s="70" t="n">
        <f aca="false">BACKUP!L341</f>
        <v>41493</v>
      </c>
      <c r="M62" s="70" t="n">
        <f aca="false">BACKUP!M341</f>
        <v>41493</v>
      </c>
      <c r="N62" s="70" t="n">
        <f aca="false">BACKUP!N341</f>
        <v>41493</v>
      </c>
      <c r="O62" s="70" t="n">
        <f aca="false">BACKUP!O341</f>
        <v>41493</v>
      </c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71" t="str">
        <f aca="false">A62</f>
        <v>B</v>
      </c>
      <c r="AB62" s="72" t="str">
        <f aca="false">B62</f>
        <v>   Exchange Gas Payable</v>
      </c>
      <c r="AC62" s="73" t="n">
        <v>0</v>
      </c>
      <c r="AD62" s="73" t="n">
        <v>0</v>
      </c>
      <c r="AE62" s="73" t="n">
        <v>0</v>
      </c>
      <c r="AF62" s="73" t="n">
        <v>0</v>
      </c>
      <c r="AG62" s="73" t="n">
        <v>0</v>
      </c>
      <c r="AH62" s="73" t="n">
        <v>0</v>
      </c>
      <c r="AI62" s="73" t="n">
        <v>0</v>
      </c>
      <c r="AJ62" s="73" t="n">
        <v>0</v>
      </c>
      <c r="AK62" s="73" t="n">
        <v>0</v>
      </c>
      <c r="AL62" s="73" t="n">
        <v>0</v>
      </c>
      <c r="AM62" s="73" t="n">
        <v>0</v>
      </c>
      <c r="AN62" s="73" t="n">
        <v>0</v>
      </c>
      <c r="AO62" s="73" t="n">
        <v>0</v>
      </c>
      <c r="AP62" s="51"/>
      <c r="AQ62" s="70"/>
      <c r="AR62" s="51"/>
      <c r="BA62" s="71" t="str">
        <f aca="false">AA62</f>
        <v>B</v>
      </c>
      <c r="BB62" s="72" t="str">
        <f aca="false">B62</f>
        <v>   Exchange Gas Payable</v>
      </c>
      <c r="BC62" s="73" t="n">
        <v>0</v>
      </c>
      <c r="BD62" s="73" t="n">
        <v>0</v>
      </c>
      <c r="BE62" s="73" t="n">
        <v>0</v>
      </c>
      <c r="BF62" s="73" t="n">
        <v>0</v>
      </c>
      <c r="BG62" s="73" t="n">
        <v>0</v>
      </c>
      <c r="BH62" s="73" t="n">
        <v>0</v>
      </c>
      <c r="BI62" s="73" t="n">
        <v>0</v>
      </c>
      <c r="BJ62" s="73" t="n">
        <v>0</v>
      </c>
      <c r="BK62" s="73" t="n">
        <v>0</v>
      </c>
      <c r="BL62" s="73" t="n">
        <v>0</v>
      </c>
      <c r="BM62" s="73" t="n">
        <v>0</v>
      </c>
      <c r="BN62" s="73" t="n">
        <v>0</v>
      </c>
      <c r="BO62" s="73" t="n">
        <v>0</v>
      </c>
      <c r="CA62" s="71" t="str">
        <f aca="false">A62</f>
        <v>B</v>
      </c>
      <c r="CB62" s="72" t="str">
        <f aca="false">B62</f>
        <v>   Exchange Gas Payable</v>
      </c>
      <c r="CC62" s="74" t="n">
        <f aca="false">C62-AC62-BC62</f>
        <v>45493</v>
      </c>
      <c r="CD62" s="74" t="n">
        <f aca="false">D62-AD62-BD62</f>
        <v>45493</v>
      </c>
      <c r="CE62" s="74" t="n">
        <f aca="false">E62-AE62-BE62</f>
        <v>41493</v>
      </c>
      <c r="CF62" s="74" t="n">
        <f aca="false">F62-AF62-BF62</f>
        <v>41493</v>
      </c>
      <c r="CG62" s="74" t="n">
        <f aca="false">G62-AG62-BG62</f>
        <v>41493</v>
      </c>
      <c r="CH62" s="74" t="n">
        <f aca="false">H62-AH62-BH62</f>
        <v>41493</v>
      </c>
      <c r="CI62" s="74" t="n">
        <f aca="false">I62-AI62-BI62</f>
        <v>41493</v>
      </c>
      <c r="CJ62" s="74" t="n">
        <f aca="false">J62-AJ62-BJ62</f>
        <v>41493</v>
      </c>
      <c r="CK62" s="74" t="n">
        <f aca="false">K62-AK62-BK62</f>
        <v>41493</v>
      </c>
      <c r="CL62" s="74" t="n">
        <f aca="false">L62-AL62-BL62</f>
        <v>41493</v>
      </c>
      <c r="CM62" s="74" t="n">
        <f aca="false">M62-AM62-BM62</f>
        <v>41493</v>
      </c>
      <c r="CN62" s="74" t="n">
        <f aca="false">N62-AN62-BN62</f>
        <v>41493</v>
      </c>
      <c r="CO62" s="74" t="n">
        <f aca="false">O62-AO62-BO62</f>
        <v>41493</v>
      </c>
      <c r="CP62" s="51"/>
    </row>
    <row r="63" customFormat="false" ht="12.75" hidden="false" customHeight="false" outlineLevel="0" collapsed="false">
      <c r="A63" s="71" t="s">
        <v>330</v>
      </c>
      <c r="B63" s="72" t="s">
        <v>333</v>
      </c>
      <c r="C63" s="70" t="n">
        <f aca="false">BACKUP!C366</f>
        <v>26410</v>
      </c>
      <c r="D63" s="70" t="n">
        <f aca="false">BACKUP!D366</f>
        <v>27684</v>
      </c>
      <c r="E63" s="70" t="n">
        <f aca="false">BACKUP!E366</f>
        <v>29584</v>
      </c>
      <c r="F63" s="70" t="n">
        <f aca="false">BACKUP!F366</f>
        <v>28765</v>
      </c>
      <c r="G63" s="70" t="n">
        <f aca="false">BACKUP!G366</f>
        <v>30440</v>
      </c>
      <c r="H63" s="70" t="n">
        <f aca="false">BACKUP!H366</f>
        <v>26472</v>
      </c>
      <c r="I63" s="70" t="n">
        <f aca="false">BACKUP!I366</f>
        <v>24700</v>
      </c>
      <c r="J63" s="70" t="n">
        <f aca="false">BACKUP!J366</f>
        <v>27012</v>
      </c>
      <c r="K63" s="70" t="n">
        <f aca="false">BACKUP!K366</f>
        <v>28643</v>
      </c>
      <c r="L63" s="70" t="n">
        <f aca="false">BACKUP!L366</f>
        <v>27557</v>
      </c>
      <c r="M63" s="70" t="n">
        <f aca="false">BACKUP!M366</f>
        <v>27968</v>
      </c>
      <c r="N63" s="70" t="n">
        <f aca="false">BACKUP!N366</f>
        <v>29649</v>
      </c>
      <c r="O63" s="70" t="n">
        <f aca="false">BACKUP!O366</f>
        <v>27181</v>
      </c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71" t="str">
        <f aca="false">A63</f>
        <v>B</v>
      </c>
      <c r="AB63" s="72" t="str">
        <f aca="false">B63</f>
        <v>   Accrued Taxes</v>
      </c>
      <c r="AC63" s="73" t="n">
        <v>672</v>
      </c>
      <c r="AD63" s="75" t="n">
        <f aca="false">AC63</f>
        <v>672</v>
      </c>
      <c r="AE63" s="75" t="n">
        <f aca="false">AD63</f>
        <v>672</v>
      </c>
      <c r="AF63" s="75" t="n">
        <f aca="false">AE63</f>
        <v>672</v>
      </c>
      <c r="AG63" s="75" t="n">
        <f aca="false">AF63</f>
        <v>672</v>
      </c>
      <c r="AH63" s="75" t="n">
        <f aca="false">AG63</f>
        <v>672</v>
      </c>
      <c r="AI63" s="75" t="n">
        <f aca="false">AH63</f>
        <v>672</v>
      </c>
      <c r="AJ63" s="75" t="n">
        <f aca="false">AI63</f>
        <v>672</v>
      </c>
      <c r="AK63" s="75" t="n">
        <f aca="false">AJ63</f>
        <v>672</v>
      </c>
      <c r="AL63" s="75" t="n">
        <f aca="false">AK63</f>
        <v>672</v>
      </c>
      <c r="AM63" s="75" t="n">
        <f aca="false">AL63</f>
        <v>672</v>
      </c>
      <c r="AN63" s="75" t="n">
        <f aca="false">AM63</f>
        <v>672</v>
      </c>
      <c r="AO63" s="75" t="n">
        <f aca="false">AN63</f>
        <v>672</v>
      </c>
      <c r="AP63" s="51"/>
      <c r="AQ63" s="70"/>
      <c r="AR63" s="51"/>
      <c r="BA63" s="71" t="str">
        <f aca="false">AA63</f>
        <v>B</v>
      </c>
      <c r="BB63" s="72" t="str">
        <f aca="false">B63</f>
        <v>   Accrued Taxes</v>
      </c>
      <c r="BC63" s="73" t="n">
        <v>230</v>
      </c>
      <c r="BD63" s="75" t="n">
        <f aca="false">BC63</f>
        <v>230</v>
      </c>
      <c r="BE63" s="75" t="n">
        <f aca="false">BD63</f>
        <v>230</v>
      </c>
      <c r="BF63" s="75" t="n">
        <f aca="false">BE63</f>
        <v>230</v>
      </c>
      <c r="BG63" s="75" t="n">
        <f aca="false">BF63</f>
        <v>230</v>
      </c>
      <c r="BH63" s="75" t="n">
        <f aca="false">BG63</f>
        <v>230</v>
      </c>
      <c r="BI63" s="75" t="n">
        <f aca="false">BH63</f>
        <v>230</v>
      </c>
      <c r="BJ63" s="75" t="n">
        <f aca="false">BI63</f>
        <v>230</v>
      </c>
      <c r="BK63" s="75" t="n">
        <f aca="false">BJ63</f>
        <v>230</v>
      </c>
      <c r="BL63" s="75" t="n">
        <f aca="false">BK63</f>
        <v>230</v>
      </c>
      <c r="BM63" s="75" t="n">
        <f aca="false">BL63</f>
        <v>230</v>
      </c>
      <c r="BN63" s="75" t="n">
        <f aca="false">BM63</f>
        <v>230</v>
      </c>
      <c r="BO63" s="75" t="n">
        <f aca="false">BN63</f>
        <v>230</v>
      </c>
      <c r="CA63" s="71" t="str">
        <f aca="false">A63</f>
        <v>B</v>
      </c>
      <c r="CB63" s="72" t="str">
        <f aca="false">B63</f>
        <v>   Accrued Taxes</v>
      </c>
      <c r="CC63" s="74" t="n">
        <f aca="false">C63-AC63-BC63</f>
        <v>25508</v>
      </c>
      <c r="CD63" s="74" t="n">
        <f aca="false">D63-AD63-BD63</f>
        <v>26782</v>
      </c>
      <c r="CE63" s="74" t="n">
        <f aca="false">E63-AE63-BE63</f>
        <v>28682</v>
      </c>
      <c r="CF63" s="74" t="n">
        <f aca="false">F63-AF63-BF63</f>
        <v>27863</v>
      </c>
      <c r="CG63" s="74" t="n">
        <f aca="false">G63-AG63-BG63</f>
        <v>29538</v>
      </c>
      <c r="CH63" s="74" t="n">
        <f aca="false">H63-AH63-BH63</f>
        <v>25570</v>
      </c>
      <c r="CI63" s="74" t="n">
        <f aca="false">I63-AI63-BI63</f>
        <v>23798</v>
      </c>
      <c r="CJ63" s="74" t="n">
        <f aca="false">J63-AJ63-BJ63</f>
        <v>26110</v>
      </c>
      <c r="CK63" s="74" t="n">
        <f aca="false">K63-AK63-BK63</f>
        <v>27741</v>
      </c>
      <c r="CL63" s="74" t="n">
        <f aca="false">L63-AL63-BL63</f>
        <v>26655</v>
      </c>
      <c r="CM63" s="74" t="n">
        <f aca="false">M63-AM63-BM63</f>
        <v>27066</v>
      </c>
      <c r="CN63" s="74" t="n">
        <f aca="false">N63-AN63-BN63</f>
        <v>28747</v>
      </c>
      <c r="CO63" s="74" t="n">
        <f aca="false">O63-AO63-BO63</f>
        <v>26279</v>
      </c>
      <c r="CP63" s="51"/>
    </row>
    <row r="64" customFormat="false" ht="12.75" hidden="false" customHeight="false" outlineLevel="0" collapsed="false">
      <c r="A64" s="71" t="s">
        <v>334</v>
      </c>
      <c r="B64" s="72" t="s">
        <v>335</v>
      </c>
      <c r="C64" s="70" t="n">
        <f aca="false">BACKUP!C376</f>
        <v>2479</v>
      </c>
      <c r="D64" s="70" t="n">
        <f aca="false">BACKUP!D376</f>
        <v>2479</v>
      </c>
      <c r="E64" s="70" t="n">
        <f aca="false">BACKUP!E376</f>
        <v>2479</v>
      </c>
      <c r="F64" s="70" t="n">
        <f aca="false">BACKUP!F376</f>
        <v>2479</v>
      </c>
      <c r="G64" s="70" t="n">
        <f aca="false">BACKUP!G376</f>
        <v>2479</v>
      </c>
      <c r="H64" s="70" t="n">
        <f aca="false">BACKUP!H376</f>
        <v>2479</v>
      </c>
      <c r="I64" s="70" t="n">
        <f aca="false">BACKUP!I376</f>
        <v>2479</v>
      </c>
      <c r="J64" s="70" t="n">
        <f aca="false">BACKUP!J376</f>
        <v>2479</v>
      </c>
      <c r="K64" s="70" t="n">
        <f aca="false">BACKUP!K376</f>
        <v>2479</v>
      </c>
      <c r="L64" s="70" t="n">
        <f aca="false">BACKUP!L376</f>
        <v>2479</v>
      </c>
      <c r="M64" s="70" t="n">
        <f aca="false">BACKUP!M376</f>
        <v>2479</v>
      </c>
      <c r="N64" s="70" t="n">
        <f aca="false">BACKUP!N376</f>
        <v>2479</v>
      </c>
      <c r="O64" s="70" t="n">
        <f aca="false">BACKUP!O376</f>
        <v>2479</v>
      </c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71" t="str">
        <f aca="false">A64</f>
        <v>C</v>
      </c>
      <c r="AB64" s="72" t="str">
        <f aca="false">B64</f>
        <v>   Deferred Income Taxes - Current</v>
      </c>
      <c r="AC64" s="73" t="n">
        <v>0</v>
      </c>
      <c r="AD64" s="75" t="n">
        <f aca="false">AC64</f>
        <v>0</v>
      </c>
      <c r="AE64" s="75" t="n">
        <f aca="false">AD64</f>
        <v>0</v>
      </c>
      <c r="AF64" s="75" t="n">
        <f aca="false">AE64</f>
        <v>0</v>
      </c>
      <c r="AG64" s="75" t="n">
        <f aca="false">AF64</f>
        <v>0</v>
      </c>
      <c r="AH64" s="75" t="n">
        <f aca="false">AG64</f>
        <v>0</v>
      </c>
      <c r="AI64" s="75" t="n">
        <f aca="false">AH64</f>
        <v>0</v>
      </c>
      <c r="AJ64" s="75" t="n">
        <f aca="false">AI64</f>
        <v>0</v>
      </c>
      <c r="AK64" s="75" t="n">
        <f aca="false">AJ64</f>
        <v>0</v>
      </c>
      <c r="AL64" s="75" t="n">
        <f aca="false">AK64</f>
        <v>0</v>
      </c>
      <c r="AM64" s="75" t="n">
        <f aca="false">AL64</f>
        <v>0</v>
      </c>
      <c r="AN64" s="75" t="n">
        <f aca="false">AM64</f>
        <v>0</v>
      </c>
      <c r="AO64" s="75" t="n">
        <f aca="false">AN64</f>
        <v>0</v>
      </c>
      <c r="AP64" s="51"/>
      <c r="AQ64" s="70"/>
      <c r="AR64" s="51"/>
      <c r="BA64" s="71" t="str">
        <f aca="false">AA64</f>
        <v>C</v>
      </c>
      <c r="BB64" s="72" t="str">
        <f aca="false">B64</f>
        <v>   Deferred Income Taxes - Current</v>
      </c>
      <c r="BC64" s="73" t="n">
        <v>0</v>
      </c>
      <c r="BD64" s="75" t="n">
        <f aca="false">BC64</f>
        <v>0</v>
      </c>
      <c r="BE64" s="75" t="n">
        <f aca="false">BD64</f>
        <v>0</v>
      </c>
      <c r="BF64" s="75" t="n">
        <f aca="false">BE64</f>
        <v>0</v>
      </c>
      <c r="BG64" s="75" t="n">
        <f aca="false">BF64</f>
        <v>0</v>
      </c>
      <c r="BH64" s="75" t="n">
        <f aca="false">BG64</f>
        <v>0</v>
      </c>
      <c r="BI64" s="75" t="n">
        <f aca="false">BH64</f>
        <v>0</v>
      </c>
      <c r="BJ64" s="75" t="n">
        <f aca="false">BI64</f>
        <v>0</v>
      </c>
      <c r="BK64" s="75" t="n">
        <f aca="false">BJ64</f>
        <v>0</v>
      </c>
      <c r="BL64" s="75" t="n">
        <f aca="false">BK64</f>
        <v>0</v>
      </c>
      <c r="BM64" s="75" t="n">
        <f aca="false">BL64</f>
        <v>0</v>
      </c>
      <c r="BN64" s="75" t="n">
        <f aca="false">BM64</f>
        <v>0</v>
      </c>
      <c r="BO64" s="75" t="n">
        <f aca="false">BN64</f>
        <v>0</v>
      </c>
      <c r="CA64" s="71" t="str">
        <f aca="false">A64</f>
        <v>C</v>
      </c>
      <c r="CB64" s="72" t="str">
        <f aca="false">B64</f>
        <v>   Deferred Income Taxes - Current</v>
      </c>
      <c r="CC64" s="74" t="n">
        <f aca="false">C64-AC64-BC64</f>
        <v>2479</v>
      </c>
      <c r="CD64" s="74" t="n">
        <f aca="false">D64-AD64-BD64</f>
        <v>2479</v>
      </c>
      <c r="CE64" s="74" t="n">
        <f aca="false">E64-AE64-BE64</f>
        <v>2479</v>
      </c>
      <c r="CF64" s="74" t="n">
        <f aca="false">F64-AF64-BF64</f>
        <v>2479</v>
      </c>
      <c r="CG64" s="74" t="n">
        <f aca="false">G64-AG64-BG64</f>
        <v>2479</v>
      </c>
      <c r="CH64" s="74" t="n">
        <f aca="false">H64-AH64-BH64</f>
        <v>2479</v>
      </c>
      <c r="CI64" s="74" t="n">
        <f aca="false">I64-AI64-BI64</f>
        <v>2479</v>
      </c>
      <c r="CJ64" s="74" t="n">
        <f aca="false">J64-AJ64-BJ64</f>
        <v>2479</v>
      </c>
      <c r="CK64" s="74" t="n">
        <f aca="false">K64-AK64-BK64</f>
        <v>2479</v>
      </c>
      <c r="CL64" s="74" t="n">
        <f aca="false">L64-AL64-BL64</f>
        <v>2479</v>
      </c>
      <c r="CM64" s="74" t="n">
        <f aca="false">M64-AM64-BM64</f>
        <v>2479</v>
      </c>
      <c r="CN64" s="74" t="n">
        <f aca="false">N64-AN64-BN64</f>
        <v>2479</v>
      </c>
      <c r="CO64" s="74" t="n">
        <f aca="false">O64-AO64-BO64</f>
        <v>2479</v>
      </c>
      <c r="CP64" s="51"/>
    </row>
    <row r="65" customFormat="false" ht="12.75" hidden="false" customHeight="false" outlineLevel="0" collapsed="false">
      <c r="A65" s="71" t="s">
        <v>330</v>
      </c>
      <c r="B65" s="72" t="s">
        <v>336</v>
      </c>
      <c r="C65" s="70" t="n">
        <f aca="false">BACKUP!C396</f>
        <v>5634</v>
      </c>
      <c r="D65" s="70" t="n">
        <f aca="false">BACKUP!D396</f>
        <v>8509</v>
      </c>
      <c r="E65" s="70" t="n">
        <f aca="false">BACKUP!E396</f>
        <v>11384</v>
      </c>
      <c r="F65" s="70" t="n">
        <f aca="false">BACKUP!F396</f>
        <v>9196</v>
      </c>
      <c r="G65" s="70" t="n">
        <f aca="false">BACKUP!G396</f>
        <v>12071</v>
      </c>
      <c r="H65" s="70" t="n">
        <f aca="false">BACKUP!H396</f>
        <v>11509</v>
      </c>
      <c r="I65" s="70" t="n">
        <f aca="false">BACKUP!I396</f>
        <v>5634</v>
      </c>
      <c r="J65" s="70" t="n">
        <f aca="false">BACKUP!J396</f>
        <v>8509</v>
      </c>
      <c r="K65" s="70" t="n">
        <f aca="false">BACKUP!K396</f>
        <v>11384</v>
      </c>
      <c r="L65" s="70" t="n">
        <f aca="false">BACKUP!L396</f>
        <v>9197</v>
      </c>
      <c r="M65" s="70" t="n">
        <f aca="false">BACKUP!M396</f>
        <v>12072</v>
      </c>
      <c r="N65" s="70" t="n">
        <f aca="false">BACKUP!N396</f>
        <v>11509</v>
      </c>
      <c r="O65" s="70" t="n">
        <f aca="false">BACKUP!O396</f>
        <v>5634</v>
      </c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71" t="str">
        <f aca="false">A65</f>
        <v>B</v>
      </c>
      <c r="AB65" s="72" t="str">
        <f aca="false">B65</f>
        <v>   Accrued Interest</v>
      </c>
      <c r="AC65" s="73" t="n">
        <v>0</v>
      </c>
      <c r="AD65" s="73" t="n">
        <v>0</v>
      </c>
      <c r="AE65" s="73" t="n">
        <v>0</v>
      </c>
      <c r="AF65" s="73" t="n">
        <v>0</v>
      </c>
      <c r="AG65" s="73" t="n">
        <v>0</v>
      </c>
      <c r="AH65" s="73" t="n">
        <v>0</v>
      </c>
      <c r="AI65" s="73" t="n">
        <v>0</v>
      </c>
      <c r="AJ65" s="73" t="n">
        <v>0</v>
      </c>
      <c r="AK65" s="73" t="n">
        <v>0</v>
      </c>
      <c r="AL65" s="73" t="n">
        <v>0</v>
      </c>
      <c r="AM65" s="73" t="n">
        <v>0</v>
      </c>
      <c r="AN65" s="73" t="n">
        <v>0</v>
      </c>
      <c r="AO65" s="73" t="n">
        <v>0</v>
      </c>
      <c r="AP65" s="51"/>
      <c r="AQ65" s="70"/>
      <c r="AR65" s="51"/>
      <c r="BA65" s="71" t="str">
        <f aca="false">AA65</f>
        <v>B</v>
      </c>
      <c r="BB65" s="72" t="str">
        <f aca="false">B65</f>
        <v>   Accrued Interest</v>
      </c>
      <c r="BC65" s="73" t="n">
        <v>0</v>
      </c>
      <c r="BD65" s="73" t="n">
        <v>0</v>
      </c>
      <c r="BE65" s="73" t="n">
        <v>0</v>
      </c>
      <c r="BF65" s="73" t="n">
        <v>0</v>
      </c>
      <c r="BG65" s="73" t="n">
        <v>0</v>
      </c>
      <c r="BH65" s="73" t="n">
        <v>0</v>
      </c>
      <c r="BI65" s="73" t="n">
        <v>0</v>
      </c>
      <c r="BJ65" s="73" t="n">
        <v>0</v>
      </c>
      <c r="BK65" s="73" t="n">
        <v>0</v>
      </c>
      <c r="BL65" s="73" t="n">
        <v>0</v>
      </c>
      <c r="BM65" s="73" t="n">
        <v>0</v>
      </c>
      <c r="BN65" s="73" t="n">
        <v>0</v>
      </c>
      <c r="BO65" s="73" t="n">
        <v>0</v>
      </c>
      <c r="CA65" s="71" t="str">
        <f aca="false">A65</f>
        <v>B</v>
      </c>
      <c r="CB65" s="72" t="str">
        <f aca="false">B65</f>
        <v>   Accrued Interest</v>
      </c>
      <c r="CC65" s="74" t="n">
        <f aca="false">C65-AC65-BC65</f>
        <v>5634</v>
      </c>
      <c r="CD65" s="74" t="n">
        <f aca="false">D65-AD65-BD65</f>
        <v>8509</v>
      </c>
      <c r="CE65" s="74" t="n">
        <f aca="false">E65-AE65-BE65</f>
        <v>11384</v>
      </c>
      <c r="CF65" s="74" t="n">
        <f aca="false">F65-AF65-BF65</f>
        <v>9196</v>
      </c>
      <c r="CG65" s="74" t="n">
        <f aca="false">G65-AG65-BG65</f>
        <v>12071</v>
      </c>
      <c r="CH65" s="74" t="n">
        <f aca="false">H65-AH65-BH65</f>
        <v>11509</v>
      </c>
      <c r="CI65" s="74" t="n">
        <f aca="false">I65-AI65-BI65</f>
        <v>5634</v>
      </c>
      <c r="CJ65" s="74" t="n">
        <f aca="false">J65-AJ65-BJ65</f>
        <v>8509</v>
      </c>
      <c r="CK65" s="74" t="n">
        <f aca="false">K65-AK65-BK65</f>
        <v>11384</v>
      </c>
      <c r="CL65" s="74" t="n">
        <f aca="false">L65-AL65-BL65</f>
        <v>9197</v>
      </c>
      <c r="CM65" s="74" t="n">
        <f aca="false">M65-AM65-BM65</f>
        <v>12072</v>
      </c>
      <c r="CN65" s="74" t="n">
        <f aca="false">N65-AN65-BN65</f>
        <v>11509</v>
      </c>
      <c r="CO65" s="74" t="n">
        <f aca="false">O65-AO65-BO65</f>
        <v>5634</v>
      </c>
      <c r="CP65" s="51"/>
    </row>
    <row r="66" customFormat="false" ht="12.75" hidden="false" customHeight="false" outlineLevel="0" collapsed="false">
      <c r="A66" s="71" t="s">
        <v>337</v>
      </c>
      <c r="B66" s="72" t="s">
        <v>338</v>
      </c>
      <c r="C66" s="70" t="n">
        <f aca="false">BACKUP!C427</f>
        <v>4001</v>
      </c>
      <c r="D66" s="70" t="n">
        <f aca="false">BACKUP!D427</f>
        <v>4303</v>
      </c>
      <c r="E66" s="70" t="n">
        <f aca="false">BACKUP!E427</f>
        <v>4562</v>
      </c>
      <c r="F66" s="70" t="n">
        <f aca="false">BACKUP!F427</f>
        <v>4782</v>
      </c>
      <c r="G66" s="70" t="n">
        <f aca="false">BACKUP!G427</f>
        <v>4797</v>
      </c>
      <c r="H66" s="70" t="n">
        <f aca="false">BACKUP!H427</f>
        <v>2702</v>
      </c>
      <c r="I66" s="70" t="n">
        <f aca="false">BACKUP!I427</f>
        <v>2702</v>
      </c>
      <c r="J66" s="70" t="n">
        <f aca="false">BACKUP!J427</f>
        <v>2702</v>
      </c>
      <c r="K66" s="70" t="n">
        <f aca="false">BACKUP!K427</f>
        <v>2702</v>
      </c>
      <c r="L66" s="70" t="n">
        <f aca="false">BACKUP!L427</f>
        <v>2702</v>
      </c>
      <c r="M66" s="70" t="n">
        <f aca="false">BACKUP!M427</f>
        <v>2702</v>
      </c>
      <c r="N66" s="70" t="n">
        <f aca="false">BACKUP!N427</f>
        <v>2908</v>
      </c>
      <c r="O66" s="70" t="n">
        <f aca="false">BACKUP!O427</f>
        <v>3203</v>
      </c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71" t="str">
        <f aca="false">A66</f>
        <v>F</v>
      </c>
      <c r="AB66" s="72" t="str">
        <f aca="false">B66</f>
        <v>   Regulatory Liabilities</v>
      </c>
      <c r="AC66" s="73" t="n">
        <v>0</v>
      </c>
      <c r="AD66" s="73" t="n">
        <v>0</v>
      </c>
      <c r="AE66" s="73" t="n">
        <v>0</v>
      </c>
      <c r="AF66" s="73" t="n">
        <v>0</v>
      </c>
      <c r="AG66" s="73" t="n">
        <v>0</v>
      </c>
      <c r="AH66" s="73" t="n">
        <v>0</v>
      </c>
      <c r="AI66" s="73" t="n">
        <v>0</v>
      </c>
      <c r="AJ66" s="73" t="n">
        <v>0</v>
      </c>
      <c r="AK66" s="73" t="n">
        <v>0</v>
      </c>
      <c r="AL66" s="73" t="n">
        <v>0</v>
      </c>
      <c r="AM66" s="73" t="n">
        <v>0</v>
      </c>
      <c r="AN66" s="73" t="n">
        <v>0</v>
      </c>
      <c r="AO66" s="73" t="n">
        <v>0</v>
      </c>
      <c r="AP66" s="51"/>
      <c r="AQ66" s="51"/>
      <c r="AR66" s="51"/>
      <c r="BA66" s="71" t="str">
        <f aca="false">AA66</f>
        <v>F</v>
      </c>
      <c r="BB66" s="72" t="str">
        <f aca="false">B66</f>
        <v>   Regulatory Liabilities</v>
      </c>
      <c r="BC66" s="73" t="n">
        <v>0</v>
      </c>
      <c r="BD66" s="73" t="n">
        <v>0</v>
      </c>
      <c r="BE66" s="73" t="n">
        <v>0</v>
      </c>
      <c r="BF66" s="73" t="n">
        <v>0</v>
      </c>
      <c r="BG66" s="73" t="n">
        <v>0</v>
      </c>
      <c r="BH66" s="73" t="n">
        <v>0</v>
      </c>
      <c r="BI66" s="73" t="n">
        <v>0</v>
      </c>
      <c r="BJ66" s="73" t="n">
        <v>0</v>
      </c>
      <c r="BK66" s="73" t="n">
        <v>0</v>
      </c>
      <c r="BL66" s="73" t="n">
        <v>0</v>
      </c>
      <c r="BM66" s="73" t="n">
        <v>0</v>
      </c>
      <c r="BN66" s="73" t="n">
        <v>0</v>
      </c>
      <c r="BO66" s="73" t="n">
        <v>0</v>
      </c>
      <c r="CA66" s="71" t="str">
        <f aca="false">A66</f>
        <v>F</v>
      </c>
      <c r="CB66" s="72" t="str">
        <f aca="false">B66</f>
        <v>   Regulatory Liabilities</v>
      </c>
      <c r="CC66" s="74" t="n">
        <f aca="false">C66-AC66-BC66</f>
        <v>4001</v>
      </c>
      <c r="CD66" s="74" t="n">
        <f aca="false">D66-AD66-BD66</f>
        <v>4303</v>
      </c>
      <c r="CE66" s="74" t="n">
        <f aca="false">E66-AE66-BE66</f>
        <v>4562</v>
      </c>
      <c r="CF66" s="74" t="n">
        <f aca="false">F66-AF66-BF66</f>
        <v>4782</v>
      </c>
      <c r="CG66" s="74" t="n">
        <f aca="false">G66-AG66-BG66</f>
        <v>4797</v>
      </c>
      <c r="CH66" s="74" t="n">
        <f aca="false">H66-AH66-BH66</f>
        <v>2702</v>
      </c>
      <c r="CI66" s="74" t="n">
        <f aca="false">I66-AI66-BI66</f>
        <v>2702</v>
      </c>
      <c r="CJ66" s="74" t="n">
        <f aca="false">J66-AJ66-BJ66</f>
        <v>2702</v>
      </c>
      <c r="CK66" s="74" t="n">
        <f aca="false">K66-AK66-BK66</f>
        <v>2702</v>
      </c>
      <c r="CL66" s="74" t="n">
        <f aca="false">L66-AL66-BL66</f>
        <v>2702</v>
      </c>
      <c r="CM66" s="74" t="n">
        <f aca="false">M66-AM66-BM66</f>
        <v>2702</v>
      </c>
      <c r="CN66" s="74" t="n">
        <f aca="false">N66-AN66-BN66</f>
        <v>2908</v>
      </c>
      <c r="CO66" s="74" t="n">
        <f aca="false">O66-AO66-BO66</f>
        <v>3203</v>
      </c>
      <c r="CP66" s="51"/>
    </row>
    <row r="67" customFormat="false" ht="12.75" hidden="false" customHeight="false" outlineLevel="0" collapsed="false">
      <c r="A67" s="71" t="s">
        <v>339</v>
      </c>
      <c r="B67" s="72" t="s">
        <v>37</v>
      </c>
      <c r="C67" s="79" t="n">
        <f aca="false">BACKUP!C416</f>
        <v>9960</v>
      </c>
      <c r="D67" s="79" t="n">
        <f aca="false">BACKUP!D416</f>
        <v>9839</v>
      </c>
      <c r="E67" s="79" t="n">
        <f aca="false">BACKUP!E416</f>
        <v>9657</v>
      </c>
      <c r="F67" s="79" t="n">
        <f aca="false">BACKUP!F416</f>
        <v>9505</v>
      </c>
      <c r="G67" s="79" t="n">
        <f aca="false">BACKUP!G416</f>
        <v>9394</v>
      </c>
      <c r="H67" s="79" t="n">
        <f aca="false">BACKUP!H416</f>
        <v>9174</v>
      </c>
      <c r="I67" s="79" t="n">
        <f aca="false">BACKUP!I416</f>
        <v>9045</v>
      </c>
      <c r="J67" s="79" t="n">
        <f aca="false">BACKUP!J416</f>
        <v>8870</v>
      </c>
      <c r="K67" s="79" t="n">
        <f aca="false">BACKUP!K416</f>
        <v>8694</v>
      </c>
      <c r="L67" s="79" t="n">
        <f aca="false">BACKUP!L416</f>
        <v>8485</v>
      </c>
      <c r="M67" s="79" t="n">
        <f aca="false">BACKUP!M416</f>
        <v>8334</v>
      </c>
      <c r="N67" s="79" t="n">
        <f aca="false">BACKUP!N416</f>
        <v>8090</v>
      </c>
      <c r="O67" s="79" t="n">
        <f aca="false">BACKUP!O416</f>
        <v>7952</v>
      </c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71" t="str">
        <f aca="false">A67</f>
        <v>H</v>
      </c>
      <c r="AB67" s="72" t="str">
        <f aca="false">B67</f>
        <v>   Other</v>
      </c>
      <c r="AC67" s="80" t="n">
        <v>0</v>
      </c>
      <c r="AD67" s="80" t="n">
        <v>0</v>
      </c>
      <c r="AE67" s="80" t="n">
        <v>0</v>
      </c>
      <c r="AF67" s="80" t="n">
        <v>0</v>
      </c>
      <c r="AG67" s="80" t="n">
        <v>0</v>
      </c>
      <c r="AH67" s="80" t="n">
        <v>0</v>
      </c>
      <c r="AI67" s="80" t="n">
        <v>0</v>
      </c>
      <c r="AJ67" s="80" t="n">
        <v>0</v>
      </c>
      <c r="AK67" s="80" t="n">
        <v>0</v>
      </c>
      <c r="AL67" s="80" t="n">
        <v>0</v>
      </c>
      <c r="AM67" s="80" t="n">
        <v>0</v>
      </c>
      <c r="AN67" s="80" t="n">
        <v>0</v>
      </c>
      <c r="AO67" s="80" t="n">
        <v>0</v>
      </c>
      <c r="AP67" s="51"/>
      <c r="AQ67" s="70"/>
      <c r="AR67" s="51"/>
      <c r="BA67" s="71" t="str">
        <f aca="false">AA67</f>
        <v>H</v>
      </c>
      <c r="BB67" s="72" t="str">
        <f aca="false">B67</f>
        <v>   Other</v>
      </c>
      <c r="BC67" s="80" t="n">
        <v>0</v>
      </c>
      <c r="BD67" s="80" t="n">
        <v>0</v>
      </c>
      <c r="BE67" s="80" t="n">
        <v>0</v>
      </c>
      <c r="BF67" s="80" t="n">
        <v>0</v>
      </c>
      <c r="BG67" s="80" t="n">
        <v>0</v>
      </c>
      <c r="BH67" s="80" t="n">
        <v>0</v>
      </c>
      <c r="BI67" s="80" t="n">
        <v>0</v>
      </c>
      <c r="BJ67" s="80" t="n">
        <v>0</v>
      </c>
      <c r="BK67" s="80" t="n">
        <v>0</v>
      </c>
      <c r="BL67" s="80" t="n">
        <v>0</v>
      </c>
      <c r="BM67" s="80" t="n">
        <v>0</v>
      </c>
      <c r="BN67" s="80" t="n">
        <v>0</v>
      </c>
      <c r="BO67" s="80" t="n">
        <v>0</v>
      </c>
      <c r="CA67" s="71" t="str">
        <f aca="false">A67</f>
        <v>H</v>
      </c>
      <c r="CB67" s="72" t="str">
        <f aca="false">B67</f>
        <v>   Other</v>
      </c>
      <c r="CC67" s="81" t="n">
        <f aca="false">C67-AC67-BC67</f>
        <v>9960</v>
      </c>
      <c r="CD67" s="81" t="n">
        <f aca="false">D67-AD67-BD67</f>
        <v>9839</v>
      </c>
      <c r="CE67" s="81" t="n">
        <f aca="false">E67-AE67-BE67</f>
        <v>9657</v>
      </c>
      <c r="CF67" s="81" t="n">
        <f aca="false">F67-AF67-BF67</f>
        <v>9505</v>
      </c>
      <c r="CG67" s="81" t="n">
        <f aca="false">G67-AG67-BG67</f>
        <v>9394</v>
      </c>
      <c r="CH67" s="81" t="n">
        <f aca="false">H67-AH67-BH67</f>
        <v>9174</v>
      </c>
      <c r="CI67" s="81" t="n">
        <f aca="false">I67-AI67-BI67</f>
        <v>9045</v>
      </c>
      <c r="CJ67" s="81" t="n">
        <f aca="false">J67-AJ67-BJ67</f>
        <v>8870</v>
      </c>
      <c r="CK67" s="81" t="n">
        <f aca="false">K67-AK67-BK67</f>
        <v>8694</v>
      </c>
      <c r="CL67" s="81" t="n">
        <f aca="false">L67-AL67-BL67</f>
        <v>8485</v>
      </c>
      <c r="CM67" s="81" t="n">
        <f aca="false">M67-AM67-BM67</f>
        <v>8334</v>
      </c>
      <c r="CN67" s="81" t="n">
        <f aca="false">N67-AN67-BN67</f>
        <v>8090</v>
      </c>
      <c r="CO67" s="81" t="n">
        <f aca="false">O67-AO67-BO67</f>
        <v>7952</v>
      </c>
      <c r="CP67" s="51"/>
    </row>
    <row r="68" customFormat="false" ht="3.95" hidden="false" customHeight="true" outlineLevel="0" collapsed="false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BA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</row>
    <row r="69" customFormat="false" ht="12.75" hidden="false" customHeight="false" outlineLevel="0" collapsed="false">
      <c r="A69" s="48"/>
      <c r="B69" s="69" t="s">
        <v>340</v>
      </c>
      <c r="C69" s="79" t="n">
        <f aca="false">SUM(C59:C68)</f>
        <v>103293</v>
      </c>
      <c r="D69" s="79" t="n">
        <f aca="false">SUM(D59:D68)</f>
        <v>105022</v>
      </c>
      <c r="E69" s="79" t="n">
        <f aca="false">SUM(E59:E68)</f>
        <v>104588</v>
      </c>
      <c r="F69" s="79" t="n">
        <f aca="false">SUM(F59:F68)</f>
        <v>101488</v>
      </c>
      <c r="G69" s="79" t="n">
        <f aca="false">SUM(G59:G68)</f>
        <v>107568</v>
      </c>
      <c r="H69" s="79" t="n">
        <f aca="false">SUM(H59:H68)</f>
        <v>107782</v>
      </c>
      <c r="I69" s="79" t="n">
        <f aca="false">SUM(I59:I68)</f>
        <v>98477</v>
      </c>
      <c r="J69" s="79" t="n">
        <f aca="false">SUM(J59:J68)</f>
        <v>104918</v>
      </c>
      <c r="K69" s="79" t="n">
        <f aca="false">SUM(K59:K68)</f>
        <v>110031</v>
      </c>
      <c r="L69" s="79" t="n">
        <f aca="false">SUM(L59:L68)</f>
        <v>107491</v>
      </c>
      <c r="M69" s="79" t="n">
        <f aca="false">SUM(M59:M68)</f>
        <v>111553</v>
      </c>
      <c r="N69" s="79" t="n">
        <f aca="false">SUM(N59:N68)</f>
        <v>109014</v>
      </c>
      <c r="O69" s="79" t="n">
        <f aca="false">SUM(O59:O68)</f>
        <v>98976</v>
      </c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48"/>
      <c r="AB69" s="69" t="str">
        <f aca="false">B69</f>
        <v>      Total Current Liabilities</v>
      </c>
      <c r="AC69" s="79" t="n">
        <f aca="false">SUM(AC59:AC68)</f>
        <v>672</v>
      </c>
      <c r="AD69" s="79" t="n">
        <f aca="false">SUM(AD59:AD68)</f>
        <v>672</v>
      </c>
      <c r="AE69" s="79" t="n">
        <f aca="false">SUM(AE59:AE68)</f>
        <v>672</v>
      </c>
      <c r="AF69" s="79" t="n">
        <f aca="false">SUM(AF59:AF68)</f>
        <v>672</v>
      </c>
      <c r="AG69" s="79" t="n">
        <f aca="false">SUM(AG59:AG68)</f>
        <v>672</v>
      </c>
      <c r="AH69" s="79" t="n">
        <f aca="false">SUM(AH59:AH68)</f>
        <v>672</v>
      </c>
      <c r="AI69" s="79" t="n">
        <f aca="false">SUM(AI59:AI68)</f>
        <v>672</v>
      </c>
      <c r="AJ69" s="79" t="n">
        <f aca="false">SUM(AJ59:AJ68)</f>
        <v>672</v>
      </c>
      <c r="AK69" s="79" t="n">
        <f aca="false">SUM(AK59:AK68)</f>
        <v>672</v>
      </c>
      <c r="AL69" s="79" t="n">
        <f aca="false">SUM(AL59:AL68)</f>
        <v>672</v>
      </c>
      <c r="AM69" s="79" t="n">
        <f aca="false">SUM(AM59:AM68)</f>
        <v>672</v>
      </c>
      <c r="AN69" s="79" t="n">
        <f aca="false">SUM(AN59:AN68)</f>
        <v>672</v>
      </c>
      <c r="AO69" s="79" t="n">
        <f aca="false">SUM(AO59:AO68)</f>
        <v>672</v>
      </c>
      <c r="AP69" s="51"/>
      <c r="AQ69" s="70"/>
      <c r="AR69" s="51"/>
      <c r="BA69" s="48"/>
      <c r="BB69" s="69" t="str">
        <f aca="false">B69</f>
        <v>      Total Current Liabilities</v>
      </c>
      <c r="BC69" s="79" t="n">
        <f aca="false">SUM(BC59:BC68)</f>
        <v>280</v>
      </c>
      <c r="BD69" s="79" t="n">
        <f aca="false">SUM(BD59:BD68)</f>
        <v>280</v>
      </c>
      <c r="BE69" s="79" t="n">
        <f aca="false">SUM(BE59:BE68)</f>
        <v>280</v>
      </c>
      <c r="BF69" s="79" t="n">
        <f aca="false">SUM(BF59:BF68)</f>
        <v>280</v>
      </c>
      <c r="BG69" s="79" t="n">
        <f aca="false">SUM(BG59:BG68)</f>
        <v>280</v>
      </c>
      <c r="BH69" s="79" t="n">
        <f aca="false">SUM(BH59:BH68)</f>
        <v>280</v>
      </c>
      <c r="BI69" s="79" t="n">
        <f aca="false">SUM(BI59:BI68)</f>
        <v>280</v>
      </c>
      <c r="BJ69" s="79" t="n">
        <f aca="false">SUM(BJ59:BJ68)</f>
        <v>280</v>
      </c>
      <c r="BK69" s="79" t="n">
        <f aca="false">SUM(BK59:BK68)</f>
        <v>280</v>
      </c>
      <c r="BL69" s="79" t="n">
        <f aca="false">SUM(BL59:BL68)</f>
        <v>280</v>
      </c>
      <c r="BM69" s="79" t="n">
        <f aca="false">SUM(BM59:BM68)</f>
        <v>280</v>
      </c>
      <c r="BN69" s="79" t="n">
        <f aca="false">SUM(BN59:BN68)</f>
        <v>280</v>
      </c>
      <c r="BO69" s="79" t="n">
        <f aca="false">SUM(BO59:BO68)</f>
        <v>280</v>
      </c>
      <c r="CA69" s="48"/>
      <c r="CB69" s="69" t="str">
        <f aca="false">B69</f>
        <v>      Total Current Liabilities</v>
      </c>
      <c r="CC69" s="79" t="n">
        <f aca="false">SUM(CC59:CC68)</f>
        <v>102341</v>
      </c>
      <c r="CD69" s="79" t="n">
        <f aca="false">SUM(CD59:CD68)</f>
        <v>104070</v>
      </c>
      <c r="CE69" s="79" t="n">
        <f aca="false">SUM(CE59:CE68)</f>
        <v>103636</v>
      </c>
      <c r="CF69" s="79" t="n">
        <f aca="false">SUM(CF59:CF68)</f>
        <v>100536</v>
      </c>
      <c r="CG69" s="79" t="n">
        <f aca="false">SUM(CG59:CG68)</f>
        <v>106616</v>
      </c>
      <c r="CH69" s="79" t="n">
        <f aca="false">SUM(CH59:CH68)</f>
        <v>106830</v>
      </c>
      <c r="CI69" s="79" t="n">
        <f aca="false">SUM(CI59:CI68)</f>
        <v>97525</v>
      </c>
      <c r="CJ69" s="79" t="n">
        <f aca="false">SUM(CJ59:CJ68)</f>
        <v>103966</v>
      </c>
      <c r="CK69" s="79" t="n">
        <f aca="false">SUM(CK59:CK68)</f>
        <v>109079</v>
      </c>
      <c r="CL69" s="79" t="n">
        <f aca="false">SUM(CL59:CL68)</f>
        <v>106539</v>
      </c>
      <c r="CM69" s="79" t="n">
        <f aca="false">SUM(CM59:CM68)</f>
        <v>110601</v>
      </c>
      <c r="CN69" s="79" t="n">
        <f aca="false">SUM(CN59:CN68)</f>
        <v>108062</v>
      </c>
      <c r="CO69" s="79" t="n">
        <f aca="false">SUM(CO59:CO68)</f>
        <v>98024</v>
      </c>
      <c r="CP69" s="51"/>
    </row>
    <row r="70" customFormat="false" ht="12.75" hidden="false" customHeight="false" outlineLevel="0" collapsed="false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BA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</row>
    <row r="71" customFormat="false" ht="12.75" hidden="false" customHeight="false" outlineLevel="0" collapsed="false">
      <c r="A71" s="48"/>
      <c r="B71" s="69" t="s">
        <v>341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48"/>
      <c r="AB71" s="69" t="str">
        <f aca="false">B71</f>
        <v>DEFERRED CREDITS AND OTHER LIABILITIES</v>
      </c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70"/>
      <c r="AR71" s="51"/>
      <c r="BA71" s="48"/>
      <c r="BB71" s="69" t="str">
        <f aca="false">B71</f>
        <v>DEFERRED CREDITS AND OTHER LIABILITIES</v>
      </c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CA71" s="48"/>
      <c r="CB71" s="69" t="str">
        <f aca="false">B71</f>
        <v>DEFERRED CREDITS AND OTHER LIABILITIES</v>
      </c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</row>
    <row r="72" customFormat="false" ht="12.75" hidden="false" customHeight="false" outlineLevel="0" collapsed="false">
      <c r="A72" s="71" t="s">
        <v>342</v>
      </c>
      <c r="B72" s="72" t="s">
        <v>343</v>
      </c>
      <c r="C72" s="70" t="n">
        <f aca="false">BACKUP!C386</f>
        <v>307178</v>
      </c>
      <c r="D72" s="70" t="n">
        <f aca="false">BACKUP!D386</f>
        <v>307821</v>
      </c>
      <c r="E72" s="70" t="n">
        <f aca="false">BACKUP!E386</f>
        <v>308493</v>
      </c>
      <c r="F72" s="70" t="n">
        <f aca="false">BACKUP!F386</f>
        <v>309184</v>
      </c>
      <c r="G72" s="70" t="n">
        <f aca="false">BACKUP!G386</f>
        <v>309672</v>
      </c>
      <c r="H72" s="70" t="n">
        <f aca="false">BACKUP!H386</f>
        <v>311070</v>
      </c>
      <c r="I72" s="70" t="n">
        <f aca="false">BACKUP!I386</f>
        <v>312080</v>
      </c>
      <c r="J72" s="70" t="n">
        <f aca="false">BACKUP!J386</f>
        <v>312162</v>
      </c>
      <c r="K72" s="70" t="n">
        <f aca="false">BACKUP!K386</f>
        <v>312348</v>
      </c>
      <c r="L72" s="70" t="n">
        <f aca="false">BACKUP!L386</f>
        <v>313842</v>
      </c>
      <c r="M72" s="70" t="n">
        <f aca="false">BACKUP!M386</f>
        <v>314200</v>
      </c>
      <c r="N72" s="70" t="n">
        <f aca="false">BACKUP!N386</f>
        <v>314074</v>
      </c>
      <c r="O72" s="70" t="n">
        <f aca="false">BACKUP!O386</f>
        <v>314590</v>
      </c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71" t="str">
        <f aca="false">A72</f>
        <v>D</v>
      </c>
      <c r="AB72" s="72" t="str">
        <f aca="false">B72</f>
        <v>   Deferred Income Taxes</v>
      </c>
      <c r="AC72" s="73" t="n">
        <v>5194</v>
      </c>
      <c r="AD72" s="75" t="n">
        <f aca="false">AC72+[1]IncomeState!C113</f>
        <v>5109</v>
      </c>
      <c r="AE72" s="75" t="n">
        <f aca="false">AD72+[1]IncomeState!D113</f>
        <v>5025</v>
      </c>
      <c r="AF72" s="75" t="n">
        <f aca="false">AE72+[1]IncomeState!E113</f>
        <v>4940</v>
      </c>
      <c r="AG72" s="75" t="n">
        <f aca="false">AF72+[1]IncomeState!F113</f>
        <v>4856</v>
      </c>
      <c r="AH72" s="75" t="n">
        <f aca="false">AG72+[1]IncomeState!G113</f>
        <v>4771</v>
      </c>
      <c r="AI72" s="75" t="n">
        <f aca="false">AH72+[1]IncomeState!H113</f>
        <v>4466</v>
      </c>
      <c r="AJ72" s="75" t="n">
        <f aca="false">AI72+[1]IncomeState!I113</f>
        <v>4161</v>
      </c>
      <c r="AK72" s="75" t="n">
        <f aca="false">AJ72+[1]IncomeState!J113</f>
        <v>3909</v>
      </c>
      <c r="AL72" s="75" t="n">
        <f aca="false">AK72+[1]IncomeState!K113</f>
        <v>3658</v>
      </c>
      <c r="AM72" s="75" t="n">
        <f aca="false">AL72+[1]IncomeState!L113</f>
        <v>3418</v>
      </c>
      <c r="AN72" s="75" t="n">
        <f aca="false">AM72+[1]IncomeState!M113</f>
        <v>3170</v>
      </c>
      <c r="AO72" s="75" t="n">
        <f aca="false">AN72+[1]IncomeState!N113</f>
        <v>2922</v>
      </c>
      <c r="AP72" s="51"/>
      <c r="AQ72" s="70"/>
      <c r="AR72" s="51"/>
      <c r="BA72" s="71" t="str">
        <f aca="false">AA72</f>
        <v>D</v>
      </c>
      <c r="BB72" s="72" t="str">
        <f aca="false">B72</f>
        <v>   Deferred Income Taxes</v>
      </c>
      <c r="BC72" s="73" t="n">
        <v>3270</v>
      </c>
      <c r="BD72" s="75" t="n">
        <f aca="false">BC72+[1]DeferredTax!R$71</f>
        <v>3261</v>
      </c>
      <c r="BE72" s="75" t="n">
        <f aca="false">BD72+[1]DeferredTax!S$71</f>
        <v>3252</v>
      </c>
      <c r="BF72" s="75" t="n">
        <f aca="false">BE72+[1]DeferredTax!T$71</f>
        <v>3243</v>
      </c>
      <c r="BG72" s="75" t="n">
        <f aca="false">BF72+[1]DeferredTax!U$71</f>
        <v>3234</v>
      </c>
      <c r="BH72" s="75" t="n">
        <f aca="false">BG72+[1]DeferredTax!V$71</f>
        <v>3225</v>
      </c>
      <c r="BI72" s="75" t="n">
        <f aca="false">BH72+[1]DeferredTax!W$71</f>
        <v>3215</v>
      </c>
      <c r="BJ72" s="75" t="n">
        <f aca="false">BI72+[1]DeferredTax!X$71</f>
        <v>3206</v>
      </c>
      <c r="BK72" s="75" t="n">
        <f aca="false">BJ72+[1]DeferredTax!Y$71</f>
        <v>3197</v>
      </c>
      <c r="BL72" s="75" t="n">
        <f aca="false">BK72+[1]DeferredTax!Z$71</f>
        <v>3188</v>
      </c>
      <c r="BM72" s="75" t="n">
        <f aca="false">BL72+[1]DeferredTax!AA$71</f>
        <v>3179</v>
      </c>
      <c r="BN72" s="75" t="n">
        <f aca="false">BM72+[1]DeferredTax!AB$71</f>
        <v>3170</v>
      </c>
      <c r="BO72" s="75" t="n">
        <f aca="false">BN72+[1]DeferredTax!AC$71</f>
        <v>3161</v>
      </c>
      <c r="CA72" s="71" t="str">
        <f aca="false">A72</f>
        <v>D</v>
      </c>
      <c r="CB72" s="72" t="str">
        <f aca="false">B72</f>
        <v>   Deferred Income Taxes</v>
      </c>
      <c r="CC72" s="74" t="n">
        <f aca="false">C72-AC72-BC72</f>
        <v>298714</v>
      </c>
      <c r="CD72" s="74" t="n">
        <f aca="false">D72-AD72-BD72</f>
        <v>299451</v>
      </c>
      <c r="CE72" s="74" t="n">
        <f aca="false">E72-AE72-BE72</f>
        <v>300216</v>
      </c>
      <c r="CF72" s="74" t="n">
        <f aca="false">F72-AF72-BF72</f>
        <v>301001</v>
      </c>
      <c r="CG72" s="74" t="n">
        <f aca="false">G72-AG72-BG72</f>
        <v>301582</v>
      </c>
      <c r="CH72" s="74" t="n">
        <f aca="false">H72-AH72-BH72</f>
        <v>303074</v>
      </c>
      <c r="CI72" s="74" t="n">
        <f aca="false">I72-AI72-BI72</f>
        <v>304399</v>
      </c>
      <c r="CJ72" s="74" t="n">
        <f aca="false">J72-AJ72-BJ72</f>
        <v>304795</v>
      </c>
      <c r="CK72" s="74" t="n">
        <f aca="false">K72-AK72-BK72</f>
        <v>305242</v>
      </c>
      <c r="CL72" s="74" t="n">
        <f aca="false">L72-AL72-BL72</f>
        <v>306996</v>
      </c>
      <c r="CM72" s="74" t="n">
        <f aca="false">M72-AM72-BM72</f>
        <v>307603</v>
      </c>
      <c r="CN72" s="74" t="n">
        <f aca="false">N72-AN72-BN72</f>
        <v>307734</v>
      </c>
      <c r="CO72" s="74" t="n">
        <f aca="false">O72-AO72-BO72</f>
        <v>308507</v>
      </c>
      <c r="CP72" s="51"/>
    </row>
    <row r="73" customFormat="false" ht="12.75" hidden="false" customHeight="false" outlineLevel="0" collapsed="false">
      <c r="A73" s="71" t="s">
        <v>344</v>
      </c>
      <c r="B73" s="72" t="s">
        <v>345</v>
      </c>
      <c r="C73" s="70" t="n">
        <f aca="false">BACKUP!C436</f>
        <v>0</v>
      </c>
      <c r="D73" s="70" t="n">
        <f aca="false">BACKUP!D436</f>
        <v>0</v>
      </c>
      <c r="E73" s="70" t="n">
        <f aca="false">BACKUP!E436</f>
        <v>0</v>
      </c>
      <c r="F73" s="70" t="n">
        <f aca="false">BACKUP!F436</f>
        <v>0</v>
      </c>
      <c r="G73" s="70" t="n">
        <f aca="false">BACKUP!G436</f>
        <v>0</v>
      </c>
      <c r="H73" s="70" t="n">
        <f aca="false">BACKUP!H436</f>
        <v>0</v>
      </c>
      <c r="I73" s="70" t="n">
        <f aca="false">BACKUP!I436</f>
        <v>0</v>
      </c>
      <c r="J73" s="70" t="n">
        <f aca="false">BACKUP!J436</f>
        <v>0</v>
      </c>
      <c r="K73" s="70" t="n">
        <f aca="false">BACKUP!K436</f>
        <v>0</v>
      </c>
      <c r="L73" s="70" t="n">
        <f aca="false">BACKUP!L436</f>
        <v>0</v>
      </c>
      <c r="M73" s="70" t="n">
        <f aca="false">BACKUP!M436</f>
        <v>0</v>
      </c>
      <c r="N73" s="70" t="n">
        <f aca="false">BACKUP!N436</f>
        <v>0</v>
      </c>
      <c r="O73" s="70" t="n">
        <f aca="false">BACKUP!O436</f>
        <v>0</v>
      </c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71" t="str">
        <f aca="false">A73</f>
        <v>G</v>
      </c>
      <c r="AB73" s="72" t="str">
        <f aca="false">B73</f>
        <v>   Other Regulatory Liabilities</v>
      </c>
      <c r="AC73" s="73" t="n">
        <v>0</v>
      </c>
      <c r="AD73" s="73" t="n">
        <v>0</v>
      </c>
      <c r="AE73" s="73" t="n">
        <v>0</v>
      </c>
      <c r="AF73" s="73" t="n">
        <v>0</v>
      </c>
      <c r="AG73" s="73" t="n">
        <v>0</v>
      </c>
      <c r="AH73" s="73" t="n">
        <v>0</v>
      </c>
      <c r="AI73" s="73" t="n">
        <v>0</v>
      </c>
      <c r="AJ73" s="73" t="n">
        <v>0</v>
      </c>
      <c r="AK73" s="73" t="n">
        <v>0</v>
      </c>
      <c r="AL73" s="73" t="n">
        <v>0</v>
      </c>
      <c r="AM73" s="73" t="n">
        <v>0</v>
      </c>
      <c r="AN73" s="73" t="n">
        <v>0</v>
      </c>
      <c r="AO73" s="73" t="n">
        <v>0</v>
      </c>
      <c r="AP73" s="51"/>
      <c r="AQ73" s="70"/>
      <c r="AR73" s="51"/>
      <c r="BA73" s="71" t="str">
        <f aca="false">AA73</f>
        <v>G</v>
      </c>
      <c r="BB73" s="72" t="str">
        <f aca="false">B73</f>
        <v>   Other Regulatory Liabilities</v>
      </c>
      <c r="BC73" s="73" t="n">
        <v>0</v>
      </c>
      <c r="BD73" s="73" t="n">
        <v>0</v>
      </c>
      <c r="BE73" s="73" t="n">
        <v>0</v>
      </c>
      <c r="BF73" s="73" t="n">
        <v>0</v>
      </c>
      <c r="BG73" s="73" t="n">
        <v>0</v>
      </c>
      <c r="BH73" s="73" t="n">
        <v>0</v>
      </c>
      <c r="BI73" s="73" t="n">
        <v>0</v>
      </c>
      <c r="BJ73" s="73" t="n">
        <v>0</v>
      </c>
      <c r="BK73" s="73" t="n">
        <v>0</v>
      </c>
      <c r="BL73" s="73" t="n">
        <v>0</v>
      </c>
      <c r="BM73" s="73" t="n">
        <v>0</v>
      </c>
      <c r="BN73" s="73" t="n">
        <v>0</v>
      </c>
      <c r="BO73" s="73" t="n">
        <v>0</v>
      </c>
      <c r="CA73" s="71" t="str">
        <f aca="false">A73</f>
        <v>G</v>
      </c>
      <c r="CB73" s="72" t="str">
        <f aca="false">B73</f>
        <v>   Other Regulatory Liabilities</v>
      </c>
      <c r="CC73" s="74" t="n">
        <f aca="false">C73-AC73-BC73</f>
        <v>0</v>
      </c>
      <c r="CD73" s="74" t="n">
        <f aca="false">D73-AD73-BD73</f>
        <v>0</v>
      </c>
      <c r="CE73" s="74" t="n">
        <f aca="false">E73-AE73-BE73</f>
        <v>0</v>
      </c>
      <c r="CF73" s="74" t="n">
        <f aca="false">F73-AF73-BF73</f>
        <v>0</v>
      </c>
      <c r="CG73" s="74" t="n">
        <f aca="false">G73-AG73-BG73</f>
        <v>0</v>
      </c>
      <c r="CH73" s="74" t="n">
        <f aca="false">H73-AH73-BH73</f>
        <v>0</v>
      </c>
      <c r="CI73" s="74" t="n">
        <f aca="false">I73-AI73-BI73</f>
        <v>0</v>
      </c>
      <c r="CJ73" s="74" t="n">
        <f aca="false">J73-AJ73-BJ73</f>
        <v>0</v>
      </c>
      <c r="CK73" s="74" t="n">
        <f aca="false">K73-AK73-BK73</f>
        <v>0</v>
      </c>
      <c r="CL73" s="74" t="n">
        <f aca="false">L73-AL73-BL73</f>
        <v>0</v>
      </c>
      <c r="CM73" s="74" t="n">
        <f aca="false">M73-AM73-BM73</f>
        <v>0</v>
      </c>
      <c r="CN73" s="74" t="n">
        <f aca="false">N73-AN73-BN73</f>
        <v>0</v>
      </c>
      <c r="CO73" s="74" t="n">
        <f aca="false">O73-AO73-BO73</f>
        <v>0</v>
      </c>
      <c r="CP73" s="51"/>
    </row>
    <row r="74" customFormat="false" ht="12.75" hidden="false" customHeight="false" outlineLevel="0" collapsed="false">
      <c r="A74" s="71" t="s">
        <v>337</v>
      </c>
      <c r="B74" s="72" t="s">
        <v>331</v>
      </c>
      <c r="C74" s="70" t="n">
        <f aca="false">BACKUP!C458</f>
        <v>2910</v>
      </c>
      <c r="D74" s="70" t="n">
        <f aca="false">BACKUP!D458</f>
        <v>2910</v>
      </c>
      <c r="E74" s="70" t="n">
        <f aca="false">BACKUP!E458</f>
        <v>2910</v>
      </c>
      <c r="F74" s="70" t="n">
        <f aca="false">BACKUP!F458</f>
        <v>2910</v>
      </c>
      <c r="G74" s="70" t="n">
        <f aca="false">BACKUP!G458</f>
        <v>2910</v>
      </c>
      <c r="H74" s="70" t="n">
        <f aca="false">BACKUP!H458</f>
        <v>2910</v>
      </c>
      <c r="I74" s="70" t="n">
        <f aca="false">BACKUP!I458</f>
        <v>2910</v>
      </c>
      <c r="J74" s="70" t="n">
        <f aca="false">BACKUP!J458</f>
        <v>2910</v>
      </c>
      <c r="K74" s="70" t="n">
        <f aca="false">BACKUP!K458</f>
        <v>2910</v>
      </c>
      <c r="L74" s="70" t="n">
        <f aca="false">BACKUP!L458</f>
        <v>2910</v>
      </c>
      <c r="M74" s="70" t="n">
        <f aca="false">BACKUP!M458</f>
        <v>2910</v>
      </c>
      <c r="N74" s="70" t="n">
        <f aca="false">BACKUP!N458</f>
        <v>2910</v>
      </c>
      <c r="O74" s="70" t="n">
        <f aca="false">BACKUP!O458</f>
        <v>2910</v>
      </c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71" t="str">
        <f aca="false">A74</f>
        <v>F</v>
      </c>
      <c r="AB74" s="72" t="str">
        <f aca="false">B74</f>
        <v>   Liability Price Risk Management</v>
      </c>
      <c r="AC74" s="73" t="n">
        <v>0</v>
      </c>
      <c r="AD74" s="73" t="n">
        <v>0</v>
      </c>
      <c r="AE74" s="73" t="n">
        <v>0</v>
      </c>
      <c r="AF74" s="73" t="n">
        <v>0</v>
      </c>
      <c r="AG74" s="73" t="n">
        <v>0</v>
      </c>
      <c r="AH74" s="73" t="n">
        <v>0</v>
      </c>
      <c r="AI74" s="73" t="n">
        <v>0</v>
      </c>
      <c r="AJ74" s="73" t="n">
        <v>0</v>
      </c>
      <c r="AK74" s="73" t="n">
        <v>0</v>
      </c>
      <c r="AL74" s="73" t="n">
        <v>0</v>
      </c>
      <c r="AM74" s="73" t="n">
        <v>0</v>
      </c>
      <c r="AN74" s="73" t="n">
        <v>0</v>
      </c>
      <c r="AO74" s="73" t="n">
        <v>0</v>
      </c>
      <c r="AP74" s="51"/>
      <c r="AQ74" s="70"/>
      <c r="AR74" s="51"/>
      <c r="BA74" s="71" t="str">
        <f aca="false">AA74</f>
        <v>F</v>
      </c>
      <c r="BB74" s="72" t="str">
        <f aca="false">B74</f>
        <v>   Liability Price Risk Management</v>
      </c>
      <c r="BC74" s="73" t="n">
        <v>0</v>
      </c>
      <c r="BD74" s="73" t="n">
        <v>0</v>
      </c>
      <c r="BE74" s="73" t="n">
        <v>0</v>
      </c>
      <c r="BF74" s="73" t="n">
        <v>0</v>
      </c>
      <c r="BG74" s="73" t="n">
        <v>0</v>
      </c>
      <c r="BH74" s="73" t="n">
        <v>0</v>
      </c>
      <c r="BI74" s="73" t="n">
        <v>0</v>
      </c>
      <c r="BJ74" s="73" t="n">
        <v>0</v>
      </c>
      <c r="BK74" s="73" t="n">
        <v>0</v>
      </c>
      <c r="BL74" s="73" t="n">
        <v>0</v>
      </c>
      <c r="BM74" s="73" t="n">
        <v>0</v>
      </c>
      <c r="BN74" s="73" t="n">
        <v>0</v>
      </c>
      <c r="BO74" s="73" t="n">
        <v>0</v>
      </c>
      <c r="CA74" s="71" t="str">
        <f aca="false">A74</f>
        <v>F</v>
      </c>
      <c r="CB74" s="72" t="str">
        <f aca="false">B74</f>
        <v>   Liability Price Risk Management</v>
      </c>
      <c r="CC74" s="74" t="n">
        <f aca="false">C74-AC74-BC74</f>
        <v>2910</v>
      </c>
      <c r="CD74" s="74" t="n">
        <f aca="false">D74-AD74-BD74</f>
        <v>2910</v>
      </c>
      <c r="CE74" s="74" t="n">
        <f aca="false">E74-AE74-BE74</f>
        <v>2910</v>
      </c>
      <c r="CF74" s="74" t="n">
        <f aca="false">F74-AF74-BF74</f>
        <v>2910</v>
      </c>
      <c r="CG74" s="74" t="n">
        <f aca="false">G74-AG74-BG74</f>
        <v>2910</v>
      </c>
      <c r="CH74" s="74" t="n">
        <f aca="false">H74-AH74-BH74</f>
        <v>2910</v>
      </c>
      <c r="CI74" s="74" t="n">
        <f aca="false">I74-AI74-BI74</f>
        <v>2910</v>
      </c>
      <c r="CJ74" s="74" t="n">
        <f aca="false">J74-AJ74-BJ74</f>
        <v>2910</v>
      </c>
      <c r="CK74" s="74" t="n">
        <f aca="false">K74-AK74-BK74</f>
        <v>2910</v>
      </c>
      <c r="CL74" s="74" t="n">
        <f aca="false">L74-AL74-BL74</f>
        <v>2910</v>
      </c>
      <c r="CM74" s="74" t="n">
        <f aca="false">M74-AM74-BM74</f>
        <v>2910</v>
      </c>
      <c r="CN74" s="74" t="n">
        <f aca="false">N74-AN74-BN74</f>
        <v>2910</v>
      </c>
      <c r="CO74" s="74" t="n">
        <f aca="false">O74-AO74-BO74</f>
        <v>2910</v>
      </c>
      <c r="CP74" s="51"/>
    </row>
    <row r="75" customFormat="false" ht="12.75" hidden="false" customHeight="false" outlineLevel="0" collapsed="false">
      <c r="A75" s="71" t="s">
        <v>339</v>
      </c>
      <c r="B75" s="72" t="s">
        <v>37</v>
      </c>
      <c r="C75" s="79" t="n">
        <f aca="false">BACKUP!C448</f>
        <v>932</v>
      </c>
      <c r="D75" s="79" t="n">
        <f aca="false">BACKUP!D448</f>
        <v>931</v>
      </c>
      <c r="E75" s="79" t="n">
        <f aca="false">BACKUP!E448</f>
        <v>931</v>
      </c>
      <c r="F75" s="79" t="n">
        <f aca="false">BACKUP!F448</f>
        <v>930</v>
      </c>
      <c r="G75" s="79" t="n">
        <f aca="false">BACKUP!G448</f>
        <v>930</v>
      </c>
      <c r="H75" s="79" t="n">
        <f aca="false">BACKUP!H448</f>
        <v>929</v>
      </c>
      <c r="I75" s="79" t="n">
        <f aca="false">BACKUP!I448</f>
        <v>928</v>
      </c>
      <c r="J75" s="79" t="n">
        <f aca="false">BACKUP!J448</f>
        <v>928</v>
      </c>
      <c r="K75" s="79" t="n">
        <f aca="false">BACKUP!K448</f>
        <v>927</v>
      </c>
      <c r="L75" s="79" t="n">
        <f aca="false">BACKUP!L448</f>
        <v>927</v>
      </c>
      <c r="M75" s="79" t="n">
        <f aca="false">BACKUP!M448</f>
        <v>906</v>
      </c>
      <c r="N75" s="79" t="n">
        <f aca="false">BACKUP!N448</f>
        <v>906</v>
      </c>
      <c r="O75" s="79" t="n">
        <f aca="false">BACKUP!O448</f>
        <v>28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71" t="str">
        <f aca="false">A75</f>
        <v>H</v>
      </c>
      <c r="AB75" s="72" t="str">
        <f aca="false">B75</f>
        <v>   Other</v>
      </c>
      <c r="AC75" s="80" t="n">
        <v>0</v>
      </c>
      <c r="AD75" s="80" t="n">
        <v>0</v>
      </c>
      <c r="AE75" s="80" t="n">
        <v>0</v>
      </c>
      <c r="AF75" s="80" t="n">
        <v>0</v>
      </c>
      <c r="AG75" s="80" t="n">
        <v>0</v>
      </c>
      <c r="AH75" s="80" t="n">
        <v>0</v>
      </c>
      <c r="AI75" s="80" t="n">
        <v>0</v>
      </c>
      <c r="AJ75" s="80" t="n">
        <v>0</v>
      </c>
      <c r="AK75" s="80" t="n">
        <v>0</v>
      </c>
      <c r="AL75" s="80" t="n">
        <v>0</v>
      </c>
      <c r="AM75" s="80" t="n">
        <v>0</v>
      </c>
      <c r="AN75" s="80" t="n">
        <v>0</v>
      </c>
      <c r="AO75" s="80" t="n">
        <v>0</v>
      </c>
      <c r="AP75" s="51"/>
      <c r="AQ75" s="70"/>
      <c r="AR75" s="51"/>
      <c r="BA75" s="71" t="str">
        <f aca="false">AA75</f>
        <v>H</v>
      </c>
      <c r="BB75" s="72" t="str">
        <f aca="false">B75</f>
        <v>   Other</v>
      </c>
      <c r="BC75" s="80" t="n">
        <v>0</v>
      </c>
      <c r="BD75" s="80" t="n">
        <v>0</v>
      </c>
      <c r="BE75" s="80" t="n">
        <v>0</v>
      </c>
      <c r="BF75" s="80" t="n">
        <v>0</v>
      </c>
      <c r="BG75" s="80" t="n">
        <v>0</v>
      </c>
      <c r="BH75" s="80" t="n">
        <v>0</v>
      </c>
      <c r="BI75" s="80" t="n">
        <v>0</v>
      </c>
      <c r="BJ75" s="80" t="n">
        <v>0</v>
      </c>
      <c r="BK75" s="80" t="n">
        <v>0</v>
      </c>
      <c r="BL75" s="80" t="n">
        <v>0</v>
      </c>
      <c r="BM75" s="80" t="n">
        <v>0</v>
      </c>
      <c r="BN75" s="80" t="n">
        <v>0</v>
      </c>
      <c r="BO75" s="80" t="n">
        <v>0</v>
      </c>
      <c r="CA75" s="71" t="str">
        <f aca="false">A75</f>
        <v>H</v>
      </c>
      <c r="CB75" s="72" t="str">
        <f aca="false">B75</f>
        <v>   Other</v>
      </c>
      <c r="CC75" s="81" t="n">
        <f aca="false">C75-AC75-BC75</f>
        <v>932</v>
      </c>
      <c r="CD75" s="81" t="n">
        <f aca="false">D75-AD75-BD75</f>
        <v>931</v>
      </c>
      <c r="CE75" s="81" t="n">
        <f aca="false">E75-AE75-BE75</f>
        <v>931</v>
      </c>
      <c r="CF75" s="81" t="n">
        <f aca="false">F75-AF75-BF75</f>
        <v>930</v>
      </c>
      <c r="CG75" s="81" t="n">
        <f aca="false">G75-AG75-BG75</f>
        <v>930</v>
      </c>
      <c r="CH75" s="81" t="n">
        <f aca="false">H75-AH75-BH75</f>
        <v>929</v>
      </c>
      <c r="CI75" s="81" t="n">
        <f aca="false">I75-AI75-BI75</f>
        <v>928</v>
      </c>
      <c r="CJ75" s="81" t="n">
        <f aca="false">J75-AJ75-BJ75</f>
        <v>928</v>
      </c>
      <c r="CK75" s="81" t="n">
        <f aca="false">K75-AK75-BK75</f>
        <v>927</v>
      </c>
      <c r="CL75" s="81" t="n">
        <f aca="false">L75-AL75-BL75</f>
        <v>927</v>
      </c>
      <c r="CM75" s="81" t="n">
        <f aca="false">M75-AM75-BM75</f>
        <v>906</v>
      </c>
      <c r="CN75" s="81" t="n">
        <f aca="false">N75-AN75-BN75</f>
        <v>906</v>
      </c>
      <c r="CO75" s="81" t="n">
        <f aca="false">O75-AO75-BO75</f>
        <v>28</v>
      </c>
      <c r="CP75" s="51"/>
    </row>
    <row r="76" customFormat="false" ht="3.95" hidden="false" customHeight="true" outlineLevel="0" collapsed="false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BA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</row>
    <row r="77" customFormat="false" ht="12.75" hidden="false" customHeight="false" outlineLevel="0" collapsed="false">
      <c r="A77" s="48"/>
      <c r="B77" s="69" t="s">
        <v>346</v>
      </c>
      <c r="C77" s="79" t="n">
        <f aca="false">SUM(C72:C76)</f>
        <v>311020</v>
      </c>
      <c r="D77" s="79" t="n">
        <f aca="false">SUM(D72:D76)</f>
        <v>311662</v>
      </c>
      <c r="E77" s="79" t="n">
        <f aca="false">SUM(E72:E76)</f>
        <v>312334</v>
      </c>
      <c r="F77" s="79" t="n">
        <f aca="false">SUM(F72:F76)</f>
        <v>313024</v>
      </c>
      <c r="G77" s="79" t="n">
        <f aca="false">SUM(G72:G76)</f>
        <v>313512</v>
      </c>
      <c r="H77" s="79" t="n">
        <f aca="false">SUM(H72:H76)</f>
        <v>314909</v>
      </c>
      <c r="I77" s="79" t="n">
        <f aca="false">SUM(I72:I76)</f>
        <v>315918</v>
      </c>
      <c r="J77" s="79" t="n">
        <f aca="false">SUM(J72:J76)</f>
        <v>316000</v>
      </c>
      <c r="K77" s="79" t="n">
        <f aca="false">SUM(K72:K76)</f>
        <v>316185</v>
      </c>
      <c r="L77" s="79" t="n">
        <f aca="false">SUM(L72:L76)</f>
        <v>317679</v>
      </c>
      <c r="M77" s="79" t="n">
        <f aca="false">SUM(M72:M76)</f>
        <v>318016</v>
      </c>
      <c r="N77" s="79" t="n">
        <f aca="false">SUM(N72:N76)</f>
        <v>317890</v>
      </c>
      <c r="O77" s="79" t="n">
        <f aca="false">SUM(O72:O76)</f>
        <v>317528</v>
      </c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48"/>
      <c r="AB77" s="69" t="str">
        <f aca="false">B77</f>
        <v>      Total Deferred Credits &amp; Other Liabilities</v>
      </c>
      <c r="AC77" s="79" t="n">
        <f aca="false">SUM(AC72:AC76)</f>
        <v>5194</v>
      </c>
      <c r="AD77" s="79" t="n">
        <f aca="false">SUM(AD72:AD76)</f>
        <v>5109</v>
      </c>
      <c r="AE77" s="79" t="n">
        <f aca="false">SUM(AE72:AE76)</f>
        <v>5025</v>
      </c>
      <c r="AF77" s="79" t="n">
        <f aca="false">SUM(AF72:AF76)</f>
        <v>4940</v>
      </c>
      <c r="AG77" s="79" t="n">
        <f aca="false">SUM(AG72:AG76)</f>
        <v>4856</v>
      </c>
      <c r="AH77" s="79" t="n">
        <f aca="false">SUM(AH72:AH76)</f>
        <v>4771</v>
      </c>
      <c r="AI77" s="79" t="n">
        <f aca="false">SUM(AI72:AI76)</f>
        <v>4466</v>
      </c>
      <c r="AJ77" s="79" t="n">
        <f aca="false">SUM(AJ72:AJ76)</f>
        <v>4161</v>
      </c>
      <c r="AK77" s="79" t="n">
        <f aca="false">SUM(AK72:AK76)</f>
        <v>3909</v>
      </c>
      <c r="AL77" s="79" t="n">
        <f aca="false">SUM(AL72:AL76)</f>
        <v>3658</v>
      </c>
      <c r="AM77" s="79" t="n">
        <f aca="false">SUM(AM72:AM76)</f>
        <v>3418</v>
      </c>
      <c r="AN77" s="79" t="n">
        <f aca="false">SUM(AN72:AN76)</f>
        <v>3170</v>
      </c>
      <c r="AO77" s="79" t="n">
        <f aca="false">SUM(AO72:AO76)</f>
        <v>2922</v>
      </c>
      <c r="AP77" s="51"/>
      <c r="AQ77" s="70"/>
      <c r="AR77" s="51"/>
      <c r="BA77" s="48"/>
      <c r="BB77" s="69" t="str">
        <f aca="false">B77</f>
        <v>      Total Deferred Credits &amp; Other Liabilities</v>
      </c>
      <c r="BC77" s="79" t="n">
        <f aca="false">SUM(BC72:BC76)</f>
        <v>3270</v>
      </c>
      <c r="BD77" s="79" t="n">
        <f aca="false">SUM(BD72:BD76)</f>
        <v>3261</v>
      </c>
      <c r="BE77" s="79" t="n">
        <f aca="false">SUM(BE72:BE76)</f>
        <v>3252</v>
      </c>
      <c r="BF77" s="79" t="n">
        <f aca="false">SUM(BF72:BF76)</f>
        <v>3243</v>
      </c>
      <c r="BG77" s="79" t="n">
        <f aca="false">SUM(BG72:BG76)</f>
        <v>3234</v>
      </c>
      <c r="BH77" s="79" t="n">
        <f aca="false">SUM(BH72:BH76)</f>
        <v>3225</v>
      </c>
      <c r="BI77" s="79" t="n">
        <f aca="false">SUM(BI72:BI76)</f>
        <v>3215</v>
      </c>
      <c r="BJ77" s="79" t="n">
        <f aca="false">SUM(BJ72:BJ76)</f>
        <v>3206</v>
      </c>
      <c r="BK77" s="79" t="n">
        <f aca="false">SUM(BK72:BK76)</f>
        <v>3197</v>
      </c>
      <c r="BL77" s="79" t="n">
        <f aca="false">SUM(BL72:BL76)</f>
        <v>3188</v>
      </c>
      <c r="BM77" s="79" t="n">
        <f aca="false">SUM(BM72:BM76)</f>
        <v>3179</v>
      </c>
      <c r="BN77" s="79" t="n">
        <f aca="false">SUM(BN72:BN76)</f>
        <v>3170</v>
      </c>
      <c r="BO77" s="79" t="n">
        <f aca="false">SUM(BO72:BO76)</f>
        <v>3161</v>
      </c>
      <c r="CA77" s="48"/>
      <c r="CB77" s="69" t="str">
        <f aca="false">B77</f>
        <v>      Total Deferred Credits &amp; Other Liabilities</v>
      </c>
      <c r="CC77" s="79" t="n">
        <f aca="false">SUM(CC72:CC76)</f>
        <v>302556</v>
      </c>
      <c r="CD77" s="79" t="n">
        <f aca="false">SUM(CD72:CD76)</f>
        <v>303292</v>
      </c>
      <c r="CE77" s="79" t="n">
        <f aca="false">SUM(CE72:CE76)</f>
        <v>304057</v>
      </c>
      <c r="CF77" s="79" t="n">
        <f aca="false">SUM(CF72:CF76)</f>
        <v>304841</v>
      </c>
      <c r="CG77" s="79" t="n">
        <f aca="false">SUM(CG72:CG76)</f>
        <v>305422</v>
      </c>
      <c r="CH77" s="79" t="n">
        <f aca="false">SUM(CH72:CH76)</f>
        <v>306913</v>
      </c>
      <c r="CI77" s="79" t="n">
        <f aca="false">SUM(CI72:CI76)</f>
        <v>308237</v>
      </c>
      <c r="CJ77" s="79" t="n">
        <f aca="false">SUM(CJ72:CJ76)</f>
        <v>308633</v>
      </c>
      <c r="CK77" s="79" t="n">
        <f aca="false">SUM(CK72:CK76)</f>
        <v>309079</v>
      </c>
      <c r="CL77" s="79" t="n">
        <f aca="false">SUM(CL72:CL76)</f>
        <v>310833</v>
      </c>
      <c r="CM77" s="79" t="n">
        <f aca="false">SUM(CM72:CM76)</f>
        <v>311419</v>
      </c>
      <c r="CN77" s="79" t="n">
        <f aca="false">SUM(CN72:CN76)</f>
        <v>311550</v>
      </c>
      <c r="CO77" s="79" t="n">
        <f aca="false">SUM(CO72:CO76)</f>
        <v>311445</v>
      </c>
      <c r="CP77" s="51"/>
    </row>
    <row r="78" customFormat="false" ht="12.75" hidden="false" customHeight="false" outlineLevel="0" collapsed="false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BA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</row>
    <row r="79" customFormat="false" ht="12.75" hidden="false" customHeight="false" outlineLevel="0" collapsed="false">
      <c r="A79" s="48"/>
      <c r="B79" s="69" t="s">
        <v>347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48"/>
      <c r="AB79" s="69" t="str">
        <f aca="false">B79</f>
        <v>DEBT </v>
      </c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51"/>
      <c r="AQ79" s="70"/>
      <c r="AR79" s="51"/>
      <c r="BA79" s="48"/>
      <c r="BB79" s="69" t="str">
        <f aca="false">B79</f>
        <v>DEBT </v>
      </c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CA79" s="48"/>
      <c r="CB79" s="69" t="str">
        <f aca="false">B79</f>
        <v>DEBT </v>
      </c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51"/>
    </row>
    <row r="80" customFormat="false" ht="12.75" hidden="false" customHeight="false" outlineLevel="0" collapsed="false">
      <c r="A80" s="71" t="s">
        <v>295</v>
      </c>
      <c r="B80" s="72" t="s">
        <v>348</v>
      </c>
      <c r="C80" s="73" t="n">
        <v>0</v>
      </c>
      <c r="D80" s="73" t="n">
        <v>0</v>
      </c>
      <c r="E80" s="73" t="n">
        <v>0</v>
      </c>
      <c r="F80" s="73" t="n">
        <v>0</v>
      </c>
      <c r="G80" s="73" t="n">
        <v>0</v>
      </c>
      <c r="H80" s="73" t="n">
        <v>0</v>
      </c>
      <c r="I80" s="73" t="n">
        <v>0</v>
      </c>
      <c r="J80" s="73" t="n">
        <v>0</v>
      </c>
      <c r="K80" s="73" t="n">
        <v>0</v>
      </c>
      <c r="L80" s="73" t="n">
        <v>0</v>
      </c>
      <c r="M80" s="73" t="n">
        <v>0</v>
      </c>
      <c r="N80" s="73" t="n">
        <v>0</v>
      </c>
      <c r="O80" s="73" t="n">
        <v>0</v>
      </c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71" t="str">
        <f aca="false">A80</f>
        <v>I</v>
      </c>
      <c r="AB80" s="72" t="str">
        <f aca="false">B80</f>
        <v>   Payable / (Receivable) from Corporate</v>
      </c>
      <c r="AC80" s="73" t="n">
        <v>0</v>
      </c>
      <c r="AD80" s="73" t="n">
        <v>0</v>
      </c>
      <c r="AE80" s="73" t="n">
        <v>0</v>
      </c>
      <c r="AF80" s="73" t="n">
        <v>0</v>
      </c>
      <c r="AG80" s="73" t="n">
        <v>0</v>
      </c>
      <c r="AH80" s="73" t="n">
        <v>0</v>
      </c>
      <c r="AI80" s="73" t="n">
        <v>0</v>
      </c>
      <c r="AJ80" s="73" t="n">
        <v>0</v>
      </c>
      <c r="AK80" s="73" t="n">
        <v>0</v>
      </c>
      <c r="AL80" s="73" t="n">
        <v>0</v>
      </c>
      <c r="AM80" s="73" t="n">
        <v>0</v>
      </c>
      <c r="AN80" s="73" t="n">
        <v>0</v>
      </c>
      <c r="AO80" s="73" t="n">
        <v>0</v>
      </c>
      <c r="AP80" s="51"/>
      <c r="AQ80" s="70"/>
      <c r="AR80" s="51"/>
      <c r="BA80" s="71" t="str">
        <f aca="false">AA80</f>
        <v>I</v>
      </c>
      <c r="BB80" s="72" t="str">
        <f aca="false">B80</f>
        <v>   Payable / (Receivable) from Corporate</v>
      </c>
      <c r="BC80" s="73" t="n">
        <v>0</v>
      </c>
      <c r="BD80" s="73" t="n">
        <v>0</v>
      </c>
      <c r="BE80" s="73" t="n">
        <v>0</v>
      </c>
      <c r="BF80" s="73" t="n">
        <v>0</v>
      </c>
      <c r="BG80" s="73" t="n">
        <v>0</v>
      </c>
      <c r="BH80" s="73" t="n">
        <v>0</v>
      </c>
      <c r="BI80" s="73" t="n">
        <v>0</v>
      </c>
      <c r="BJ80" s="73" t="n">
        <v>0</v>
      </c>
      <c r="BK80" s="73" t="n">
        <v>0</v>
      </c>
      <c r="BL80" s="73" t="n">
        <v>0</v>
      </c>
      <c r="BM80" s="73" t="n">
        <v>0</v>
      </c>
      <c r="BN80" s="73" t="n">
        <v>0</v>
      </c>
      <c r="BO80" s="73" t="n">
        <v>0</v>
      </c>
      <c r="CA80" s="71" t="str">
        <f aca="false">A80</f>
        <v>I</v>
      </c>
      <c r="CB80" s="72" t="str">
        <f aca="false">B80</f>
        <v>   Payable / (Receivable) from Corporate</v>
      </c>
      <c r="CC80" s="74" t="n">
        <f aca="false">C80-AC80-BC80</f>
        <v>0</v>
      </c>
      <c r="CD80" s="74" t="n">
        <f aca="false">D80-AD80-BD80</f>
        <v>0</v>
      </c>
      <c r="CE80" s="74" t="n">
        <f aca="false">E80-AE80-BE80</f>
        <v>0</v>
      </c>
      <c r="CF80" s="74" t="n">
        <f aca="false">F80-AF80-BF80</f>
        <v>0</v>
      </c>
      <c r="CG80" s="74" t="n">
        <f aca="false">G80-AG80-BG80</f>
        <v>0</v>
      </c>
      <c r="CH80" s="74" t="n">
        <f aca="false">H80-AH80-BH80</f>
        <v>0</v>
      </c>
      <c r="CI80" s="74" t="n">
        <f aca="false">I80-AI80-BI80</f>
        <v>0</v>
      </c>
      <c r="CJ80" s="74" t="n">
        <f aca="false">J80-AJ80-BJ80</f>
        <v>0</v>
      </c>
      <c r="CK80" s="74" t="n">
        <f aca="false">K80-AK80-BK80</f>
        <v>0</v>
      </c>
      <c r="CL80" s="74" t="n">
        <f aca="false">L80-AL80-BL80</f>
        <v>0</v>
      </c>
      <c r="CM80" s="74" t="n">
        <f aca="false">M80-AM80-BM80</f>
        <v>0</v>
      </c>
      <c r="CN80" s="74" t="n">
        <f aca="false">N80-AN80-BN80</f>
        <v>0</v>
      </c>
      <c r="CO80" s="74" t="n">
        <f aca="false">O80-AO80-BO80</f>
        <v>0</v>
      </c>
      <c r="CP80" s="51"/>
    </row>
    <row r="81" customFormat="false" ht="12.75" hidden="false" customHeight="false" outlineLevel="0" collapsed="false">
      <c r="A81" s="71" t="s">
        <v>349</v>
      </c>
      <c r="B81" s="72" t="s">
        <v>350</v>
      </c>
      <c r="C81" s="70" t="n">
        <f aca="false">BACKUP!C485-C82</f>
        <v>499743</v>
      </c>
      <c r="D81" s="70" t="n">
        <f aca="false">BACKUP!D485-D82</f>
        <v>499749</v>
      </c>
      <c r="E81" s="70" t="n">
        <f aca="false">BACKUP!E485-E82</f>
        <v>499755</v>
      </c>
      <c r="F81" s="70" t="n">
        <f aca="false">BACKUP!F485-F82</f>
        <v>499762</v>
      </c>
      <c r="G81" s="70" t="n">
        <f aca="false">BACKUP!G485-G82</f>
        <v>499768</v>
      </c>
      <c r="H81" s="70" t="n">
        <f aca="false">BACKUP!H485-H82</f>
        <v>499775</v>
      </c>
      <c r="I81" s="70" t="n">
        <f aca="false">BACKUP!I485-I82</f>
        <v>499781</v>
      </c>
      <c r="J81" s="70" t="n">
        <f aca="false">BACKUP!J485-J82</f>
        <v>499788</v>
      </c>
      <c r="K81" s="70" t="n">
        <f aca="false">BACKUP!K485-K82</f>
        <v>499794</v>
      </c>
      <c r="L81" s="70" t="n">
        <f aca="false">BACKUP!L485-L82</f>
        <v>499801</v>
      </c>
      <c r="M81" s="70" t="n">
        <f aca="false">BACKUP!M485-M82</f>
        <v>499807</v>
      </c>
      <c r="N81" s="70" t="n">
        <f aca="false">BACKUP!N485-N82</f>
        <v>499814</v>
      </c>
      <c r="O81" s="70" t="n">
        <f aca="false">BACKUP!O485-O82</f>
        <v>499820</v>
      </c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71" t="str">
        <f aca="false">A81</f>
        <v>J</v>
      </c>
      <c r="AB81" s="72" t="str">
        <f aca="false">B81</f>
        <v>   Long-term Debt - External</v>
      </c>
      <c r="AC81" s="73" t="n">
        <v>0</v>
      </c>
      <c r="AD81" s="73" t="n">
        <v>0</v>
      </c>
      <c r="AE81" s="73" t="n">
        <v>0</v>
      </c>
      <c r="AF81" s="73" t="n">
        <v>0</v>
      </c>
      <c r="AG81" s="73" t="n">
        <v>0</v>
      </c>
      <c r="AH81" s="73" t="n">
        <v>0</v>
      </c>
      <c r="AI81" s="73" t="n">
        <v>0</v>
      </c>
      <c r="AJ81" s="73" t="n">
        <v>0</v>
      </c>
      <c r="AK81" s="73" t="n">
        <v>0</v>
      </c>
      <c r="AL81" s="73" t="n">
        <v>0</v>
      </c>
      <c r="AM81" s="73" t="n">
        <v>0</v>
      </c>
      <c r="AN81" s="73" t="n">
        <v>0</v>
      </c>
      <c r="AO81" s="73" t="n">
        <v>0</v>
      </c>
      <c r="AP81" s="51"/>
      <c r="AQ81" s="70"/>
      <c r="AR81" s="51"/>
      <c r="BA81" s="71" t="str">
        <f aca="false">AA81</f>
        <v>J</v>
      </c>
      <c r="BB81" s="72" t="str">
        <f aca="false">B81</f>
        <v>   Long-term Debt - External</v>
      </c>
      <c r="BC81" s="73" t="n">
        <v>0</v>
      </c>
      <c r="BD81" s="73" t="n">
        <v>0</v>
      </c>
      <c r="BE81" s="73" t="n">
        <v>0</v>
      </c>
      <c r="BF81" s="73" t="n">
        <v>0</v>
      </c>
      <c r="BG81" s="73" t="n">
        <v>0</v>
      </c>
      <c r="BH81" s="73" t="n">
        <v>0</v>
      </c>
      <c r="BI81" s="73" t="n">
        <v>0</v>
      </c>
      <c r="BJ81" s="73" t="n">
        <v>0</v>
      </c>
      <c r="BK81" s="73" t="n">
        <v>0</v>
      </c>
      <c r="BL81" s="73" t="n">
        <v>0</v>
      </c>
      <c r="BM81" s="73" t="n">
        <v>0</v>
      </c>
      <c r="BN81" s="73" t="n">
        <v>0</v>
      </c>
      <c r="BO81" s="73" t="n">
        <v>0</v>
      </c>
      <c r="CA81" s="71" t="str">
        <f aca="false">A81</f>
        <v>J</v>
      </c>
      <c r="CB81" s="72" t="str">
        <f aca="false">B81</f>
        <v>   Long-term Debt - External</v>
      </c>
      <c r="CC81" s="74" t="n">
        <f aca="false">C81-AC81-BC81</f>
        <v>499743</v>
      </c>
      <c r="CD81" s="74" t="n">
        <f aca="false">D81-AD81-BD81</f>
        <v>499749</v>
      </c>
      <c r="CE81" s="74" t="n">
        <f aca="false">E81-AE81-BE81</f>
        <v>499755</v>
      </c>
      <c r="CF81" s="74" t="n">
        <f aca="false">F81-AF81-BF81</f>
        <v>499762</v>
      </c>
      <c r="CG81" s="74" t="n">
        <f aca="false">G81-AG81-BG81</f>
        <v>499768</v>
      </c>
      <c r="CH81" s="74" t="n">
        <f aca="false">H81-AH81-BH81</f>
        <v>499775</v>
      </c>
      <c r="CI81" s="74" t="n">
        <f aca="false">I81-AI81-BI81</f>
        <v>499781</v>
      </c>
      <c r="CJ81" s="74" t="n">
        <f aca="false">J81-AJ81-BJ81</f>
        <v>499788</v>
      </c>
      <c r="CK81" s="74" t="n">
        <f aca="false">K81-AK81-BK81</f>
        <v>499794</v>
      </c>
      <c r="CL81" s="74" t="n">
        <f aca="false">L81-AL81-BL81</f>
        <v>499801</v>
      </c>
      <c r="CM81" s="74" t="n">
        <f aca="false">M81-AM81-BM81</f>
        <v>499807</v>
      </c>
      <c r="CN81" s="74" t="n">
        <f aca="false">N81-AN81-BN81</f>
        <v>499814</v>
      </c>
      <c r="CO81" s="74" t="n">
        <f aca="false">O81-AO81-BO81</f>
        <v>499820</v>
      </c>
      <c r="CP81" s="51"/>
    </row>
    <row r="82" customFormat="false" ht="12.75" hidden="false" customHeight="false" outlineLevel="0" collapsed="false">
      <c r="A82" s="71" t="s">
        <v>349</v>
      </c>
      <c r="B82" s="72" t="s">
        <v>351</v>
      </c>
      <c r="C82" s="81" t="n">
        <v>0</v>
      </c>
      <c r="D82" s="81" t="n">
        <v>0</v>
      </c>
      <c r="E82" s="81" t="n">
        <v>0</v>
      </c>
      <c r="F82" s="81" t="n">
        <v>0</v>
      </c>
      <c r="G82" s="81" t="n">
        <v>0</v>
      </c>
      <c r="H82" s="81" t="n">
        <v>0</v>
      </c>
      <c r="I82" s="81" t="n">
        <v>0</v>
      </c>
      <c r="J82" s="81" t="n">
        <v>0</v>
      </c>
      <c r="K82" s="81" t="n">
        <v>0</v>
      </c>
      <c r="L82" s="81" t="n">
        <v>0</v>
      </c>
      <c r="M82" s="81" t="n">
        <v>0</v>
      </c>
      <c r="N82" s="81" t="n">
        <v>0</v>
      </c>
      <c r="O82" s="81" t="n">
        <v>0</v>
      </c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71" t="str">
        <f aca="false">A82</f>
        <v>J</v>
      </c>
      <c r="AB82" s="72" t="str">
        <f aca="false">B82</f>
        <v>                          - Assoc. Companies</v>
      </c>
      <c r="AC82" s="80" t="n">
        <v>0</v>
      </c>
      <c r="AD82" s="80" t="n">
        <v>0</v>
      </c>
      <c r="AE82" s="80" t="n">
        <v>0</v>
      </c>
      <c r="AF82" s="80" t="n">
        <v>0</v>
      </c>
      <c r="AG82" s="80" t="n">
        <v>0</v>
      </c>
      <c r="AH82" s="80" t="n">
        <v>0</v>
      </c>
      <c r="AI82" s="80" t="n">
        <v>0</v>
      </c>
      <c r="AJ82" s="80" t="n">
        <v>0</v>
      </c>
      <c r="AK82" s="80" t="n">
        <v>0</v>
      </c>
      <c r="AL82" s="80" t="n">
        <v>0</v>
      </c>
      <c r="AM82" s="80" t="n">
        <v>0</v>
      </c>
      <c r="AN82" s="80" t="n">
        <v>0</v>
      </c>
      <c r="AO82" s="80" t="n">
        <v>0</v>
      </c>
      <c r="AP82" s="51"/>
      <c r="AQ82" s="51"/>
      <c r="AR82" s="51"/>
      <c r="BA82" s="71" t="str">
        <f aca="false">AA82</f>
        <v>J</v>
      </c>
      <c r="BB82" s="72" t="str">
        <f aca="false">B82</f>
        <v>                          - Assoc. Companies</v>
      </c>
      <c r="BC82" s="80" t="n">
        <v>0</v>
      </c>
      <c r="BD82" s="80" t="n">
        <v>0</v>
      </c>
      <c r="BE82" s="80" t="n">
        <v>0</v>
      </c>
      <c r="BF82" s="80" t="n">
        <v>0</v>
      </c>
      <c r="BG82" s="80" t="n">
        <v>0</v>
      </c>
      <c r="BH82" s="80" t="n">
        <v>0</v>
      </c>
      <c r="BI82" s="80" t="n">
        <v>0</v>
      </c>
      <c r="BJ82" s="80" t="n">
        <v>0</v>
      </c>
      <c r="BK82" s="80" t="n">
        <v>0</v>
      </c>
      <c r="BL82" s="80" t="n">
        <v>0</v>
      </c>
      <c r="BM82" s="80" t="n">
        <v>0</v>
      </c>
      <c r="BN82" s="80" t="n">
        <v>0</v>
      </c>
      <c r="BO82" s="80" t="n">
        <v>0</v>
      </c>
      <c r="CA82" s="71" t="str">
        <f aca="false">A82</f>
        <v>J</v>
      </c>
      <c r="CB82" s="72" t="str">
        <f aca="false">B82</f>
        <v>                          - Assoc. Companies</v>
      </c>
      <c r="CC82" s="81" t="n">
        <f aca="false">C82-AC82-BC82</f>
        <v>0</v>
      </c>
      <c r="CD82" s="81" t="n">
        <f aca="false">D82-AD82-BD82</f>
        <v>0</v>
      </c>
      <c r="CE82" s="81" t="n">
        <f aca="false">E82-AE82-BE82</f>
        <v>0</v>
      </c>
      <c r="CF82" s="81" t="n">
        <f aca="false">F82-AF82-BF82</f>
        <v>0</v>
      </c>
      <c r="CG82" s="81" t="n">
        <f aca="false">G82-AG82-BG82</f>
        <v>0</v>
      </c>
      <c r="CH82" s="81" t="n">
        <f aca="false">H82-AH82-BH82</f>
        <v>0</v>
      </c>
      <c r="CI82" s="81" t="n">
        <f aca="false">I82-AI82-BI82</f>
        <v>0</v>
      </c>
      <c r="CJ82" s="81" t="n">
        <f aca="false">J82-AJ82-BJ82</f>
        <v>0</v>
      </c>
      <c r="CK82" s="81" t="n">
        <f aca="false">K82-AK82-BK82</f>
        <v>0</v>
      </c>
      <c r="CL82" s="81" t="n">
        <f aca="false">L82-AL82-BL82</f>
        <v>0</v>
      </c>
      <c r="CM82" s="81" t="n">
        <f aca="false">M82-AM82-BM82</f>
        <v>0</v>
      </c>
      <c r="CN82" s="81" t="n">
        <f aca="false">N82-AN82-BN82</f>
        <v>0</v>
      </c>
      <c r="CO82" s="81" t="n">
        <f aca="false">O82-AO82-BO82</f>
        <v>0</v>
      </c>
      <c r="CP82" s="51"/>
    </row>
    <row r="83" customFormat="false" ht="3.95" hidden="false" customHeight="true" outlineLevel="0" collapsed="false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BA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</row>
    <row r="84" customFormat="false" ht="12.75" hidden="false" customHeight="false" outlineLevel="0" collapsed="false">
      <c r="A84" s="48"/>
      <c r="B84" s="69" t="s">
        <v>352</v>
      </c>
      <c r="C84" s="79" t="n">
        <f aca="false">SUM(C80:C83)</f>
        <v>499743</v>
      </c>
      <c r="D84" s="79" t="n">
        <f aca="false">SUM(D80:D83)</f>
        <v>499749</v>
      </c>
      <c r="E84" s="79" t="n">
        <f aca="false">SUM(E80:E83)</f>
        <v>499755</v>
      </c>
      <c r="F84" s="79" t="n">
        <f aca="false">SUM(F80:F83)</f>
        <v>499762</v>
      </c>
      <c r="G84" s="79" t="n">
        <f aca="false">SUM(G80:G83)</f>
        <v>499768</v>
      </c>
      <c r="H84" s="79" t="n">
        <f aca="false">SUM(H80:H83)</f>
        <v>499775</v>
      </c>
      <c r="I84" s="79" t="n">
        <f aca="false">SUM(I80:I83)</f>
        <v>499781</v>
      </c>
      <c r="J84" s="79" t="n">
        <f aca="false">SUM(J80:J83)</f>
        <v>499788</v>
      </c>
      <c r="K84" s="79" t="n">
        <f aca="false">SUM(K80:K83)</f>
        <v>499794</v>
      </c>
      <c r="L84" s="79" t="n">
        <f aca="false">SUM(L80:L83)</f>
        <v>499801</v>
      </c>
      <c r="M84" s="79" t="n">
        <f aca="false">SUM(M80:M83)</f>
        <v>499807</v>
      </c>
      <c r="N84" s="79" t="n">
        <f aca="false">SUM(N80:N83)</f>
        <v>499814</v>
      </c>
      <c r="O84" s="79" t="n">
        <f aca="false">SUM(O80:O83)</f>
        <v>499820</v>
      </c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48"/>
      <c r="AB84" s="69" t="str">
        <f aca="false">B84</f>
        <v>      Total Debt</v>
      </c>
      <c r="AC84" s="79" t="n">
        <f aca="false">SUM(AC80:AC83)</f>
        <v>0</v>
      </c>
      <c r="AD84" s="79" t="n">
        <f aca="false">SUM(AD80:AD83)</f>
        <v>0</v>
      </c>
      <c r="AE84" s="79" t="n">
        <f aca="false">SUM(AE80:AE83)</f>
        <v>0</v>
      </c>
      <c r="AF84" s="79" t="n">
        <f aca="false">SUM(AF80:AF83)</f>
        <v>0</v>
      </c>
      <c r="AG84" s="79" t="n">
        <f aca="false">SUM(AG80:AG83)</f>
        <v>0</v>
      </c>
      <c r="AH84" s="79" t="n">
        <f aca="false">SUM(AH80:AH83)</f>
        <v>0</v>
      </c>
      <c r="AI84" s="79" t="n">
        <f aca="false">SUM(AI80:AI83)</f>
        <v>0</v>
      </c>
      <c r="AJ84" s="79" t="n">
        <f aca="false">SUM(AJ80:AJ83)</f>
        <v>0</v>
      </c>
      <c r="AK84" s="79" t="n">
        <f aca="false">SUM(AK80:AK83)</f>
        <v>0</v>
      </c>
      <c r="AL84" s="79" t="n">
        <f aca="false">SUM(AL80:AL83)</f>
        <v>0</v>
      </c>
      <c r="AM84" s="79" t="n">
        <f aca="false">SUM(AM80:AM83)</f>
        <v>0</v>
      </c>
      <c r="AN84" s="79" t="n">
        <f aca="false">SUM(AN80:AN83)</f>
        <v>0</v>
      </c>
      <c r="AO84" s="79" t="n">
        <f aca="false">SUM(AO80:AO83)</f>
        <v>0</v>
      </c>
      <c r="AP84" s="51"/>
      <c r="AQ84" s="51"/>
      <c r="AR84" s="51"/>
      <c r="BA84" s="48"/>
      <c r="BB84" s="69" t="str">
        <f aca="false">B84</f>
        <v>      Total Debt</v>
      </c>
      <c r="BC84" s="79" t="n">
        <f aca="false">SUM(BC80:BC83)</f>
        <v>0</v>
      </c>
      <c r="BD84" s="79" t="n">
        <f aca="false">SUM(BD80:BD83)</f>
        <v>0</v>
      </c>
      <c r="BE84" s="79" t="n">
        <f aca="false">SUM(BE80:BE83)</f>
        <v>0</v>
      </c>
      <c r="BF84" s="79" t="n">
        <f aca="false">SUM(BF80:BF83)</f>
        <v>0</v>
      </c>
      <c r="BG84" s="79" t="n">
        <f aca="false">SUM(BG80:BG83)</f>
        <v>0</v>
      </c>
      <c r="BH84" s="79" t="n">
        <f aca="false">SUM(BH80:BH83)</f>
        <v>0</v>
      </c>
      <c r="BI84" s="79" t="n">
        <f aca="false">SUM(BI80:BI83)</f>
        <v>0</v>
      </c>
      <c r="BJ84" s="79" t="n">
        <f aca="false">SUM(BJ80:BJ83)</f>
        <v>0</v>
      </c>
      <c r="BK84" s="79" t="n">
        <f aca="false">SUM(BK80:BK83)</f>
        <v>0</v>
      </c>
      <c r="BL84" s="79" t="n">
        <f aca="false">SUM(BL80:BL83)</f>
        <v>0</v>
      </c>
      <c r="BM84" s="79" t="n">
        <f aca="false">SUM(BM80:BM83)</f>
        <v>0</v>
      </c>
      <c r="BN84" s="79" t="n">
        <f aca="false">SUM(BN80:BN83)</f>
        <v>0</v>
      </c>
      <c r="BO84" s="79" t="n">
        <f aca="false">SUM(BO80:BO83)</f>
        <v>0</v>
      </c>
      <c r="CA84" s="48"/>
      <c r="CB84" s="69" t="str">
        <f aca="false">B84</f>
        <v>      Total Debt</v>
      </c>
      <c r="CC84" s="79" t="n">
        <f aca="false">SUM(CC80:CC83)</f>
        <v>499743</v>
      </c>
      <c r="CD84" s="79" t="n">
        <f aca="false">SUM(CD80:CD83)</f>
        <v>499749</v>
      </c>
      <c r="CE84" s="79" t="n">
        <f aca="false">SUM(CE80:CE83)</f>
        <v>499755</v>
      </c>
      <c r="CF84" s="79" t="n">
        <f aca="false">SUM(CF80:CF83)</f>
        <v>499762</v>
      </c>
      <c r="CG84" s="79" t="n">
        <f aca="false">SUM(CG80:CG83)</f>
        <v>499768</v>
      </c>
      <c r="CH84" s="79" t="n">
        <f aca="false">SUM(CH80:CH83)</f>
        <v>499775</v>
      </c>
      <c r="CI84" s="79" t="n">
        <f aca="false">SUM(CI80:CI83)</f>
        <v>499781</v>
      </c>
      <c r="CJ84" s="79" t="n">
        <f aca="false">SUM(CJ80:CJ83)</f>
        <v>499788</v>
      </c>
      <c r="CK84" s="79" t="n">
        <f aca="false">SUM(CK80:CK83)</f>
        <v>499794</v>
      </c>
      <c r="CL84" s="79" t="n">
        <f aca="false">SUM(CL80:CL83)</f>
        <v>499801</v>
      </c>
      <c r="CM84" s="79" t="n">
        <f aca="false">SUM(CM80:CM83)</f>
        <v>499807</v>
      </c>
      <c r="CN84" s="79" t="n">
        <f aca="false">SUM(CN80:CN83)</f>
        <v>499814</v>
      </c>
      <c r="CO84" s="79" t="n">
        <f aca="false">SUM(CO80:CO83)</f>
        <v>499820</v>
      </c>
      <c r="CP84" s="51"/>
    </row>
    <row r="85" customFormat="false" ht="12.75" hidden="false" customHeight="false" outlineLevel="0" collapsed="false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BA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</row>
    <row r="86" customFormat="false" ht="12.75" hidden="false" customHeight="false" outlineLevel="0" collapsed="false">
      <c r="A86" s="48"/>
      <c r="B86" s="69" t="s">
        <v>353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48"/>
      <c r="AB86" s="69" t="str">
        <f aca="false">B86</f>
        <v>EQUITY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BA86" s="48"/>
      <c r="BB86" s="69" t="str">
        <f aca="false">B86</f>
        <v>EQUITY</v>
      </c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CA86" s="48"/>
      <c r="CB86" s="69" t="str">
        <f aca="false">B86</f>
        <v>EQUITY</v>
      </c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</row>
    <row r="87" customFormat="false" ht="12.75" hidden="false" customHeight="false" outlineLevel="0" collapsed="false">
      <c r="A87" s="51"/>
      <c r="B87" s="72" t="s">
        <v>354</v>
      </c>
      <c r="C87" s="73" t="n">
        <v>22</v>
      </c>
      <c r="D87" s="73" t="n">
        <v>22</v>
      </c>
      <c r="E87" s="73" t="n">
        <v>22</v>
      </c>
      <c r="F87" s="73" t="n">
        <v>12</v>
      </c>
      <c r="G87" s="73" t="n">
        <v>12</v>
      </c>
      <c r="H87" s="73" t="n">
        <v>12</v>
      </c>
      <c r="I87" s="73" t="n">
        <v>12</v>
      </c>
      <c r="J87" s="73" t="n">
        <v>12</v>
      </c>
      <c r="K87" s="73" t="n">
        <v>12</v>
      </c>
      <c r="L87" s="73" t="n">
        <v>12</v>
      </c>
      <c r="M87" s="73" t="n">
        <v>12</v>
      </c>
      <c r="N87" s="73" t="n">
        <v>12</v>
      </c>
      <c r="O87" s="73" t="n">
        <v>12</v>
      </c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72" t="str">
        <f aca="false">B87</f>
        <v>   Common Stock</v>
      </c>
      <c r="AC87" s="73" t="n">
        <v>11</v>
      </c>
      <c r="AD87" s="75" t="n">
        <f aca="false">AC87</f>
        <v>11</v>
      </c>
      <c r="AE87" s="75" t="n">
        <f aca="false">AD87</f>
        <v>11</v>
      </c>
      <c r="AF87" s="75" t="n">
        <f aca="false">AE87</f>
        <v>11</v>
      </c>
      <c r="AG87" s="75" t="n">
        <f aca="false">AF87</f>
        <v>11</v>
      </c>
      <c r="AH87" s="75" t="n">
        <f aca="false">AG87</f>
        <v>11</v>
      </c>
      <c r="AI87" s="75" t="n">
        <f aca="false">AH87</f>
        <v>11</v>
      </c>
      <c r="AJ87" s="75" t="n">
        <f aca="false">AI87</f>
        <v>11</v>
      </c>
      <c r="AK87" s="75" t="n">
        <f aca="false">AJ87</f>
        <v>11</v>
      </c>
      <c r="AL87" s="75" t="n">
        <f aca="false">AK87</f>
        <v>11</v>
      </c>
      <c r="AM87" s="75" t="n">
        <f aca="false">AL87</f>
        <v>11</v>
      </c>
      <c r="AN87" s="75" t="n">
        <f aca="false">AM87</f>
        <v>11</v>
      </c>
      <c r="AO87" s="75" t="n">
        <f aca="false">AN87</f>
        <v>11</v>
      </c>
      <c r="AP87" s="51"/>
      <c r="AQ87" s="70"/>
      <c r="AR87" s="51"/>
      <c r="BA87" s="51"/>
      <c r="BB87" s="72" t="str">
        <f aca="false">B87</f>
        <v>   Common Stock</v>
      </c>
      <c r="BC87" s="73" t="n">
        <v>1</v>
      </c>
      <c r="BD87" s="75" t="n">
        <f aca="false">BC87</f>
        <v>1</v>
      </c>
      <c r="BE87" s="75" t="n">
        <f aca="false">BD87</f>
        <v>1</v>
      </c>
      <c r="BF87" s="75" t="n">
        <f aca="false">BE87</f>
        <v>1</v>
      </c>
      <c r="BG87" s="75" t="n">
        <f aca="false">BF87</f>
        <v>1</v>
      </c>
      <c r="BH87" s="75" t="n">
        <f aca="false">BG87</f>
        <v>1</v>
      </c>
      <c r="BI87" s="75" t="n">
        <f aca="false">BH87</f>
        <v>1</v>
      </c>
      <c r="BJ87" s="75" t="n">
        <f aca="false">BI87</f>
        <v>1</v>
      </c>
      <c r="BK87" s="75" t="n">
        <f aca="false">BJ87</f>
        <v>1</v>
      </c>
      <c r="BL87" s="75" t="n">
        <f aca="false">BK87</f>
        <v>1</v>
      </c>
      <c r="BM87" s="75" t="n">
        <f aca="false">BL87</f>
        <v>1</v>
      </c>
      <c r="BN87" s="75" t="n">
        <f aca="false">BM87</f>
        <v>1</v>
      </c>
      <c r="BO87" s="75" t="n">
        <f aca="false">BN87</f>
        <v>1</v>
      </c>
      <c r="CA87" s="51"/>
      <c r="CB87" s="72" t="str">
        <f aca="false">B87</f>
        <v>   Common Stock</v>
      </c>
      <c r="CC87" s="74" t="n">
        <f aca="false">C87-AC87-BC87</f>
        <v>10</v>
      </c>
      <c r="CD87" s="74" t="n">
        <f aca="false">D87-AD87-BD87</f>
        <v>10</v>
      </c>
      <c r="CE87" s="74" t="n">
        <f aca="false">E87-AE87-BE87</f>
        <v>10</v>
      </c>
      <c r="CF87" s="74" t="n">
        <f aca="false">F87-AF87-BF87</f>
        <v>0</v>
      </c>
      <c r="CG87" s="74" t="n">
        <f aca="false">G87-AG87-BG87</f>
        <v>0</v>
      </c>
      <c r="CH87" s="74" t="n">
        <f aca="false">H87-AH87-BH87</f>
        <v>0</v>
      </c>
      <c r="CI87" s="74" t="n">
        <f aca="false">I87-AI87-BI87</f>
        <v>0</v>
      </c>
      <c r="CJ87" s="74" t="n">
        <f aca="false">J87-AJ87-BJ87</f>
        <v>0</v>
      </c>
      <c r="CK87" s="74" t="n">
        <f aca="false">K87-AK87-BK87</f>
        <v>0</v>
      </c>
      <c r="CL87" s="74" t="n">
        <f aca="false">L87-AL87-BL87</f>
        <v>0</v>
      </c>
      <c r="CM87" s="74" t="n">
        <f aca="false">M87-AM87-BM87</f>
        <v>0</v>
      </c>
      <c r="CN87" s="74" t="n">
        <f aca="false">N87-AN87-BN87</f>
        <v>0</v>
      </c>
      <c r="CO87" s="74" t="n">
        <f aca="false">O87-AO87-BO87</f>
        <v>0</v>
      </c>
      <c r="CP87" s="51"/>
    </row>
    <row r="88" customFormat="false" ht="12.75" hidden="false" customHeight="false" outlineLevel="0" collapsed="false">
      <c r="A88" s="51"/>
      <c r="B88" s="72" t="s">
        <v>355</v>
      </c>
      <c r="C88" s="73" t="n">
        <v>406122</v>
      </c>
      <c r="D88" s="73" t="n">
        <v>406122</v>
      </c>
      <c r="E88" s="73" t="n">
        <v>406122</v>
      </c>
      <c r="F88" s="73" t="n">
        <v>406122</v>
      </c>
      <c r="G88" s="73" t="n">
        <v>406122</v>
      </c>
      <c r="H88" s="73" t="n">
        <v>406122</v>
      </c>
      <c r="I88" s="73" t="n">
        <v>406122</v>
      </c>
      <c r="J88" s="73" t="n">
        <v>406122</v>
      </c>
      <c r="K88" s="73" t="n">
        <v>406122</v>
      </c>
      <c r="L88" s="73" t="n">
        <v>406122</v>
      </c>
      <c r="M88" s="73" t="n">
        <v>406122</v>
      </c>
      <c r="N88" s="73" t="n">
        <v>406122</v>
      </c>
      <c r="O88" s="73" t="n">
        <v>406122</v>
      </c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72" t="str">
        <f aca="false">B88</f>
        <v>   Paid-in Capital</v>
      </c>
      <c r="AC88" s="73" t="n">
        <v>0</v>
      </c>
      <c r="AD88" s="75" t="n">
        <f aca="false">AC88</f>
        <v>0</v>
      </c>
      <c r="AE88" s="75" t="n">
        <f aca="false">AD88</f>
        <v>0</v>
      </c>
      <c r="AF88" s="75" t="n">
        <f aca="false">AE88</f>
        <v>0</v>
      </c>
      <c r="AG88" s="75" t="n">
        <f aca="false">AF88</f>
        <v>0</v>
      </c>
      <c r="AH88" s="75" t="n">
        <f aca="false">AG88</f>
        <v>0</v>
      </c>
      <c r="AI88" s="75" t="n">
        <f aca="false">AH88</f>
        <v>0</v>
      </c>
      <c r="AJ88" s="75" t="n">
        <f aca="false">AI88</f>
        <v>0</v>
      </c>
      <c r="AK88" s="75" t="n">
        <f aca="false">AJ88</f>
        <v>0</v>
      </c>
      <c r="AL88" s="75" t="n">
        <f aca="false">AK88</f>
        <v>0</v>
      </c>
      <c r="AM88" s="75" t="n">
        <f aca="false">AL88</f>
        <v>0</v>
      </c>
      <c r="AN88" s="75" t="n">
        <f aca="false">AM88</f>
        <v>0</v>
      </c>
      <c r="AO88" s="75" t="n">
        <f aca="false">AN88</f>
        <v>0</v>
      </c>
      <c r="AP88" s="51"/>
      <c r="AQ88" s="70"/>
      <c r="AR88" s="51"/>
      <c r="BA88" s="51"/>
      <c r="BB88" s="72" t="str">
        <f aca="false">B88</f>
        <v>   Paid-in Capital</v>
      </c>
      <c r="BC88" s="73" t="n">
        <v>4929</v>
      </c>
      <c r="BD88" s="75" t="n">
        <f aca="false">BC88</f>
        <v>4929</v>
      </c>
      <c r="BE88" s="75" t="n">
        <f aca="false">BD88</f>
        <v>4929</v>
      </c>
      <c r="BF88" s="75" t="n">
        <f aca="false">BE88</f>
        <v>4929</v>
      </c>
      <c r="BG88" s="75" t="n">
        <f aca="false">BF88</f>
        <v>4929</v>
      </c>
      <c r="BH88" s="75" t="n">
        <f aca="false">BG88</f>
        <v>4929</v>
      </c>
      <c r="BI88" s="75" t="n">
        <f aca="false">BH88</f>
        <v>4929</v>
      </c>
      <c r="BJ88" s="75" t="n">
        <f aca="false">BI88</f>
        <v>4929</v>
      </c>
      <c r="BK88" s="75" t="n">
        <f aca="false">BJ88</f>
        <v>4929</v>
      </c>
      <c r="BL88" s="75" t="n">
        <f aca="false">BK88</f>
        <v>4929</v>
      </c>
      <c r="BM88" s="75" t="n">
        <f aca="false">BL88</f>
        <v>4929</v>
      </c>
      <c r="BN88" s="75" t="n">
        <f aca="false">BM88</f>
        <v>4929</v>
      </c>
      <c r="BO88" s="75" t="n">
        <f aca="false">BN88</f>
        <v>4929</v>
      </c>
      <c r="CA88" s="51"/>
      <c r="CB88" s="72" t="str">
        <f aca="false">B88</f>
        <v>   Paid-in Capital</v>
      </c>
      <c r="CC88" s="74" t="n">
        <f aca="false">C88-AC88-BC88</f>
        <v>401193</v>
      </c>
      <c r="CD88" s="74" t="n">
        <f aca="false">D88-AD88-BD88</f>
        <v>401193</v>
      </c>
      <c r="CE88" s="74" t="n">
        <f aca="false">E88-AE88-BE88</f>
        <v>401193</v>
      </c>
      <c r="CF88" s="74" t="n">
        <f aca="false">F88-AF88-BF88</f>
        <v>401193</v>
      </c>
      <c r="CG88" s="74" t="n">
        <f aca="false">G88-AG88-BG88</f>
        <v>401193</v>
      </c>
      <c r="CH88" s="74" t="n">
        <f aca="false">H88-AH88-BH88</f>
        <v>401193</v>
      </c>
      <c r="CI88" s="74" t="n">
        <f aca="false">I88-AI88-BI88</f>
        <v>401193</v>
      </c>
      <c r="CJ88" s="74" t="n">
        <f aca="false">J88-AJ88-BJ88</f>
        <v>401193</v>
      </c>
      <c r="CK88" s="74" t="n">
        <f aca="false">K88-AK88-BK88</f>
        <v>401193</v>
      </c>
      <c r="CL88" s="74" t="n">
        <f aca="false">L88-AL88-BL88</f>
        <v>401193</v>
      </c>
      <c r="CM88" s="74" t="n">
        <f aca="false">M88-AM88-BM88</f>
        <v>401193</v>
      </c>
      <c r="CN88" s="74" t="n">
        <f aca="false">N88-AN88-BN88</f>
        <v>401193</v>
      </c>
      <c r="CO88" s="74" t="n">
        <f aca="false">O88-AO88-BO88</f>
        <v>401193</v>
      </c>
      <c r="CP88" s="51"/>
    </row>
    <row r="89" customFormat="false" ht="12.75" hidden="false" customHeight="false" outlineLevel="0" collapsed="false">
      <c r="A89" s="51"/>
      <c r="B89" s="72" t="s">
        <v>356</v>
      </c>
      <c r="C89" s="74" t="n">
        <f aca="false">BACKUP!C494+BACKUP!C495</f>
        <v>0</v>
      </c>
      <c r="D89" s="74" t="n">
        <f aca="false">C89+BACKUP!D494+BACKUP!D495</f>
        <v>0</v>
      </c>
      <c r="E89" s="74" t="n">
        <f aca="false">D89+BACKUP!E494+BACKUP!E495</f>
        <v>0</v>
      </c>
      <c r="F89" s="74" t="n">
        <f aca="false">E89+BACKUP!F494+BACKUP!F495</f>
        <v>0</v>
      </c>
      <c r="G89" s="74" t="n">
        <f aca="false">F89+BACKUP!G494+BACKUP!G495</f>
        <v>0</v>
      </c>
      <c r="H89" s="74" t="n">
        <f aca="false">G89+BACKUP!H494+BACKUP!H495</f>
        <v>0</v>
      </c>
      <c r="I89" s="74" t="n">
        <f aca="false">H89+BACKUP!I494+BACKUP!I495</f>
        <v>0</v>
      </c>
      <c r="J89" s="74" t="n">
        <f aca="false">I89+BACKUP!J494+BACKUP!J495</f>
        <v>0</v>
      </c>
      <c r="K89" s="74" t="n">
        <f aca="false">J89+BACKUP!K494+BACKUP!K495</f>
        <v>0</v>
      </c>
      <c r="L89" s="74" t="n">
        <f aca="false">K89+BACKUP!L494+BACKUP!L495</f>
        <v>0</v>
      </c>
      <c r="M89" s="74" t="n">
        <f aca="false">L89+BACKUP!M494+BACKUP!M495</f>
        <v>0</v>
      </c>
      <c r="N89" s="74" t="n">
        <f aca="false">M89+BACKUP!N494+BACKUP!N495</f>
        <v>0</v>
      </c>
      <c r="O89" s="74" t="n">
        <f aca="false">N89+BACKUP!O494+BACKUP!O495</f>
        <v>0</v>
      </c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72" t="str">
        <f aca="false">B89</f>
        <v>   Accumulated Other Comprehensive Income</v>
      </c>
      <c r="AC89" s="73" t="n">
        <v>0</v>
      </c>
      <c r="AD89" s="75" t="n">
        <f aca="false">AC89</f>
        <v>0</v>
      </c>
      <c r="AE89" s="75" t="n">
        <f aca="false">AD89</f>
        <v>0</v>
      </c>
      <c r="AF89" s="75" t="n">
        <f aca="false">AE89</f>
        <v>0</v>
      </c>
      <c r="AG89" s="75" t="n">
        <f aca="false">AF89</f>
        <v>0</v>
      </c>
      <c r="AH89" s="75" t="n">
        <f aca="false">AG89</f>
        <v>0</v>
      </c>
      <c r="AI89" s="75" t="n">
        <f aca="false">AH89</f>
        <v>0</v>
      </c>
      <c r="AJ89" s="75" t="n">
        <f aca="false">AI89</f>
        <v>0</v>
      </c>
      <c r="AK89" s="75" t="n">
        <f aca="false">AJ89</f>
        <v>0</v>
      </c>
      <c r="AL89" s="75" t="n">
        <f aca="false">AK89</f>
        <v>0</v>
      </c>
      <c r="AM89" s="75" t="n">
        <f aca="false">AL89</f>
        <v>0</v>
      </c>
      <c r="AN89" s="75" t="n">
        <f aca="false">AM89</f>
        <v>0</v>
      </c>
      <c r="AO89" s="75" t="n">
        <f aca="false">AN89</f>
        <v>0</v>
      </c>
      <c r="AP89" s="51"/>
      <c r="AQ89" s="70"/>
      <c r="AR89" s="51"/>
      <c r="BA89" s="51"/>
      <c r="BB89" s="72" t="str">
        <f aca="false">B89</f>
        <v>   Accumulated Other Comprehensive Income</v>
      </c>
      <c r="BC89" s="73" t="n">
        <v>0</v>
      </c>
      <c r="BD89" s="75" t="n">
        <f aca="false">BC89</f>
        <v>0</v>
      </c>
      <c r="BE89" s="75" t="n">
        <f aca="false">BD89</f>
        <v>0</v>
      </c>
      <c r="BF89" s="75" t="n">
        <f aca="false">BE89</f>
        <v>0</v>
      </c>
      <c r="BG89" s="75" t="n">
        <f aca="false">BF89</f>
        <v>0</v>
      </c>
      <c r="BH89" s="75" t="n">
        <f aca="false">BG89</f>
        <v>0</v>
      </c>
      <c r="BI89" s="75" t="n">
        <f aca="false">BH89</f>
        <v>0</v>
      </c>
      <c r="BJ89" s="75" t="n">
        <f aca="false">BI89</f>
        <v>0</v>
      </c>
      <c r="BK89" s="75" t="n">
        <f aca="false">BJ89</f>
        <v>0</v>
      </c>
      <c r="BL89" s="75" t="n">
        <f aca="false">BK89</f>
        <v>0</v>
      </c>
      <c r="BM89" s="75" t="n">
        <f aca="false">BL89</f>
        <v>0</v>
      </c>
      <c r="BN89" s="75" t="n">
        <f aca="false">BM89</f>
        <v>0</v>
      </c>
      <c r="BO89" s="75" t="n">
        <f aca="false">BN89</f>
        <v>0</v>
      </c>
      <c r="CA89" s="51"/>
      <c r="CB89" s="72" t="str">
        <f aca="false">B89</f>
        <v>   Accumulated Other Comprehensive Income</v>
      </c>
      <c r="CC89" s="74" t="n">
        <f aca="false">C89-AC89-BC89</f>
        <v>0</v>
      </c>
      <c r="CD89" s="74" t="n">
        <f aca="false">D89-AD89-BD89</f>
        <v>0</v>
      </c>
      <c r="CE89" s="74" t="n">
        <f aca="false">E89-AE89-BE89</f>
        <v>0</v>
      </c>
      <c r="CF89" s="74" t="n">
        <f aca="false">F89-AF89-BF89</f>
        <v>0</v>
      </c>
      <c r="CG89" s="74" t="n">
        <f aca="false">G89-AG89-BG89</f>
        <v>0</v>
      </c>
      <c r="CH89" s="74" t="n">
        <f aca="false">H89-AH89-BH89</f>
        <v>0</v>
      </c>
      <c r="CI89" s="74" t="n">
        <f aca="false">I89-AI89-BI89</f>
        <v>0</v>
      </c>
      <c r="CJ89" s="74" t="n">
        <f aca="false">J89-AJ89-BJ89</f>
        <v>0</v>
      </c>
      <c r="CK89" s="74" t="n">
        <f aca="false">K89-AK89-BK89</f>
        <v>0</v>
      </c>
      <c r="CL89" s="74" t="n">
        <f aca="false">L89-AL89-BL89</f>
        <v>0</v>
      </c>
      <c r="CM89" s="74" t="n">
        <f aca="false">M89-AM89-BM89</f>
        <v>0</v>
      </c>
      <c r="CN89" s="74" t="n">
        <f aca="false">N89-AN89-BN89</f>
        <v>0</v>
      </c>
      <c r="CO89" s="74" t="n">
        <f aca="false">O89-AO89-BO89</f>
        <v>0</v>
      </c>
      <c r="CP89" s="51"/>
    </row>
    <row r="90" customFormat="false" ht="12.75" hidden="false" customHeight="false" outlineLevel="0" collapsed="false">
      <c r="A90" s="51"/>
      <c r="B90" s="72" t="s">
        <v>357</v>
      </c>
      <c r="C90" s="79" t="n">
        <f aca="false">BACKUP!C500-C87-C88-C89</f>
        <v>776148</v>
      </c>
      <c r="D90" s="79" t="n">
        <f aca="false">BACKUP!D500-D87-D88-D89</f>
        <v>794653</v>
      </c>
      <c r="E90" s="79" t="n">
        <f aca="false">BACKUP!E500-E87-E88-E89</f>
        <v>812438</v>
      </c>
      <c r="F90" s="79" t="n">
        <f aca="false">BACKUP!F500-F87-F88-F89</f>
        <v>832901</v>
      </c>
      <c r="G90" s="79" t="n">
        <f aca="false">BACKUP!G500-G87-G88-G89</f>
        <v>831979</v>
      </c>
      <c r="H90" s="79" t="n">
        <f aca="false">BACKUP!H500-H87-H88-H89</f>
        <v>831044</v>
      </c>
      <c r="I90" s="79" t="n">
        <f aca="false">BACKUP!I500-I87-I88-I89</f>
        <v>838956</v>
      </c>
      <c r="J90" s="79" t="n">
        <f aca="false">BACKUP!J500-J87-J88-J89</f>
        <v>838623</v>
      </c>
      <c r="K90" s="79" t="n">
        <f aca="false">BACKUP!K500-K87-K88-K89</f>
        <v>838863</v>
      </c>
      <c r="L90" s="79" t="n">
        <f aca="false">BACKUP!L500-L87-L88-L89</f>
        <v>839034</v>
      </c>
      <c r="M90" s="79" t="n">
        <f aca="false">BACKUP!M500-M87-M88-M89</f>
        <v>838430</v>
      </c>
      <c r="N90" s="79" t="n">
        <f aca="false">BACKUP!N500-N87-N88-N89</f>
        <v>855856</v>
      </c>
      <c r="O90" s="79" t="n">
        <f aca="false">BACKUP!O500-O87-O88-O89</f>
        <v>877252</v>
      </c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72" t="str">
        <f aca="false">B90</f>
        <v>   Retained Earnings</v>
      </c>
      <c r="AC90" s="80" t="n">
        <v>65565</v>
      </c>
      <c r="AD90" s="82" t="n">
        <f aca="false">AC90+[1]IncomeState!C117</f>
        <v>65729</v>
      </c>
      <c r="AE90" s="82" t="n">
        <f aca="false">AD90+[1]IncomeState!D117</f>
        <v>65892</v>
      </c>
      <c r="AF90" s="82" t="n">
        <f aca="false">AE90+[1]IncomeState!E117</f>
        <v>66056</v>
      </c>
      <c r="AG90" s="82" t="n">
        <f aca="false">AF90+[1]IncomeState!F117</f>
        <v>66219</v>
      </c>
      <c r="AH90" s="82" t="n">
        <f aca="false">AG90+[1]IncomeState!G117</f>
        <v>66380</v>
      </c>
      <c r="AI90" s="82" t="n">
        <f aca="false">AH90+[1]IncomeState!H117</f>
        <v>66894</v>
      </c>
      <c r="AJ90" s="82" t="n">
        <f aca="false">AI90+[1]IncomeState!I117</f>
        <v>67408</v>
      </c>
      <c r="AK90" s="82" t="n">
        <f aca="false">AJ90+[1]IncomeState!J117</f>
        <v>67837</v>
      </c>
      <c r="AL90" s="82" t="n">
        <f aca="false">AK90+[1]IncomeState!K117</f>
        <v>68265</v>
      </c>
      <c r="AM90" s="82" t="n">
        <f aca="false">AL90+[1]IncomeState!L117</f>
        <v>68675</v>
      </c>
      <c r="AN90" s="82" t="n">
        <f aca="false">AM90+[1]IncomeState!M117</f>
        <v>69099</v>
      </c>
      <c r="AO90" s="82" t="n">
        <f aca="false">AN90+[1]IncomeState!N117</f>
        <v>69524</v>
      </c>
      <c r="AP90" s="51"/>
      <c r="AQ90" s="70"/>
      <c r="AR90" s="51"/>
      <c r="BA90" s="51"/>
      <c r="BB90" s="72" t="str">
        <f aca="false">B90</f>
        <v>   Retained Earnings</v>
      </c>
      <c r="BC90" s="80" t="n">
        <v>-727</v>
      </c>
      <c r="BD90" s="86" t="n">
        <f aca="false">BC90-17</f>
        <v>-744</v>
      </c>
      <c r="BE90" s="86" t="n">
        <f aca="false">BD90-17</f>
        <v>-761</v>
      </c>
      <c r="BF90" s="86" t="n">
        <f aca="false">BE90-17</f>
        <v>-778</v>
      </c>
      <c r="BG90" s="86" t="n">
        <f aca="false">BF90-17</f>
        <v>-795</v>
      </c>
      <c r="BH90" s="86" t="n">
        <f aca="false">BG90-17</f>
        <v>-812</v>
      </c>
      <c r="BI90" s="80" t="n">
        <f aca="false">BH90-17+1</f>
        <v>-828</v>
      </c>
      <c r="BJ90" s="86" t="n">
        <f aca="false">BI90-17</f>
        <v>-845</v>
      </c>
      <c r="BK90" s="86" t="n">
        <f aca="false">BJ90-17</f>
        <v>-862</v>
      </c>
      <c r="BL90" s="86" t="n">
        <f aca="false">BK90-17</f>
        <v>-879</v>
      </c>
      <c r="BM90" s="86" t="n">
        <f aca="false">BL90-17</f>
        <v>-896</v>
      </c>
      <c r="BN90" s="86" t="n">
        <f aca="false">BM90-17</f>
        <v>-913</v>
      </c>
      <c r="BO90" s="86" t="n">
        <f aca="false">BN90-17</f>
        <v>-930</v>
      </c>
      <c r="CA90" s="51"/>
      <c r="CB90" s="72" t="str">
        <f aca="false">B90</f>
        <v>   Retained Earnings</v>
      </c>
      <c r="CC90" s="81" t="n">
        <f aca="false">C90-AC90-BC90</f>
        <v>711310</v>
      </c>
      <c r="CD90" s="81" t="n">
        <f aca="false">D90-AD90-BD90</f>
        <v>729668</v>
      </c>
      <c r="CE90" s="81" t="n">
        <f aca="false">E90-AE90-BE90</f>
        <v>747307</v>
      </c>
      <c r="CF90" s="81" t="n">
        <f aca="false">F90-AF90-BF90</f>
        <v>767623</v>
      </c>
      <c r="CG90" s="81" t="n">
        <f aca="false">G90-AG90-BG90</f>
        <v>766555</v>
      </c>
      <c r="CH90" s="81" t="n">
        <f aca="false">H90-AH90-BH90</f>
        <v>765476</v>
      </c>
      <c r="CI90" s="81" t="n">
        <f aca="false">I90-AI90-BI90</f>
        <v>772890</v>
      </c>
      <c r="CJ90" s="81" t="n">
        <f aca="false">J90-AJ90-BJ90</f>
        <v>772060</v>
      </c>
      <c r="CK90" s="81" t="n">
        <f aca="false">K90-AK90-BK90</f>
        <v>771888</v>
      </c>
      <c r="CL90" s="81" t="n">
        <f aca="false">L90-AL90-BL90</f>
        <v>771648</v>
      </c>
      <c r="CM90" s="81" t="n">
        <f aca="false">M90-AM90-BM90</f>
        <v>770651</v>
      </c>
      <c r="CN90" s="81" t="n">
        <f aca="false">N90-AN90-BN90</f>
        <v>787670</v>
      </c>
      <c r="CO90" s="81" t="n">
        <f aca="false">O90-AO90-BO90</f>
        <v>808658</v>
      </c>
      <c r="CP90" s="51"/>
    </row>
    <row r="91" customFormat="false" ht="3.95" hidden="false" customHeight="true" outlineLevel="0" collapsed="false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BA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</row>
    <row r="92" customFormat="false" ht="12.75" hidden="false" customHeight="false" outlineLevel="0" collapsed="false">
      <c r="A92" s="71" t="s">
        <v>358</v>
      </c>
      <c r="B92" s="69" t="s">
        <v>359</v>
      </c>
      <c r="C92" s="79" t="n">
        <f aca="false">SUM(C87:C91)</f>
        <v>1182292</v>
      </c>
      <c r="D92" s="79" t="n">
        <f aca="false">SUM(D87:D91)</f>
        <v>1200797</v>
      </c>
      <c r="E92" s="79" t="n">
        <f aca="false">SUM(E87:E91)</f>
        <v>1218582</v>
      </c>
      <c r="F92" s="79" t="n">
        <f aca="false">SUM(F87:F91)</f>
        <v>1239035</v>
      </c>
      <c r="G92" s="79" t="n">
        <f aca="false">SUM(G87:G91)</f>
        <v>1238113</v>
      </c>
      <c r="H92" s="79" t="n">
        <f aca="false">SUM(H87:H91)</f>
        <v>1237178</v>
      </c>
      <c r="I92" s="79" t="n">
        <f aca="false">SUM(I87:I91)</f>
        <v>1245090</v>
      </c>
      <c r="J92" s="79" t="n">
        <f aca="false">SUM(J87:J91)</f>
        <v>1244757</v>
      </c>
      <c r="K92" s="79" t="n">
        <f aca="false">SUM(K87:K91)</f>
        <v>1244997</v>
      </c>
      <c r="L92" s="79" t="n">
        <f aca="false">SUM(L87:L91)</f>
        <v>1245168</v>
      </c>
      <c r="M92" s="79" t="n">
        <f aca="false">SUM(M87:M91)</f>
        <v>1244564</v>
      </c>
      <c r="N92" s="79" t="n">
        <f aca="false">SUM(N87:N91)</f>
        <v>1261990</v>
      </c>
      <c r="O92" s="79" t="n">
        <f aca="false">SUM(O87:O91)</f>
        <v>1283386</v>
      </c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71" t="str">
        <f aca="false">A92</f>
        <v>K</v>
      </c>
      <c r="AB92" s="69" t="str">
        <f aca="false">B92</f>
        <v>      Total Equity</v>
      </c>
      <c r="AC92" s="79" t="n">
        <f aca="false">SUM(AC87:AC91)</f>
        <v>65576</v>
      </c>
      <c r="AD92" s="79" t="n">
        <f aca="false">SUM(AD87:AD91)</f>
        <v>65740</v>
      </c>
      <c r="AE92" s="79" t="n">
        <f aca="false">SUM(AE87:AE91)</f>
        <v>65903</v>
      </c>
      <c r="AF92" s="79" t="n">
        <f aca="false">SUM(AF87:AF91)</f>
        <v>66067</v>
      </c>
      <c r="AG92" s="79" t="n">
        <f aca="false">SUM(AG87:AG91)</f>
        <v>66230</v>
      </c>
      <c r="AH92" s="79" t="n">
        <f aca="false">SUM(AH87:AH91)</f>
        <v>66391</v>
      </c>
      <c r="AI92" s="79" t="n">
        <f aca="false">SUM(AI87:AI91)</f>
        <v>66905</v>
      </c>
      <c r="AJ92" s="79" t="n">
        <f aca="false">SUM(AJ87:AJ91)</f>
        <v>67419</v>
      </c>
      <c r="AK92" s="79" t="n">
        <f aca="false">SUM(AK87:AK91)</f>
        <v>67848</v>
      </c>
      <c r="AL92" s="79" t="n">
        <f aca="false">SUM(AL87:AL91)</f>
        <v>68276</v>
      </c>
      <c r="AM92" s="79" t="n">
        <f aca="false">SUM(AM87:AM91)</f>
        <v>68686</v>
      </c>
      <c r="AN92" s="79" t="n">
        <f aca="false">SUM(AN87:AN91)</f>
        <v>69110</v>
      </c>
      <c r="AO92" s="79" t="n">
        <f aca="false">SUM(AO87:AO91)</f>
        <v>69535</v>
      </c>
      <c r="AP92" s="51"/>
      <c r="AQ92" s="70"/>
      <c r="AR92" s="51"/>
      <c r="BA92" s="71" t="str">
        <f aca="false">AA92</f>
        <v>K</v>
      </c>
      <c r="BB92" s="69" t="str">
        <f aca="false">B92</f>
        <v>      Total Equity</v>
      </c>
      <c r="BC92" s="79" t="n">
        <f aca="false">SUM(BC87:BC91)</f>
        <v>4203</v>
      </c>
      <c r="BD92" s="79" t="n">
        <f aca="false">SUM(BD87:BD91)</f>
        <v>4186</v>
      </c>
      <c r="BE92" s="79" t="n">
        <f aca="false">SUM(BE87:BE91)</f>
        <v>4169</v>
      </c>
      <c r="BF92" s="79" t="n">
        <f aca="false">SUM(BF87:BF91)</f>
        <v>4152</v>
      </c>
      <c r="BG92" s="79" t="n">
        <f aca="false">SUM(BG87:BG91)</f>
        <v>4135</v>
      </c>
      <c r="BH92" s="79" t="n">
        <f aca="false">SUM(BH87:BH91)</f>
        <v>4118</v>
      </c>
      <c r="BI92" s="79" t="n">
        <f aca="false">SUM(BI87:BI91)</f>
        <v>4102</v>
      </c>
      <c r="BJ92" s="79" t="n">
        <f aca="false">SUM(BJ87:BJ91)</f>
        <v>4085</v>
      </c>
      <c r="BK92" s="79" t="n">
        <f aca="false">SUM(BK87:BK91)</f>
        <v>4068</v>
      </c>
      <c r="BL92" s="79" t="n">
        <f aca="false">SUM(BL87:BL91)</f>
        <v>4051</v>
      </c>
      <c r="BM92" s="79" t="n">
        <f aca="false">SUM(BM87:BM91)</f>
        <v>4034</v>
      </c>
      <c r="BN92" s="79" t="n">
        <f aca="false">SUM(BN87:BN91)</f>
        <v>4017</v>
      </c>
      <c r="BO92" s="79" t="n">
        <f aca="false">SUM(BO87:BO91)</f>
        <v>4000</v>
      </c>
      <c r="CA92" s="71" t="str">
        <f aca="false">A92</f>
        <v>K</v>
      </c>
      <c r="CB92" s="69" t="str">
        <f aca="false">B92</f>
        <v>      Total Equity</v>
      </c>
      <c r="CC92" s="79" t="n">
        <f aca="false">SUM(CC87:CC91)</f>
        <v>1112513</v>
      </c>
      <c r="CD92" s="79" t="n">
        <f aca="false">SUM(CD87:CD91)</f>
        <v>1130871</v>
      </c>
      <c r="CE92" s="79" t="n">
        <f aca="false">SUM(CE87:CE91)</f>
        <v>1148510</v>
      </c>
      <c r="CF92" s="79" t="n">
        <f aca="false">SUM(CF87:CF91)</f>
        <v>1168816</v>
      </c>
      <c r="CG92" s="79" t="n">
        <f aca="false">SUM(CG87:CG91)</f>
        <v>1167748</v>
      </c>
      <c r="CH92" s="79" t="n">
        <f aca="false">SUM(CH87:CH91)</f>
        <v>1166669</v>
      </c>
      <c r="CI92" s="79" t="n">
        <f aca="false">SUM(CI87:CI91)</f>
        <v>1174083</v>
      </c>
      <c r="CJ92" s="79" t="n">
        <f aca="false">SUM(CJ87:CJ91)</f>
        <v>1173253</v>
      </c>
      <c r="CK92" s="79" t="n">
        <f aca="false">SUM(CK87:CK91)</f>
        <v>1173081</v>
      </c>
      <c r="CL92" s="79" t="n">
        <f aca="false">SUM(CL87:CL91)</f>
        <v>1172841</v>
      </c>
      <c r="CM92" s="79" t="n">
        <f aca="false">SUM(CM87:CM91)</f>
        <v>1171844</v>
      </c>
      <c r="CN92" s="79" t="n">
        <f aca="false">SUM(CN87:CN91)</f>
        <v>1188863</v>
      </c>
      <c r="CO92" s="79" t="n">
        <f aca="false">SUM(CO87:CO91)</f>
        <v>1209851</v>
      </c>
      <c r="CP92" s="51"/>
    </row>
    <row r="93" customFormat="false" ht="12.75" hidden="false" customHeight="false" outlineLevel="0" collapsed="false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</row>
    <row r="94" customFormat="false" ht="12.75" hidden="false" customHeight="false" outlineLevel="0" collapsed="false">
      <c r="A94" s="51"/>
      <c r="B94" s="51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51"/>
      <c r="AQ94" s="70"/>
      <c r="AR94" s="51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CA94" s="51"/>
      <c r="CB94" s="51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51"/>
    </row>
    <row r="95" customFormat="false" ht="12.75" hidden="false" customHeight="false" outlineLevel="0" collapsed="false">
      <c r="A95" s="48"/>
      <c r="B95" s="69" t="s">
        <v>360</v>
      </c>
      <c r="C95" s="83" t="n">
        <f aca="false">C69+C77+C84+C92</f>
        <v>2096348</v>
      </c>
      <c r="D95" s="83" t="n">
        <f aca="false">D69+D77+D84+D92</f>
        <v>2117230</v>
      </c>
      <c r="E95" s="83" t="n">
        <f aca="false">E69+E77+E84+E92</f>
        <v>2135259</v>
      </c>
      <c r="F95" s="83" t="n">
        <f aca="false">F69+F77+F84+F92</f>
        <v>2153309</v>
      </c>
      <c r="G95" s="83" t="n">
        <f aca="false">G69+G77+G84+G92</f>
        <v>2158961</v>
      </c>
      <c r="H95" s="83" t="n">
        <f aca="false">H69+H77+H84+H92</f>
        <v>2159644</v>
      </c>
      <c r="I95" s="83" t="n">
        <f aca="false">I69+I77+I84+I92</f>
        <v>2159266</v>
      </c>
      <c r="J95" s="83" t="n">
        <f aca="false">J69+J77+J84+J92</f>
        <v>2165463</v>
      </c>
      <c r="K95" s="83" t="n">
        <f aca="false">K69+K77+K84+K92</f>
        <v>2171007</v>
      </c>
      <c r="L95" s="83" t="n">
        <f aca="false">L69+L77+L84+L92</f>
        <v>2170139</v>
      </c>
      <c r="M95" s="83" t="n">
        <f aca="false">M69+M77+M84+M92</f>
        <v>2173940</v>
      </c>
      <c r="N95" s="83" t="n">
        <f aca="false">N69+N77+N84+N92</f>
        <v>2188708</v>
      </c>
      <c r="O95" s="83" t="n">
        <f aca="false">O69+O77+O84+O92</f>
        <v>2199710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48"/>
      <c r="AB95" s="69" t="str">
        <f aca="false">B95</f>
        <v>            TOTAL LIABILITIES &amp; EQUITY</v>
      </c>
      <c r="AC95" s="83" t="n">
        <f aca="false">AC69+AC77+AC84+AC92</f>
        <v>71442</v>
      </c>
      <c r="AD95" s="83" t="n">
        <f aca="false">AD69+AD77+AD84+AD92</f>
        <v>71521</v>
      </c>
      <c r="AE95" s="83" t="n">
        <f aca="false">AE69+AE77+AE84+AE92</f>
        <v>71600</v>
      </c>
      <c r="AF95" s="83" t="n">
        <f aca="false">AF69+AF77+AF84+AF92</f>
        <v>71679</v>
      </c>
      <c r="AG95" s="83" t="n">
        <f aca="false">AG69+AG77+AG84+AG92</f>
        <v>71758</v>
      </c>
      <c r="AH95" s="83" t="n">
        <f aca="false">AH69+AH77+AH84+AH92</f>
        <v>71834</v>
      </c>
      <c r="AI95" s="83" t="n">
        <f aca="false">AI69+AI77+AI84+AI92</f>
        <v>72043</v>
      </c>
      <c r="AJ95" s="83" t="n">
        <f aca="false">AJ69+AJ77+AJ84+AJ92</f>
        <v>72252</v>
      </c>
      <c r="AK95" s="83" t="n">
        <f aca="false">AK69+AK77+AK84+AK92</f>
        <v>72429</v>
      </c>
      <c r="AL95" s="83" t="n">
        <f aca="false">AL69+AL77+AL84+AL92</f>
        <v>72606</v>
      </c>
      <c r="AM95" s="83" t="n">
        <f aca="false">AM69+AM77+AM84+AM92</f>
        <v>72776</v>
      </c>
      <c r="AN95" s="83" t="n">
        <f aca="false">AN69+AN77+AN84+AN92</f>
        <v>72952</v>
      </c>
      <c r="AO95" s="83" t="n">
        <f aca="false">AO69+AO77+AO84+AO92</f>
        <v>73129</v>
      </c>
      <c r="AP95" s="51"/>
      <c r="AQ95" s="70"/>
      <c r="AR95" s="51"/>
      <c r="BB95" s="69" t="str">
        <f aca="false">B95</f>
        <v>            TOTAL LIABILITIES &amp; EQUITY</v>
      </c>
      <c r="BC95" s="83" t="n">
        <f aca="false">BC69+BC77+BC84+BC92</f>
        <v>7753</v>
      </c>
      <c r="BD95" s="83" t="n">
        <f aca="false">BD69+BD77+BD84+BD92</f>
        <v>7727</v>
      </c>
      <c r="BE95" s="83" t="n">
        <f aca="false">BE69+BE77+BE84+BE92</f>
        <v>7701</v>
      </c>
      <c r="BF95" s="83" t="n">
        <f aca="false">BF69+BF77+BF84+BF92</f>
        <v>7675</v>
      </c>
      <c r="BG95" s="83" t="n">
        <f aca="false">BG69+BG77+BG84+BG92</f>
        <v>7649</v>
      </c>
      <c r="BH95" s="83" t="n">
        <f aca="false">BH69+BH77+BH84+BH92</f>
        <v>7623</v>
      </c>
      <c r="BI95" s="83" t="n">
        <f aca="false">BI69+BI77+BI84+BI92</f>
        <v>7597</v>
      </c>
      <c r="BJ95" s="83" t="n">
        <f aca="false">BJ69+BJ77+BJ84+BJ92</f>
        <v>7571</v>
      </c>
      <c r="BK95" s="83" t="n">
        <f aca="false">BK69+BK77+BK84+BK92</f>
        <v>7545</v>
      </c>
      <c r="BL95" s="83" t="n">
        <f aca="false">BL69+BL77+BL84+BL92</f>
        <v>7519</v>
      </c>
      <c r="BM95" s="83" t="n">
        <f aca="false">BM69+BM77+BM84+BM92</f>
        <v>7493</v>
      </c>
      <c r="BN95" s="83" t="n">
        <f aca="false">BN69+BN77+BN84+BN92</f>
        <v>7467</v>
      </c>
      <c r="BO95" s="83" t="n">
        <f aca="false">BO69+BO77+BO84+BO92</f>
        <v>7441</v>
      </c>
      <c r="CA95" s="48"/>
      <c r="CB95" s="69" t="str">
        <f aca="false">B95</f>
        <v>            TOTAL LIABILITIES &amp; EQUITY</v>
      </c>
      <c r="CC95" s="83" t="n">
        <f aca="false">CC69+CC77+CC84+CC92</f>
        <v>2017153</v>
      </c>
      <c r="CD95" s="83" t="n">
        <f aca="false">CD69+CD77+CD84+CD92</f>
        <v>2037982</v>
      </c>
      <c r="CE95" s="83" t="n">
        <f aca="false">CE69+CE77+CE84+CE92</f>
        <v>2055958</v>
      </c>
      <c r="CF95" s="83" t="n">
        <f aca="false">CF69+CF77+CF84+CF92</f>
        <v>2073955</v>
      </c>
      <c r="CG95" s="83" t="n">
        <f aca="false">CG69+CG77+CG84+CG92</f>
        <v>2079554</v>
      </c>
      <c r="CH95" s="83" t="n">
        <f aca="false">CH69+CH77+CH84+CH92</f>
        <v>2080187</v>
      </c>
      <c r="CI95" s="83" t="n">
        <f aca="false">CI69+CI77+CI84+CI92</f>
        <v>2079626</v>
      </c>
      <c r="CJ95" s="83" t="n">
        <f aca="false">CJ69+CJ77+CJ84+CJ92</f>
        <v>2085640</v>
      </c>
      <c r="CK95" s="83" t="n">
        <f aca="false">CK69+CK77+CK84+CK92</f>
        <v>2091033</v>
      </c>
      <c r="CL95" s="83" t="n">
        <f aca="false">CL69+CL77+CL84+CL92</f>
        <v>2090014</v>
      </c>
      <c r="CM95" s="83" t="n">
        <f aca="false">CM69+CM77+CM84+CM92</f>
        <v>2093671</v>
      </c>
      <c r="CN95" s="83" t="n">
        <f aca="false">CN69+CN77+CN84+CN92</f>
        <v>2108289</v>
      </c>
      <c r="CO95" s="83" t="n">
        <f aca="false">CO69+CO77+CO84+CO92</f>
        <v>2119140</v>
      </c>
      <c r="CP95" s="51"/>
    </row>
    <row r="96" customFormat="false" ht="12.75" hidden="false" customHeight="false" outlineLevel="0" collapsed="false">
      <c r="A96" s="51"/>
      <c r="B96" s="51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51"/>
      <c r="AQ96" s="51"/>
      <c r="AR96" s="51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CA96" s="51"/>
      <c r="CB96" s="51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51"/>
    </row>
    <row r="97" customFormat="false" ht="12.75" hidden="false" customHeight="false" outlineLevel="0" collapsed="false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</row>
    <row r="98" customFormat="false" ht="12.75" hidden="false" customHeight="false" outlineLevel="0" collapsed="false">
      <c r="A98" s="51"/>
      <c r="B98" s="72" t="s">
        <v>361</v>
      </c>
      <c r="C98" s="70" t="n">
        <f aca="false">C52-C95</f>
        <v>0</v>
      </c>
      <c r="D98" s="70" t="n">
        <f aca="false">D52-D95</f>
        <v>0</v>
      </c>
      <c r="E98" s="70" t="n">
        <f aca="false">E52-E95</f>
        <v>0</v>
      </c>
      <c r="F98" s="70" t="n">
        <f aca="false">F52-F95</f>
        <v>0</v>
      </c>
      <c r="G98" s="70" t="n">
        <f aca="false">G52-G95</f>
        <v>0</v>
      </c>
      <c r="H98" s="70" t="n">
        <f aca="false">H52-H95</f>
        <v>0</v>
      </c>
      <c r="I98" s="70" t="n">
        <f aca="false">I52-I95</f>
        <v>0</v>
      </c>
      <c r="J98" s="70" t="n">
        <f aca="false">J52-J95</f>
        <v>0</v>
      </c>
      <c r="K98" s="70" t="n">
        <f aca="false">K52-K95</f>
        <v>0</v>
      </c>
      <c r="L98" s="70" t="n">
        <f aca="false">L52-L95</f>
        <v>0</v>
      </c>
      <c r="M98" s="70" t="n">
        <f aca="false">M52-M95</f>
        <v>0</v>
      </c>
      <c r="N98" s="70" t="n">
        <f aca="false">N52-N95</f>
        <v>0</v>
      </c>
      <c r="O98" s="70" t="n">
        <f aca="false">O52-O95</f>
        <v>0</v>
      </c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72" t="str">
        <f aca="false">B98</f>
        <v>      CHECK #</v>
      </c>
      <c r="AC98" s="70" t="n">
        <f aca="false">AC52-AC95</f>
        <v>0</v>
      </c>
      <c r="AD98" s="70" t="n">
        <f aca="false">AD52-AD95</f>
        <v>0</v>
      </c>
      <c r="AE98" s="70" t="n">
        <f aca="false">AE52-AE95</f>
        <v>0</v>
      </c>
      <c r="AF98" s="70" t="n">
        <f aca="false">AF52-AF95</f>
        <v>0</v>
      </c>
      <c r="AG98" s="70" t="n">
        <f aca="false">AG52-AG95</f>
        <v>0</v>
      </c>
      <c r="AH98" s="70" t="n">
        <f aca="false">AH52-AH95</f>
        <v>0</v>
      </c>
      <c r="AI98" s="70" t="n">
        <f aca="false">AI52-AI95</f>
        <v>0</v>
      </c>
      <c r="AJ98" s="70" t="n">
        <f aca="false">AJ52-AJ95</f>
        <v>0</v>
      </c>
      <c r="AK98" s="70" t="n">
        <f aca="false">AK52-AK95</f>
        <v>0</v>
      </c>
      <c r="AL98" s="70" t="n">
        <f aca="false">AL52-AL95</f>
        <v>0</v>
      </c>
      <c r="AM98" s="70" t="n">
        <f aca="false">AM52-AM95</f>
        <v>0</v>
      </c>
      <c r="AN98" s="70" t="n">
        <f aca="false">AN52-AN95</f>
        <v>0</v>
      </c>
      <c r="AO98" s="70" t="n">
        <f aca="false">AO52-AO95</f>
        <v>0</v>
      </c>
      <c r="AP98" s="51"/>
      <c r="AQ98" s="51"/>
      <c r="AR98" s="51"/>
      <c r="BB98" s="72" t="str">
        <f aca="false">B98</f>
        <v>      CHECK #</v>
      </c>
      <c r="BC98" s="70" t="n">
        <f aca="false">BC52-BC95</f>
        <v>0</v>
      </c>
      <c r="BD98" s="70" t="n">
        <f aca="false">BD52-BD95</f>
        <v>0</v>
      </c>
      <c r="BE98" s="70" t="n">
        <f aca="false">BE52-BE95</f>
        <v>0</v>
      </c>
      <c r="BF98" s="70" t="n">
        <f aca="false">BF52-BF95</f>
        <v>0</v>
      </c>
      <c r="BG98" s="70" t="n">
        <f aca="false">BG52-BG95</f>
        <v>0</v>
      </c>
      <c r="BH98" s="70" t="n">
        <f aca="false">BH52-BH95</f>
        <v>0</v>
      </c>
      <c r="BI98" s="70" t="n">
        <f aca="false">BI52-BI95</f>
        <v>0</v>
      </c>
      <c r="BJ98" s="70" t="n">
        <f aca="false">BJ52-BJ95</f>
        <v>0</v>
      </c>
      <c r="BK98" s="70" t="n">
        <f aca="false">BK52-BK95</f>
        <v>0</v>
      </c>
      <c r="BL98" s="70" t="n">
        <f aca="false">BL52-BL95</f>
        <v>0</v>
      </c>
      <c r="BM98" s="70" t="n">
        <f aca="false">BM52-BM95</f>
        <v>0</v>
      </c>
      <c r="BN98" s="70" t="n">
        <f aca="false">BN52-BN95</f>
        <v>0</v>
      </c>
      <c r="BO98" s="70" t="n">
        <f aca="false">BO52-BO95</f>
        <v>0</v>
      </c>
      <c r="CA98" s="51"/>
      <c r="CB98" s="72" t="str">
        <f aca="false">B98</f>
        <v>      CHECK #</v>
      </c>
      <c r="CC98" s="70" t="n">
        <f aca="false">CC52-CC95</f>
        <v>0</v>
      </c>
      <c r="CD98" s="70" t="n">
        <f aca="false">CD52-CD95</f>
        <v>0</v>
      </c>
      <c r="CE98" s="70" t="n">
        <f aca="false">CE52-CE95</f>
        <v>0</v>
      </c>
      <c r="CF98" s="70" t="n">
        <f aca="false">CF52-CF95</f>
        <v>0</v>
      </c>
      <c r="CG98" s="70" t="n">
        <f aca="false">CG52-CG95</f>
        <v>0</v>
      </c>
      <c r="CH98" s="70" t="n">
        <f aca="false">CH52-CH95</f>
        <v>0</v>
      </c>
      <c r="CI98" s="70" t="n">
        <f aca="false">CI52-CI95</f>
        <v>0</v>
      </c>
      <c r="CJ98" s="70" t="n">
        <f aca="false">CJ52-CJ95</f>
        <v>0</v>
      </c>
      <c r="CK98" s="70" t="n">
        <f aca="false">CK52-CK95</f>
        <v>0</v>
      </c>
      <c r="CL98" s="70" t="n">
        <f aca="false">CL52-CL95</f>
        <v>0</v>
      </c>
      <c r="CM98" s="70" t="n">
        <f aca="false">CM52-CM95</f>
        <v>0</v>
      </c>
      <c r="CN98" s="70" t="n">
        <f aca="false">CN52-CN95</f>
        <v>0</v>
      </c>
      <c r="CO98" s="70" t="n">
        <f aca="false">CO52-CO95</f>
        <v>0</v>
      </c>
      <c r="CP98" s="51"/>
    </row>
    <row r="99" customFormat="false" ht="8.1" hidden="false" customHeight="true" outlineLevel="0" collapsed="false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customFormat="false" ht="12.75" hidden="false" customHeight="false" outlineLevel="0" collapsed="false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customFormat="false" ht="12.75" hidden="false" customHeight="false" outlineLevel="0" collapsed="false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customFormat="false" ht="12.75" hidden="false" customHeight="false" outlineLevel="0" collapsed="false">
      <c r="A102" s="52" t="str">
        <f aca="false">A1</f>
        <v>'file:///mnt/12tb/@roms/datasets/enron/EDRM Enron Email Data Set v2 XML/filtered-attachments/xls/CFNNG02PL.xls'#$BACKUP</v>
      </c>
      <c r="B102" s="48"/>
      <c r="C102" s="48"/>
      <c r="D102" s="48"/>
      <c r="E102" s="48"/>
      <c r="F102" s="49" t="str">
        <f aca="false">F1</f>
        <v>NORTHERN NATURAL GAS GROUP</v>
      </c>
      <c r="G102" s="49"/>
      <c r="H102" s="49"/>
      <c r="I102" s="49"/>
      <c r="J102" s="48"/>
      <c r="K102" s="48"/>
      <c r="L102" s="48"/>
      <c r="M102" s="48"/>
      <c r="N102" s="48"/>
      <c r="O102" s="48"/>
      <c r="P102" s="50" t="n">
        <f aca="true">NOW()</f>
        <v>45926.9641668987</v>
      </c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2" t="str">
        <f aca="false">A1</f>
        <v>'file:///mnt/12tb/@roms/datasets/enron/EDRM Enron Email Data Set v2 XML/filtered-attachments/xls/CFNNG02PL.xls'#$BACKUP</v>
      </c>
      <c r="AB102" s="48"/>
      <c r="AC102" s="48"/>
      <c r="AD102" s="48"/>
      <c r="AE102" s="48"/>
      <c r="AF102" s="49" t="str">
        <f aca="false">AE1</f>
        <v>TRAILBLAZER PIPELINE</v>
      </c>
      <c r="AG102" s="49"/>
      <c r="AH102" s="49"/>
      <c r="AI102" s="49"/>
      <c r="AJ102" s="48"/>
      <c r="AK102" s="48"/>
      <c r="AL102" s="48"/>
      <c r="AM102" s="48"/>
      <c r="AN102" s="48"/>
      <c r="AO102" s="48"/>
      <c r="AP102" s="50" t="n">
        <f aca="true">NOW()</f>
        <v>45926.9641668988</v>
      </c>
      <c r="AQ102" s="51"/>
      <c r="AR102" s="51"/>
    </row>
    <row r="103" customFormat="false" ht="12.75" hidden="false" customHeight="false" outlineLevel="0" collapsed="false">
      <c r="A103" s="57" t="s">
        <v>362</v>
      </c>
      <c r="B103" s="48"/>
      <c r="C103" s="48"/>
      <c r="D103" s="48"/>
      <c r="E103" s="48"/>
      <c r="F103" s="87" t="s">
        <v>363</v>
      </c>
      <c r="G103" s="87"/>
      <c r="H103" s="87"/>
      <c r="I103" s="87"/>
      <c r="J103" s="48"/>
      <c r="K103" s="48"/>
      <c r="L103" s="48"/>
      <c r="M103" s="48"/>
      <c r="N103" s="48"/>
      <c r="O103" s="48"/>
      <c r="P103" s="56" t="n">
        <f aca="true">NOW()</f>
        <v>45926.9641668989</v>
      </c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7" t="s">
        <v>364</v>
      </c>
      <c r="AB103" s="48"/>
      <c r="AC103" s="48"/>
      <c r="AD103" s="48"/>
      <c r="AE103" s="48"/>
      <c r="AF103" s="87" t="s">
        <v>363</v>
      </c>
      <c r="AG103" s="87"/>
      <c r="AH103" s="87"/>
      <c r="AI103" s="87"/>
      <c r="AJ103" s="48"/>
      <c r="AK103" s="48"/>
      <c r="AL103" s="48"/>
      <c r="AM103" s="48"/>
      <c r="AN103" s="48"/>
      <c r="AO103" s="48"/>
      <c r="AP103" s="56" t="n">
        <f aca="true">NOW()</f>
        <v>45926.9641668989</v>
      </c>
      <c r="AQ103" s="51"/>
      <c r="AR103" s="51"/>
      <c r="CC103" s="51"/>
      <c r="CD103" s="51"/>
      <c r="CE103" s="51"/>
      <c r="CF103" s="64"/>
      <c r="CG103" s="71"/>
      <c r="CH103" s="71"/>
      <c r="CI103" s="71"/>
      <c r="CJ103" s="51"/>
      <c r="CK103" s="51"/>
      <c r="CL103" s="51"/>
      <c r="CM103" s="51"/>
      <c r="CN103" s="51"/>
      <c r="CO103" s="51"/>
    </row>
    <row r="104" customFormat="false" ht="12.75" hidden="false" customHeight="false" outlineLevel="0" collapsed="false">
      <c r="A104" s="59"/>
      <c r="B104" s="48"/>
      <c r="C104" s="48"/>
      <c r="D104" s="48"/>
      <c r="E104" s="48"/>
      <c r="F104" s="49" t="str">
        <f aca="false">F3</f>
        <v>2002 OPERATING PLAN</v>
      </c>
      <c r="G104" s="49"/>
      <c r="H104" s="49"/>
      <c r="I104" s="49"/>
      <c r="J104" s="48"/>
      <c r="K104" s="48"/>
      <c r="L104" s="48"/>
      <c r="M104" s="48"/>
      <c r="N104" s="48"/>
      <c r="O104" s="48"/>
      <c r="P104" s="48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9"/>
      <c r="AB104" s="48"/>
      <c r="AC104" s="48"/>
      <c r="AD104" s="48"/>
      <c r="AE104" s="48"/>
      <c r="AF104" s="49" t="str">
        <f aca="false">AF3</f>
        <v>2002 OPERATING PLAN</v>
      </c>
      <c r="AG104" s="49"/>
      <c r="AH104" s="49"/>
      <c r="AI104" s="49"/>
      <c r="AJ104" s="48"/>
      <c r="AK104" s="48"/>
      <c r="AL104" s="48"/>
      <c r="AM104" s="48"/>
      <c r="AN104" s="48"/>
      <c r="AO104" s="48"/>
      <c r="AP104" s="48"/>
      <c r="AQ104" s="51"/>
      <c r="AR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</row>
    <row r="105" customFormat="false" ht="12.75" hidden="false" customHeight="false" outlineLevel="0" collapsed="false">
      <c r="A105" s="48"/>
      <c r="B105" s="48"/>
      <c r="C105" s="48"/>
      <c r="D105" s="48"/>
      <c r="E105" s="48"/>
      <c r="F105" s="49" t="str">
        <f aca="false">F4</f>
        <v>(Thousands of Dollars)</v>
      </c>
      <c r="G105" s="49"/>
      <c r="H105" s="49"/>
      <c r="I105" s="49"/>
      <c r="J105" s="48"/>
      <c r="K105" s="48"/>
      <c r="L105" s="48"/>
      <c r="M105" s="48"/>
      <c r="N105" s="48"/>
      <c r="O105" s="48"/>
      <c r="P105" s="48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48"/>
      <c r="AB105" s="48"/>
      <c r="AC105" s="48"/>
      <c r="AD105" s="48"/>
      <c r="AE105" s="48"/>
      <c r="AF105" s="49" t="str">
        <f aca="false">AF4</f>
        <v>(Thousands of Dollars)</v>
      </c>
      <c r="AG105" s="49"/>
      <c r="AH105" s="49"/>
      <c r="AI105" s="49"/>
      <c r="AJ105" s="48"/>
      <c r="AK105" s="48"/>
      <c r="AL105" s="48"/>
      <c r="AM105" s="48"/>
      <c r="AN105" s="48"/>
      <c r="AO105" s="48"/>
      <c r="AP105" s="48"/>
      <c r="AQ105" s="51"/>
      <c r="AR105" s="51"/>
      <c r="CC105" s="84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</row>
    <row r="106" customFormat="false" ht="12.75" hidden="false" customHeight="false" outlineLevel="0" collapsed="false">
      <c r="A106" s="48"/>
      <c r="B106" s="48"/>
      <c r="C106" s="60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51"/>
      <c r="AR106" s="51"/>
    </row>
    <row r="107" customFormat="false" ht="12.75" hidden="false" customHeight="false" outlineLevel="0" collapsed="false">
      <c r="A107" s="48"/>
      <c r="B107" s="48"/>
      <c r="C107" s="60"/>
      <c r="D107" s="48"/>
      <c r="E107" s="48"/>
      <c r="F107" s="51"/>
      <c r="G107" s="60"/>
      <c r="H107" s="48"/>
      <c r="I107" s="48"/>
      <c r="J107" s="60"/>
      <c r="K107" s="48"/>
      <c r="L107" s="48"/>
      <c r="M107" s="48"/>
      <c r="N107" s="48"/>
      <c r="O107" s="48"/>
      <c r="P107" s="88" t="s">
        <v>365</v>
      </c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48"/>
      <c r="AB107" s="48"/>
      <c r="AC107" s="48"/>
      <c r="AD107" s="48"/>
      <c r="AE107" s="48"/>
      <c r="AF107" s="51"/>
      <c r="AG107" s="60"/>
      <c r="AH107" s="48"/>
      <c r="AI107" s="48"/>
      <c r="AJ107" s="48"/>
      <c r="AK107" s="48"/>
      <c r="AL107" s="48"/>
      <c r="AM107" s="48"/>
      <c r="AN107" s="48"/>
      <c r="AO107" s="48"/>
      <c r="AP107" s="88" t="s">
        <v>365</v>
      </c>
      <c r="AQ107" s="51"/>
      <c r="AR107" s="51"/>
    </row>
    <row r="108" customFormat="false" ht="12.75" hidden="false" customHeight="false" outlineLevel="0" collapsed="false">
      <c r="A108" s="48"/>
      <c r="B108" s="48"/>
      <c r="C108" s="62" t="str">
        <f aca="false">C7</f>
        <v>3rd CE</v>
      </c>
      <c r="D108" s="62" t="str">
        <f aca="false">D7</f>
        <v>PLAN</v>
      </c>
      <c r="E108" s="62" t="str">
        <f aca="false">E7</f>
        <v>PLAN</v>
      </c>
      <c r="F108" s="62" t="str">
        <f aca="false">F7</f>
        <v>PLAN</v>
      </c>
      <c r="G108" s="62" t="str">
        <f aca="false">G7</f>
        <v>PLAN</v>
      </c>
      <c r="H108" s="62" t="str">
        <f aca="false">H7</f>
        <v>PLAN</v>
      </c>
      <c r="I108" s="62" t="str">
        <f aca="false">I7</f>
        <v>PLAN</v>
      </c>
      <c r="J108" s="62" t="str">
        <f aca="false">J7</f>
        <v>PLAN</v>
      </c>
      <c r="K108" s="62" t="str">
        <f aca="false">K7</f>
        <v>PLAN</v>
      </c>
      <c r="L108" s="62" t="str">
        <f aca="false">L7</f>
        <v>PLAN</v>
      </c>
      <c r="M108" s="62" t="str">
        <f aca="false">M7</f>
        <v>PLAN</v>
      </c>
      <c r="N108" s="62" t="str">
        <f aca="false">N7</f>
        <v>PLAN</v>
      </c>
      <c r="O108" s="62" t="str">
        <f aca="false">O7</f>
        <v>PLAN</v>
      </c>
      <c r="P108" s="88" t="s">
        <v>366</v>
      </c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48"/>
      <c r="AB108" s="48"/>
      <c r="AC108" s="89" t="s">
        <v>367</v>
      </c>
      <c r="AD108" s="89" t="s">
        <v>367</v>
      </c>
      <c r="AE108" s="89" t="s">
        <v>367</v>
      </c>
      <c r="AF108" s="89" t="s">
        <v>367</v>
      </c>
      <c r="AG108" s="89" t="s">
        <v>367</v>
      </c>
      <c r="AH108" s="89" t="s">
        <v>367</v>
      </c>
      <c r="AI108" s="89" t="s">
        <v>367</v>
      </c>
      <c r="AJ108" s="89" t="s">
        <v>367</v>
      </c>
      <c r="AK108" s="89" t="s">
        <v>367</v>
      </c>
      <c r="AL108" s="89" t="s">
        <v>367</v>
      </c>
      <c r="AM108" s="89" t="s">
        <v>367</v>
      </c>
      <c r="AN108" s="89" t="s">
        <v>367</v>
      </c>
      <c r="AO108" s="89" t="s">
        <v>367</v>
      </c>
      <c r="AP108" s="88" t="s">
        <v>366</v>
      </c>
      <c r="AQ108" s="51"/>
      <c r="AR108" s="51"/>
    </row>
    <row r="109" customFormat="false" ht="12.75" hidden="false" customHeight="false" outlineLevel="0" collapsed="false">
      <c r="A109" s="48"/>
      <c r="B109" s="48"/>
      <c r="C109" s="64" t="str">
        <f aca="false">C8</f>
        <v>BALANCE </v>
      </c>
      <c r="D109" s="64" t="str">
        <f aca="false">D8</f>
        <v>JAN</v>
      </c>
      <c r="E109" s="64" t="str">
        <f aca="false">E8</f>
        <v>FEB</v>
      </c>
      <c r="F109" s="64" t="str">
        <f aca="false">F8</f>
        <v>MAR</v>
      </c>
      <c r="G109" s="64" t="str">
        <f aca="false">G8</f>
        <v>APR</v>
      </c>
      <c r="H109" s="64" t="str">
        <f aca="false">H8</f>
        <v>MAY</v>
      </c>
      <c r="I109" s="64" t="str">
        <f aca="false">I8</f>
        <v>JUNE</v>
      </c>
      <c r="J109" s="64" t="str">
        <f aca="false">J8</f>
        <v>JUL</v>
      </c>
      <c r="K109" s="64" t="str">
        <f aca="false">K8</f>
        <v>AUG</v>
      </c>
      <c r="L109" s="64" t="str">
        <f aca="false">L8</f>
        <v>SEP</v>
      </c>
      <c r="M109" s="64" t="str">
        <f aca="false">M8</f>
        <v>OCT</v>
      </c>
      <c r="N109" s="64" t="str">
        <f aca="false">N8</f>
        <v>NOV</v>
      </c>
      <c r="O109" s="64" t="str">
        <f aca="false">O8</f>
        <v>DEC</v>
      </c>
      <c r="P109" s="62" t="n">
        <f aca="false">O9</f>
        <v>2002</v>
      </c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48"/>
      <c r="AB109" s="48"/>
      <c r="AC109" s="88" t="s">
        <v>21</v>
      </c>
      <c r="AD109" s="88" t="s">
        <v>11</v>
      </c>
      <c r="AE109" s="88" t="s">
        <v>8</v>
      </c>
      <c r="AF109" s="88" t="s">
        <v>12</v>
      </c>
      <c r="AG109" s="88" t="s">
        <v>13</v>
      </c>
      <c r="AH109" s="88" t="s">
        <v>14</v>
      </c>
      <c r="AI109" s="88" t="s">
        <v>289</v>
      </c>
      <c r="AJ109" s="88" t="s">
        <v>16</v>
      </c>
      <c r="AK109" s="88" t="s">
        <v>17</v>
      </c>
      <c r="AL109" s="88" t="s">
        <v>18</v>
      </c>
      <c r="AM109" s="88" t="s">
        <v>19</v>
      </c>
      <c r="AN109" s="88" t="s">
        <v>20</v>
      </c>
      <c r="AO109" s="88" t="s">
        <v>21</v>
      </c>
      <c r="AP109" s="88" t="s">
        <v>368</v>
      </c>
      <c r="AQ109" s="51"/>
      <c r="AR109" s="51"/>
    </row>
    <row r="110" customFormat="false" ht="12.75" hidden="false" customHeight="false" outlineLevel="0" collapsed="false">
      <c r="A110" s="48"/>
      <c r="B110" s="48"/>
      <c r="C110" s="67" t="str">
        <f aca="false">C9</f>
        <v>12/31/01</v>
      </c>
      <c r="D110" s="67" t="n">
        <f aca="false">D9</f>
        <v>2002</v>
      </c>
      <c r="E110" s="67" t="n">
        <f aca="false">E9</f>
        <v>2002</v>
      </c>
      <c r="F110" s="67" t="n">
        <f aca="false">F9</f>
        <v>2002</v>
      </c>
      <c r="G110" s="67" t="n">
        <f aca="false">G9</f>
        <v>2002</v>
      </c>
      <c r="H110" s="67" t="n">
        <f aca="false">H9</f>
        <v>2002</v>
      </c>
      <c r="I110" s="67" t="n">
        <f aca="false">I9</f>
        <v>2002</v>
      </c>
      <c r="J110" s="67" t="n">
        <f aca="false">J9</f>
        <v>2002</v>
      </c>
      <c r="K110" s="67" t="n">
        <f aca="false">K9</f>
        <v>2002</v>
      </c>
      <c r="L110" s="67" t="n">
        <f aca="false">L9</f>
        <v>2002</v>
      </c>
      <c r="M110" s="67" t="n">
        <f aca="false">M9</f>
        <v>2002</v>
      </c>
      <c r="N110" s="67" t="n">
        <f aca="false">N9</f>
        <v>2002</v>
      </c>
      <c r="O110" s="67" t="n">
        <f aca="false">O9</f>
        <v>2002</v>
      </c>
      <c r="P110" s="66" t="s">
        <v>369</v>
      </c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48"/>
      <c r="AB110" s="48"/>
      <c r="AC110" s="90" t="s">
        <v>370</v>
      </c>
      <c r="AD110" s="90" t="s">
        <v>368</v>
      </c>
      <c r="AE110" s="90" t="s">
        <v>368</v>
      </c>
      <c r="AF110" s="90" t="s">
        <v>368</v>
      </c>
      <c r="AG110" s="90" t="s">
        <v>368</v>
      </c>
      <c r="AH110" s="90" t="s">
        <v>368</v>
      </c>
      <c r="AI110" s="90" t="s">
        <v>368</v>
      </c>
      <c r="AJ110" s="90" t="s">
        <v>368</v>
      </c>
      <c r="AK110" s="90" t="s">
        <v>368</v>
      </c>
      <c r="AL110" s="90" t="s">
        <v>368</v>
      </c>
      <c r="AM110" s="90" t="s">
        <v>368</v>
      </c>
      <c r="AN110" s="90" t="s">
        <v>368</v>
      </c>
      <c r="AO110" s="90" t="s">
        <v>368</v>
      </c>
      <c r="AP110" s="90" t="s">
        <v>371</v>
      </c>
      <c r="AQ110" s="51"/>
      <c r="AR110" s="51"/>
    </row>
    <row r="111" customFormat="false" ht="6" hidden="false" customHeight="true" outlineLevel="0" collapsed="false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customFormat="false" ht="12.75" hidden="false" customHeight="false" outlineLevel="0" collapsed="false">
      <c r="A112" s="48"/>
      <c r="B112" s="69" t="s">
        <v>372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48"/>
      <c r="AB112" s="69" t="s">
        <v>372</v>
      </c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51"/>
      <c r="AQ112" s="51"/>
      <c r="AR112" s="51"/>
    </row>
    <row r="113" customFormat="false" ht="12.75" hidden="false" customHeight="false" outlineLevel="0" collapsed="false">
      <c r="A113" s="48"/>
      <c r="B113" s="69" t="s">
        <v>373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48"/>
      <c r="AB113" s="69" t="s">
        <v>373</v>
      </c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customFormat="false" ht="12.75" hidden="false" customHeight="false" outlineLevel="0" collapsed="false">
      <c r="A114" s="51"/>
      <c r="B114" s="72" t="s">
        <v>374</v>
      </c>
      <c r="C114" s="70" t="n">
        <f aca="false">C12</f>
        <v>53</v>
      </c>
      <c r="D114" s="70" t="n">
        <f aca="false">D12</f>
        <v>53</v>
      </c>
      <c r="E114" s="70" t="n">
        <f aca="false">E12</f>
        <v>53</v>
      </c>
      <c r="F114" s="70" t="n">
        <f aca="false">F12</f>
        <v>53</v>
      </c>
      <c r="G114" s="70" t="n">
        <f aca="false">G12</f>
        <v>53</v>
      </c>
      <c r="H114" s="70" t="n">
        <f aca="false">H12</f>
        <v>53</v>
      </c>
      <c r="I114" s="70" t="n">
        <f aca="false">I12</f>
        <v>53</v>
      </c>
      <c r="J114" s="70" t="n">
        <f aca="false">J12</f>
        <v>53</v>
      </c>
      <c r="K114" s="70" t="n">
        <f aca="false">K12</f>
        <v>53</v>
      </c>
      <c r="L114" s="70" t="n">
        <f aca="false">L12</f>
        <v>53</v>
      </c>
      <c r="M114" s="70" t="n">
        <f aca="false">M12</f>
        <v>53</v>
      </c>
      <c r="N114" s="70" t="n">
        <f aca="false">N12</f>
        <v>53</v>
      </c>
      <c r="O114" s="70" t="n">
        <f aca="false">O12</f>
        <v>53</v>
      </c>
      <c r="P114" s="70" t="n">
        <f aca="false">ROUND(SUM(C114:O114)/13,0)</f>
        <v>53</v>
      </c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72" t="s">
        <v>374</v>
      </c>
      <c r="AC114" s="70" t="n">
        <f aca="false">AC12</f>
        <v>0</v>
      </c>
      <c r="AD114" s="70" t="n">
        <f aca="false">AD12</f>
        <v>0</v>
      </c>
      <c r="AE114" s="70" t="n">
        <f aca="false">AE12</f>
        <v>0</v>
      </c>
      <c r="AF114" s="70" t="n">
        <f aca="false">AF12</f>
        <v>0</v>
      </c>
      <c r="AG114" s="70" t="n">
        <f aca="false">AG12</f>
        <v>0</v>
      </c>
      <c r="AH114" s="70" t="n">
        <f aca="false">AH12</f>
        <v>0</v>
      </c>
      <c r="AI114" s="70" t="n">
        <f aca="false">AI12</f>
        <v>0</v>
      </c>
      <c r="AJ114" s="70" t="n">
        <f aca="false">AJ12</f>
        <v>0</v>
      </c>
      <c r="AK114" s="70" t="n">
        <f aca="false">AK12</f>
        <v>0</v>
      </c>
      <c r="AL114" s="70" t="n">
        <f aca="false">AL12</f>
        <v>0</v>
      </c>
      <c r="AM114" s="70" t="n">
        <f aca="false">AM12</f>
        <v>0</v>
      </c>
      <c r="AN114" s="70" t="n">
        <f aca="false">AN12</f>
        <v>0</v>
      </c>
      <c r="AO114" s="70" t="n">
        <f aca="false">AO12</f>
        <v>0</v>
      </c>
      <c r="AP114" s="70" t="n">
        <f aca="false">ROUND(SUM(AC114:AO114)/13,0)</f>
        <v>0</v>
      </c>
      <c r="AQ114" s="51"/>
      <c r="AR114" s="51"/>
    </row>
    <row r="115" customFormat="false" ht="12.75" hidden="false" customHeight="false" outlineLevel="0" collapsed="false">
      <c r="A115" s="51"/>
      <c r="B115" s="72" t="s">
        <v>375</v>
      </c>
      <c r="C115" s="70" t="n">
        <f aca="false">C13</f>
        <v>57686</v>
      </c>
      <c r="D115" s="70" t="n">
        <f aca="false">D13</f>
        <v>58584</v>
      </c>
      <c r="E115" s="70" t="n">
        <f aca="false">E13</f>
        <v>57544</v>
      </c>
      <c r="F115" s="70" t="n">
        <f aca="false">F13</f>
        <v>61011</v>
      </c>
      <c r="G115" s="70" t="n">
        <f aca="false">G13</f>
        <v>26221</v>
      </c>
      <c r="H115" s="70" t="n">
        <f aca="false">H13</f>
        <v>25217</v>
      </c>
      <c r="I115" s="70" t="n">
        <f aca="false">I13</f>
        <v>28333</v>
      </c>
      <c r="J115" s="70" t="n">
        <f aca="false">J13</f>
        <v>28275</v>
      </c>
      <c r="K115" s="70" t="n">
        <f aca="false">K13</f>
        <v>27862</v>
      </c>
      <c r="L115" s="70" t="n">
        <f aca="false">L13</f>
        <v>27644</v>
      </c>
      <c r="M115" s="70" t="n">
        <f aca="false">M13</f>
        <v>27448</v>
      </c>
      <c r="N115" s="70" t="n">
        <f aca="false">N13</f>
        <v>55760</v>
      </c>
      <c r="O115" s="70" t="n">
        <f aca="false">O13</f>
        <v>56677</v>
      </c>
      <c r="P115" s="70" t="n">
        <f aca="false">ROUND(SUM(C115:O115)/13,0)</f>
        <v>41405</v>
      </c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72" t="s">
        <v>375</v>
      </c>
      <c r="AC115" s="70" t="n">
        <f aca="false">AC13</f>
        <v>0</v>
      </c>
      <c r="AD115" s="70" t="n">
        <f aca="false">AD13</f>
        <v>0</v>
      </c>
      <c r="AE115" s="70" t="n">
        <f aca="false">AE13</f>
        <v>0</v>
      </c>
      <c r="AF115" s="70" t="n">
        <f aca="false">AF13</f>
        <v>0</v>
      </c>
      <c r="AG115" s="70" t="n">
        <f aca="false">AG13</f>
        <v>0</v>
      </c>
      <c r="AH115" s="70" t="n">
        <f aca="false">AH13</f>
        <v>0</v>
      </c>
      <c r="AI115" s="70" t="n">
        <f aca="false">AI13</f>
        <v>0</v>
      </c>
      <c r="AJ115" s="70" t="n">
        <f aca="false">AJ13</f>
        <v>0</v>
      </c>
      <c r="AK115" s="70" t="n">
        <f aca="false">AK13</f>
        <v>0</v>
      </c>
      <c r="AL115" s="70" t="n">
        <f aca="false">AL13</f>
        <v>0</v>
      </c>
      <c r="AM115" s="70" t="n">
        <f aca="false">AM13</f>
        <v>0</v>
      </c>
      <c r="AN115" s="70" t="n">
        <f aca="false">AN13</f>
        <v>0</v>
      </c>
      <c r="AO115" s="70" t="n">
        <f aca="false">AO13</f>
        <v>0</v>
      </c>
      <c r="AP115" s="70" t="n">
        <f aca="false">ROUND(SUM(AC115:AO115)/13,0)</f>
        <v>0</v>
      </c>
      <c r="AQ115" s="51"/>
      <c r="AR115" s="51"/>
    </row>
    <row r="116" customFormat="false" ht="12.75" hidden="false" customHeight="false" outlineLevel="0" collapsed="false">
      <c r="A116" s="51"/>
      <c r="B116" s="72" t="s">
        <v>376</v>
      </c>
      <c r="C116" s="70" t="n">
        <f aca="false">C14+C15</f>
        <v>356859</v>
      </c>
      <c r="D116" s="70" t="n">
        <f aca="false">D14+D15</f>
        <v>376559</v>
      </c>
      <c r="E116" s="70" t="n">
        <f aca="false">E14+E15</f>
        <v>393059</v>
      </c>
      <c r="F116" s="70" t="n">
        <f aca="false">F14+F15</f>
        <v>404159</v>
      </c>
      <c r="G116" s="70" t="n">
        <f aca="false">G14+G15</f>
        <v>438159</v>
      </c>
      <c r="H116" s="70" t="n">
        <f aca="false">H14+H15</f>
        <v>426459</v>
      </c>
      <c r="I116" s="70" t="n">
        <f aca="false">I14+I15</f>
        <v>408059</v>
      </c>
      <c r="J116" s="70" t="n">
        <f aca="false">J14+J15</f>
        <v>401159</v>
      </c>
      <c r="K116" s="70" t="n">
        <f aca="false">K14+K15</f>
        <v>394559</v>
      </c>
      <c r="L116" s="70" t="n">
        <f aca="false">L14+L15</f>
        <v>374159</v>
      </c>
      <c r="M116" s="70" t="n">
        <f aca="false">M14+M15</f>
        <v>365459</v>
      </c>
      <c r="N116" s="70" t="n">
        <f aca="false">N14+N15</f>
        <v>345759</v>
      </c>
      <c r="O116" s="70" t="n">
        <f aca="false">O14+O15</f>
        <v>346359</v>
      </c>
      <c r="P116" s="70" t="n">
        <f aca="false">ROUND(SUM(C116:O116)/13,0)</f>
        <v>386982</v>
      </c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72" t="s">
        <v>376</v>
      </c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51"/>
      <c r="AR116" s="51"/>
    </row>
    <row r="117" customFormat="false" ht="12.75" hidden="false" customHeight="false" outlineLevel="0" collapsed="false">
      <c r="A117" s="51"/>
      <c r="B117" s="72" t="s">
        <v>377</v>
      </c>
      <c r="C117" s="70" t="n">
        <f aca="false">C17+C18</f>
        <v>4373</v>
      </c>
      <c r="D117" s="70" t="n">
        <f aca="false">D17+D18</f>
        <v>4373</v>
      </c>
      <c r="E117" s="70" t="n">
        <f aca="false">E17+E18</f>
        <v>4373</v>
      </c>
      <c r="F117" s="70" t="n">
        <f aca="false">F17+F18</f>
        <v>4373</v>
      </c>
      <c r="G117" s="70" t="n">
        <f aca="false">G17+G18</f>
        <v>4373</v>
      </c>
      <c r="H117" s="70" t="n">
        <f aca="false">H17+H18</f>
        <v>4373</v>
      </c>
      <c r="I117" s="70" t="n">
        <f aca="false">I17+I18</f>
        <v>4373</v>
      </c>
      <c r="J117" s="70" t="n">
        <f aca="false">J17+J18</f>
        <v>4373</v>
      </c>
      <c r="K117" s="70" t="n">
        <f aca="false">K17+K18</f>
        <v>4373</v>
      </c>
      <c r="L117" s="70" t="n">
        <f aca="false">L17+L18</f>
        <v>4373</v>
      </c>
      <c r="M117" s="70" t="n">
        <f aca="false">M17+M18</f>
        <v>4373</v>
      </c>
      <c r="N117" s="70" t="n">
        <f aca="false">N17+N18</f>
        <v>4373</v>
      </c>
      <c r="O117" s="70" t="n">
        <f aca="false">O17+O18</f>
        <v>4373</v>
      </c>
      <c r="P117" s="70" t="n">
        <f aca="false">ROUND(SUM(C117:O117)/13,0)</f>
        <v>4373</v>
      </c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72" t="s">
        <v>377</v>
      </c>
      <c r="AC117" s="70" t="n">
        <f aca="false">AC17+AC18</f>
        <v>0</v>
      </c>
      <c r="AD117" s="70" t="n">
        <f aca="false">AD17+AD18</f>
        <v>0</v>
      </c>
      <c r="AE117" s="70" t="n">
        <f aca="false">AE17+AE18</f>
        <v>0</v>
      </c>
      <c r="AF117" s="70" t="n">
        <f aca="false">AF17+AF18</f>
        <v>0</v>
      </c>
      <c r="AG117" s="70" t="n">
        <f aca="false">AG17+AG18</f>
        <v>0</v>
      </c>
      <c r="AH117" s="70" t="n">
        <f aca="false">AH17+AH18</f>
        <v>0</v>
      </c>
      <c r="AI117" s="70" t="n">
        <f aca="false">AI17+AI18</f>
        <v>0</v>
      </c>
      <c r="AJ117" s="70" t="n">
        <f aca="false">AJ17+AJ18</f>
        <v>0</v>
      </c>
      <c r="AK117" s="70" t="n">
        <f aca="false">AK17+AK18</f>
        <v>0</v>
      </c>
      <c r="AL117" s="70" t="n">
        <f aca="false">AL17+AL18</f>
        <v>0</v>
      </c>
      <c r="AM117" s="70" t="n">
        <f aca="false">AM17+AM18</f>
        <v>0</v>
      </c>
      <c r="AN117" s="70" t="n">
        <f aca="false">AN17+AN18</f>
        <v>0</v>
      </c>
      <c r="AO117" s="70" t="n">
        <f aca="false">AO17+AO18</f>
        <v>0</v>
      </c>
      <c r="AP117" s="70" t="n">
        <f aca="false">ROUND(SUM(AC117:AO117)/13,0)</f>
        <v>0</v>
      </c>
      <c r="AQ117" s="51"/>
      <c r="AR117" s="51"/>
    </row>
    <row r="118" customFormat="false" ht="12.75" hidden="false" customHeight="false" outlineLevel="0" collapsed="false">
      <c r="A118" s="51"/>
      <c r="B118" s="72" t="s">
        <v>378</v>
      </c>
      <c r="C118" s="70" t="n">
        <f aca="false">C19-C62+C20+C21+C24</f>
        <v>-1913</v>
      </c>
      <c r="D118" s="70" t="n">
        <f aca="false">D19-D62+D20+D21+D24</f>
        <v>-2003</v>
      </c>
      <c r="E118" s="70" t="n">
        <f aca="false">E19-E62+E20+E21+E24</f>
        <v>1907</v>
      </c>
      <c r="F118" s="70" t="n">
        <f aca="false">F19-F62+F20+F21+F24</f>
        <v>1817</v>
      </c>
      <c r="G118" s="70" t="n">
        <f aca="false">G19-G62+G20+G21+G24</f>
        <v>1727</v>
      </c>
      <c r="H118" s="70" t="n">
        <f aca="false">H19-H62+H20+H21+H24</f>
        <v>1637</v>
      </c>
      <c r="I118" s="70" t="n">
        <f aca="false">I19-I62+I20+I21+I24</f>
        <v>1547</v>
      </c>
      <c r="J118" s="70" t="n">
        <f aca="false">J19-J62+J20+J21+J24</f>
        <v>1457</v>
      </c>
      <c r="K118" s="70" t="n">
        <f aca="false">K19-K62+K20+K21+K24</f>
        <v>1367</v>
      </c>
      <c r="L118" s="70" t="n">
        <f aca="false">L19-L62+L20+L21+L24</f>
        <v>1277</v>
      </c>
      <c r="M118" s="70" t="n">
        <f aca="false">M19-M62+M20+M21+M24</f>
        <v>1187</v>
      </c>
      <c r="N118" s="70" t="n">
        <f aca="false">N19-N62+N20+N21+N24</f>
        <v>1097</v>
      </c>
      <c r="O118" s="70" t="n">
        <f aca="false">O19-O62+O20+O21+O24</f>
        <v>2207</v>
      </c>
      <c r="P118" s="70" t="n">
        <f aca="false">ROUND(SUM(C118:O118)/13,0)</f>
        <v>1024</v>
      </c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72" t="s">
        <v>378</v>
      </c>
      <c r="AC118" s="70" t="n">
        <f aca="false">AC19-AC62+AC20+AC21+AC24</f>
        <v>0</v>
      </c>
      <c r="AD118" s="70" t="n">
        <f aca="false">AD19-AD62+AD20+AD21+AD24</f>
        <v>0</v>
      </c>
      <c r="AE118" s="70" t="n">
        <f aca="false">AE19-AE62+AE20+AE21+AE24</f>
        <v>0</v>
      </c>
      <c r="AF118" s="70" t="n">
        <f aca="false">AF19-AF62+AF20+AF21+AF24</f>
        <v>0</v>
      </c>
      <c r="AG118" s="70" t="n">
        <f aca="false">AG19-AG62+AG20+AG21+AG24</f>
        <v>0</v>
      </c>
      <c r="AH118" s="70" t="n">
        <f aca="false">AH19-AH62+AH20+AH21+AH24</f>
        <v>0</v>
      </c>
      <c r="AI118" s="70" t="n">
        <f aca="false">AI19-AI62+AI20+AI21+AI24</f>
        <v>0</v>
      </c>
      <c r="AJ118" s="70" t="n">
        <f aca="false">AJ19-AJ62+AJ20+AJ21+AJ24</f>
        <v>0</v>
      </c>
      <c r="AK118" s="70" t="n">
        <f aca="false">AK19-AK62+AK20+AK21+AK24</f>
        <v>0</v>
      </c>
      <c r="AL118" s="70" t="n">
        <f aca="false">AL19-AL62+AL20+AL21+AL24</f>
        <v>0</v>
      </c>
      <c r="AM118" s="70" t="n">
        <f aca="false">AM19-AM62+AM20+AM21+AM24</f>
        <v>0</v>
      </c>
      <c r="AN118" s="70" t="n">
        <f aca="false">AN19-AN62+AN20+AN21+AN24</f>
        <v>0</v>
      </c>
      <c r="AO118" s="70" t="n">
        <f aca="false">AO19-AO62+AO20+AO21+AO24</f>
        <v>0</v>
      </c>
      <c r="AP118" s="70" t="n">
        <f aca="false">ROUND(SUM(AC118:AO118)/13,0)</f>
        <v>0</v>
      </c>
      <c r="AQ118" s="51"/>
      <c r="AR118" s="51"/>
    </row>
    <row r="119" customFormat="false" ht="12.75" hidden="false" customHeight="false" outlineLevel="0" collapsed="false">
      <c r="A119" s="51"/>
      <c r="B119" s="72" t="s">
        <v>379</v>
      </c>
      <c r="C119" s="70" t="n">
        <f aca="false">C40</f>
        <v>1345866</v>
      </c>
      <c r="D119" s="70" t="n">
        <f aca="false">D40</f>
        <v>1346065</v>
      </c>
      <c r="E119" s="70" t="n">
        <f aca="false">E40</f>
        <v>1348562</v>
      </c>
      <c r="F119" s="70" t="n">
        <f aca="false">F40</f>
        <v>1352455</v>
      </c>
      <c r="G119" s="70" t="n">
        <f aca="false">G40</f>
        <v>1359501</v>
      </c>
      <c r="H119" s="70" t="n">
        <f aca="false">H40</f>
        <v>1368947</v>
      </c>
      <c r="I119" s="70" t="n">
        <f aca="false">I40</f>
        <v>1383090</v>
      </c>
      <c r="J119" s="70" t="n">
        <f aca="false">J40</f>
        <v>1396731</v>
      </c>
      <c r="K119" s="70" t="n">
        <f aca="false">K40</f>
        <v>1409853</v>
      </c>
      <c r="L119" s="70" t="n">
        <f aca="false">L40</f>
        <v>1428463</v>
      </c>
      <c r="M119" s="70" t="n">
        <f aca="false">M40</f>
        <v>1441378</v>
      </c>
      <c r="N119" s="70" t="n">
        <f aca="false">N40</f>
        <v>1447293</v>
      </c>
      <c r="O119" s="70" t="n">
        <f aca="false">O40</f>
        <v>1451011</v>
      </c>
      <c r="P119" s="70" t="n">
        <f aca="false">ROUND(SUM(C119:O119)/13,0)</f>
        <v>1390709</v>
      </c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72" t="s">
        <v>379</v>
      </c>
      <c r="AC119" s="70" t="n">
        <f aca="false">AC40</f>
        <v>0</v>
      </c>
      <c r="AD119" s="70" t="n">
        <f aca="false">AD40</f>
        <v>0</v>
      </c>
      <c r="AE119" s="70" t="n">
        <f aca="false">AE40</f>
        <v>0</v>
      </c>
      <c r="AF119" s="70" t="n">
        <f aca="false">AF40</f>
        <v>0</v>
      </c>
      <c r="AG119" s="70" t="n">
        <f aca="false">AG40</f>
        <v>0</v>
      </c>
      <c r="AH119" s="70" t="n">
        <f aca="false">AH40</f>
        <v>0</v>
      </c>
      <c r="AI119" s="70" t="n">
        <f aca="false">AI40</f>
        <v>0</v>
      </c>
      <c r="AJ119" s="70" t="n">
        <f aca="false">AJ40</f>
        <v>0</v>
      </c>
      <c r="AK119" s="70" t="n">
        <f aca="false">AK40</f>
        <v>0</v>
      </c>
      <c r="AL119" s="70" t="n">
        <f aca="false">AL40</f>
        <v>0</v>
      </c>
      <c r="AM119" s="70" t="n">
        <f aca="false">AM40</f>
        <v>0</v>
      </c>
      <c r="AN119" s="70" t="n">
        <f aca="false">AN40</f>
        <v>0</v>
      </c>
      <c r="AO119" s="70" t="n">
        <f aca="false">AO40</f>
        <v>0</v>
      </c>
      <c r="AP119" s="70" t="n">
        <f aca="false">ROUND(SUM(AC119:AO119)/13,0)</f>
        <v>0</v>
      </c>
      <c r="AQ119" s="51"/>
      <c r="AR119" s="51"/>
    </row>
    <row r="120" customFormat="false" ht="12.75" hidden="false" customHeight="false" outlineLevel="0" collapsed="false">
      <c r="A120" s="51"/>
      <c r="B120" s="72" t="s">
        <v>380</v>
      </c>
      <c r="C120" s="70" t="n">
        <f aca="false">C34</f>
        <v>60649</v>
      </c>
      <c r="D120" s="70" t="n">
        <f aca="false">D34</f>
        <v>60910</v>
      </c>
      <c r="E120" s="70" t="n">
        <f aca="false">E34</f>
        <v>61169</v>
      </c>
      <c r="F120" s="70" t="n">
        <f aca="false">F34</f>
        <v>60530</v>
      </c>
      <c r="G120" s="70" t="n">
        <f aca="false">G34</f>
        <v>60789</v>
      </c>
      <c r="H120" s="70" t="n">
        <f aca="false">H34</f>
        <v>65546</v>
      </c>
      <c r="I120" s="70" t="n">
        <f aca="false">I34</f>
        <v>65064</v>
      </c>
      <c r="J120" s="70" t="n">
        <f aca="false">J34</f>
        <v>65883</v>
      </c>
      <c r="K120" s="70" t="n">
        <f aca="false">K34</f>
        <v>66566</v>
      </c>
      <c r="L120" s="70" t="n">
        <f aca="false">L34</f>
        <v>65348</v>
      </c>
      <c r="M120" s="70" t="n">
        <f aca="false">M34</f>
        <v>66001</v>
      </c>
      <c r="N120" s="70" t="n">
        <f aca="false">N34</f>
        <v>66676</v>
      </c>
      <c r="O120" s="70" t="n">
        <f aca="false">O34</f>
        <v>65452</v>
      </c>
      <c r="P120" s="70" t="n">
        <f aca="false">ROUND(SUM(C120:O120)/13,0)</f>
        <v>63891</v>
      </c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72" t="s">
        <v>380</v>
      </c>
      <c r="AC120" s="70" t="n">
        <f aca="false">AC34</f>
        <v>44443</v>
      </c>
      <c r="AD120" s="70" t="n">
        <f aca="false">AD34</f>
        <v>44704</v>
      </c>
      <c r="AE120" s="70" t="n">
        <f aca="false">AE34</f>
        <v>44963</v>
      </c>
      <c r="AF120" s="70" t="n">
        <f aca="false">AF34</f>
        <v>44324</v>
      </c>
      <c r="AG120" s="70" t="n">
        <f aca="false">AG34</f>
        <v>44583</v>
      </c>
      <c r="AH120" s="70" t="n">
        <f aca="false">AH34</f>
        <v>49340</v>
      </c>
      <c r="AI120" s="70" t="n">
        <f aca="false">AI34</f>
        <v>48858</v>
      </c>
      <c r="AJ120" s="70" t="n">
        <f aca="false">AJ34</f>
        <v>49677</v>
      </c>
      <c r="AK120" s="70" t="n">
        <f aca="false">AK34</f>
        <v>50360</v>
      </c>
      <c r="AL120" s="70" t="n">
        <f aca="false">AL34</f>
        <v>49142</v>
      </c>
      <c r="AM120" s="70" t="n">
        <f aca="false">AM34</f>
        <v>49795</v>
      </c>
      <c r="AN120" s="70" t="n">
        <f aca="false">AN34</f>
        <v>50470</v>
      </c>
      <c r="AO120" s="70" t="n">
        <f aca="false">AO34</f>
        <v>49246</v>
      </c>
      <c r="AP120" s="70" t="n">
        <f aca="false">ROUND(SUM(AC120:AO120)/13,0)</f>
        <v>47685</v>
      </c>
      <c r="AQ120" s="51"/>
      <c r="AR120" s="51"/>
    </row>
    <row r="121" customFormat="false" ht="12.75" hidden="false" customHeight="false" outlineLevel="0" collapsed="false">
      <c r="A121" s="51"/>
      <c r="B121" s="72" t="s">
        <v>381</v>
      </c>
      <c r="C121" s="79" t="n">
        <f aca="false">C49+C23</f>
        <v>209913</v>
      </c>
      <c r="D121" s="79" t="n">
        <f aca="false">D49+D23</f>
        <v>209452</v>
      </c>
      <c r="E121" s="79" t="n">
        <f aca="false">E49+E23</f>
        <v>208980</v>
      </c>
      <c r="F121" s="79" t="n">
        <f aca="false">F49+F23</f>
        <v>208924</v>
      </c>
      <c r="G121" s="79" t="n">
        <f aca="false">G49+G23</f>
        <v>208507</v>
      </c>
      <c r="H121" s="79" t="n">
        <f aca="false">H49+H23</f>
        <v>208137</v>
      </c>
      <c r="I121" s="79" t="n">
        <f aca="false">I49+I23</f>
        <v>210209</v>
      </c>
      <c r="J121" s="79" t="n">
        <f aca="false">J49+J23</f>
        <v>209731</v>
      </c>
      <c r="K121" s="79" t="n">
        <f aca="false">K49+K23</f>
        <v>209310</v>
      </c>
      <c r="L121" s="79" t="n">
        <f aca="false">L49+L23</f>
        <v>209335</v>
      </c>
      <c r="M121" s="79" t="n">
        <f aca="false">M49+M23</f>
        <v>209002</v>
      </c>
      <c r="N121" s="79" t="n">
        <f aca="false">N49+N23</f>
        <v>209132</v>
      </c>
      <c r="O121" s="79" t="n">
        <f aca="false">O49+O23</f>
        <v>214656</v>
      </c>
      <c r="P121" s="79" t="n">
        <f aca="false">ROUND(SUM(C121:O121)/13,0)</f>
        <v>209638</v>
      </c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72" t="s">
        <v>381</v>
      </c>
      <c r="AC121" s="79" t="n">
        <f aca="false">AC49+AC23</f>
        <v>0</v>
      </c>
      <c r="AD121" s="79" t="n">
        <f aca="false">AD49+AD23</f>
        <v>0</v>
      </c>
      <c r="AE121" s="79" t="n">
        <f aca="false">AE49+AE23</f>
        <v>0</v>
      </c>
      <c r="AF121" s="79" t="n">
        <f aca="false">AF49+AF23</f>
        <v>0</v>
      </c>
      <c r="AG121" s="79" t="n">
        <f aca="false">AG49+AG23</f>
        <v>0</v>
      </c>
      <c r="AH121" s="79" t="n">
        <f aca="false">AH49+AH23</f>
        <v>0</v>
      </c>
      <c r="AI121" s="79" t="n">
        <f aca="false">AI49+AI23</f>
        <v>0</v>
      </c>
      <c r="AJ121" s="79" t="n">
        <f aca="false">AJ49+AJ23</f>
        <v>0</v>
      </c>
      <c r="AK121" s="79" t="n">
        <f aca="false">AK49+AK23</f>
        <v>0</v>
      </c>
      <c r="AL121" s="79" t="n">
        <f aca="false">AL49+AL23</f>
        <v>0</v>
      </c>
      <c r="AM121" s="79" t="n">
        <f aca="false">AM49+AM23</f>
        <v>0</v>
      </c>
      <c r="AN121" s="79" t="n">
        <f aca="false">AN49+AN23</f>
        <v>0</v>
      </c>
      <c r="AO121" s="79" t="n">
        <f aca="false">AO49+AO23</f>
        <v>0</v>
      </c>
      <c r="AP121" s="79" t="n">
        <f aca="false">ROUND(SUM(AC121:AO121)/13,0)</f>
        <v>0</v>
      </c>
      <c r="AQ121" s="51"/>
      <c r="AR121" s="51"/>
    </row>
    <row r="122" customFormat="false" ht="3.95" hidden="false" customHeight="true" outlineLevel="0" collapsed="false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customFormat="false" ht="12.75" hidden="false" customHeight="false" outlineLevel="0" collapsed="false">
      <c r="A123" s="48"/>
      <c r="B123" s="69" t="s">
        <v>382</v>
      </c>
      <c r="C123" s="79" t="n">
        <f aca="false">SUM(C114:C122)</f>
        <v>2033486</v>
      </c>
      <c r="D123" s="79" t="n">
        <f aca="false">SUM(D114:D122)</f>
        <v>2053993</v>
      </c>
      <c r="E123" s="79" t="n">
        <f aca="false">SUM(E114:E122)</f>
        <v>2075647</v>
      </c>
      <c r="F123" s="79" t="n">
        <f aca="false">SUM(F114:F122)</f>
        <v>2093322</v>
      </c>
      <c r="G123" s="79" t="n">
        <f aca="false">SUM(G114:G122)</f>
        <v>2099330</v>
      </c>
      <c r="H123" s="79" t="n">
        <f aca="false">SUM(H114:H122)</f>
        <v>2100369</v>
      </c>
      <c r="I123" s="79" t="n">
        <f aca="false">SUM(I114:I122)</f>
        <v>2100728</v>
      </c>
      <c r="J123" s="79" t="n">
        <f aca="false">SUM(J114:J122)</f>
        <v>2107662</v>
      </c>
      <c r="K123" s="79" t="n">
        <f aca="false">SUM(K114:K122)</f>
        <v>2113943</v>
      </c>
      <c r="L123" s="79" t="n">
        <f aca="false">SUM(L114:L122)</f>
        <v>2110652</v>
      </c>
      <c r="M123" s="79" t="n">
        <f aca="false">SUM(M114:M122)</f>
        <v>2114901</v>
      </c>
      <c r="N123" s="79" t="n">
        <f aca="false">SUM(N114:N122)</f>
        <v>2130143</v>
      </c>
      <c r="O123" s="79" t="n">
        <f aca="false">SUM(O114:O122)</f>
        <v>2140788</v>
      </c>
      <c r="P123" s="79" t="n">
        <f aca="false">SUM(P114:P122)</f>
        <v>2098075</v>
      </c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48"/>
      <c r="AB123" s="69" t="s">
        <v>382</v>
      </c>
      <c r="AC123" s="79" t="n">
        <f aca="false">SUM(AC114:AC122)</f>
        <v>44443</v>
      </c>
      <c r="AD123" s="79" t="n">
        <f aca="false">SUM(AD114:AD122)</f>
        <v>44704</v>
      </c>
      <c r="AE123" s="79" t="n">
        <f aca="false">SUM(AE114:AE122)</f>
        <v>44963</v>
      </c>
      <c r="AF123" s="79" t="n">
        <f aca="false">SUM(AF114:AF122)</f>
        <v>44324</v>
      </c>
      <c r="AG123" s="79" t="n">
        <f aca="false">SUM(AG114:AG122)</f>
        <v>44583</v>
      </c>
      <c r="AH123" s="79" t="n">
        <f aca="false">SUM(AH114:AH122)</f>
        <v>49340</v>
      </c>
      <c r="AI123" s="79" t="n">
        <f aca="false">SUM(AI114:AI122)</f>
        <v>48858</v>
      </c>
      <c r="AJ123" s="79" t="n">
        <f aca="false">SUM(AJ114:AJ122)</f>
        <v>49677</v>
      </c>
      <c r="AK123" s="79" t="n">
        <f aca="false">SUM(AK114:AK122)</f>
        <v>50360</v>
      </c>
      <c r="AL123" s="79" t="n">
        <f aca="false">SUM(AL114:AL122)</f>
        <v>49142</v>
      </c>
      <c r="AM123" s="79" t="n">
        <f aca="false">SUM(AM114:AM122)</f>
        <v>49795</v>
      </c>
      <c r="AN123" s="79" t="n">
        <f aca="false">SUM(AN114:AN122)</f>
        <v>50470</v>
      </c>
      <c r="AO123" s="79" t="n">
        <f aca="false">SUM(AO114:AO122)</f>
        <v>49246</v>
      </c>
      <c r="AP123" s="79" t="n">
        <f aca="false">SUM(AP114:AP122)</f>
        <v>47685</v>
      </c>
      <c r="AQ123" s="51"/>
      <c r="AR123" s="51"/>
    </row>
    <row r="124" customFormat="false" ht="12.75" hidden="false" customHeight="false" outlineLevel="0" collapsed="false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customFormat="false" ht="12.75" hidden="false" customHeight="false" outlineLevel="0" collapsed="false">
      <c r="A125" s="48"/>
      <c r="B125" s="69" t="s">
        <v>383</v>
      </c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48"/>
      <c r="AB125" s="69" t="s">
        <v>383</v>
      </c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customFormat="false" ht="12.75" hidden="false" customHeight="false" outlineLevel="0" collapsed="false">
      <c r="A126" s="48"/>
      <c r="B126" s="69" t="s">
        <v>384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48"/>
      <c r="AB126" s="69" t="s">
        <v>384</v>
      </c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51"/>
      <c r="AQ126" s="51"/>
      <c r="AR126" s="51"/>
    </row>
    <row r="127" customFormat="false" ht="12.75" hidden="false" customHeight="false" outlineLevel="0" collapsed="false">
      <c r="A127" s="51"/>
      <c r="B127" s="72" t="s">
        <v>385</v>
      </c>
      <c r="C127" s="70" t="n">
        <f aca="false">C59+C60</f>
        <v>8008</v>
      </c>
      <c r="D127" s="70" t="n">
        <f aca="false">D59+D60</f>
        <v>5407</v>
      </c>
      <c r="E127" s="70" t="n">
        <f aca="false">E59+E60</f>
        <v>4121</v>
      </c>
      <c r="F127" s="70" t="n">
        <f aca="false">F59+F60</f>
        <v>3960</v>
      </c>
      <c r="G127" s="70" t="n">
        <f aca="false">G59+G60</f>
        <v>5586</v>
      </c>
      <c r="H127" s="70" t="n">
        <f aca="false">H59+H60</f>
        <v>12645</v>
      </c>
      <c r="I127" s="70" t="n">
        <f aca="false">I59+I60</f>
        <v>11116</v>
      </c>
      <c r="J127" s="70" t="n">
        <f aca="false">J59+J60</f>
        <v>12545</v>
      </c>
      <c r="K127" s="70" t="n">
        <f aca="false">K59+K60</f>
        <v>13328</v>
      </c>
      <c r="L127" s="70" t="n">
        <f aca="false">L59+L60</f>
        <v>14270</v>
      </c>
      <c r="M127" s="70" t="n">
        <f aca="false">M59+M60</f>
        <v>15197</v>
      </c>
      <c r="N127" s="70" t="n">
        <f aca="false">N59+N60</f>
        <v>11578</v>
      </c>
      <c r="O127" s="70" t="n">
        <f aca="false">O59+O60</f>
        <v>9726</v>
      </c>
      <c r="P127" s="70" t="n">
        <f aca="false">ROUND(SUM(C127:O127)/13,0)</f>
        <v>9807</v>
      </c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72" t="s">
        <v>385</v>
      </c>
      <c r="AC127" s="70" t="e">
        <f aca="false">AC59+#REF!+AC60</f>
        <v>#REF!</v>
      </c>
      <c r="AD127" s="70" t="e">
        <f aca="false">AD59+#REF!+AD60</f>
        <v>#REF!</v>
      </c>
      <c r="AE127" s="70" t="e">
        <f aca="false">AE59+#REF!+AE60</f>
        <v>#REF!</v>
      </c>
      <c r="AF127" s="70" t="e">
        <f aca="false">AF59+#REF!+AF60</f>
        <v>#REF!</v>
      </c>
      <c r="AG127" s="70" t="e">
        <f aca="false">AG59+#REF!+AG60</f>
        <v>#REF!</v>
      </c>
      <c r="AH127" s="70" t="e">
        <f aca="false">AH59+#REF!+AH60</f>
        <v>#REF!</v>
      </c>
      <c r="AI127" s="70" t="e">
        <f aca="false">AI59+#REF!+AI60</f>
        <v>#REF!</v>
      </c>
      <c r="AJ127" s="70" t="e">
        <f aca="false">AJ59+#REF!+AJ60</f>
        <v>#REF!</v>
      </c>
      <c r="AK127" s="70" t="e">
        <f aca="false">AK59+#REF!+AK60</f>
        <v>#REF!</v>
      </c>
      <c r="AL127" s="70" t="e">
        <f aca="false">AL59+#REF!+AL60</f>
        <v>#REF!</v>
      </c>
      <c r="AM127" s="70" t="e">
        <f aca="false">AM59+#REF!+AM60</f>
        <v>#REF!</v>
      </c>
      <c r="AN127" s="70" t="e">
        <f aca="false">AN59+#REF!+AN60</f>
        <v>#REF!</v>
      </c>
      <c r="AO127" s="70" t="e">
        <f aca="false">AO59+#REF!+AO60</f>
        <v>#REF!</v>
      </c>
      <c r="AP127" s="70" t="e">
        <f aca="false">ROUND(SUM(AC127:AO127)/13,0)</f>
        <v>#REF!</v>
      </c>
      <c r="AQ127" s="51"/>
      <c r="AR127" s="51"/>
    </row>
    <row r="128" customFormat="false" ht="12.75" hidden="false" customHeight="false" outlineLevel="0" collapsed="false">
      <c r="A128" s="51"/>
      <c r="B128" s="72" t="s">
        <v>386</v>
      </c>
      <c r="C128" s="70" t="n">
        <f aca="false">C63+C65</f>
        <v>32044</v>
      </c>
      <c r="D128" s="70" t="n">
        <f aca="false">D63+D65</f>
        <v>36193</v>
      </c>
      <c r="E128" s="70" t="n">
        <f aca="false">E63+E65</f>
        <v>40968</v>
      </c>
      <c r="F128" s="70" t="n">
        <f aca="false">F63+F65</f>
        <v>37961</v>
      </c>
      <c r="G128" s="70" t="n">
        <f aca="false">G63+G65</f>
        <v>42511</v>
      </c>
      <c r="H128" s="70" t="n">
        <f aca="false">H63+H65</f>
        <v>37981</v>
      </c>
      <c r="I128" s="70" t="n">
        <f aca="false">I63+I65</f>
        <v>30334</v>
      </c>
      <c r="J128" s="70" t="n">
        <f aca="false">J63+J65</f>
        <v>35521</v>
      </c>
      <c r="K128" s="70" t="n">
        <f aca="false">K63+K65</f>
        <v>40027</v>
      </c>
      <c r="L128" s="70" t="n">
        <f aca="false">L63+L65</f>
        <v>36754</v>
      </c>
      <c r="M128" s="70" t="n">
        <f aca="false">M63+M65</f>
        <v>40040</v>
      </c>
      <c r="N128" s="70" t="n">
        <f aca="false">N63+N65</f>
        <v>41158</v>
      </c>
      <c r="O128" s="70" t="n">
        <f aca="false">O63+O65</f>
        <v>32815</v>
      </c>
      <c r="P128" s="70" t="n">
        <f aca="false">ROUND(SUM(C128:O128)/13,0)</f>
        <v>37254</v>
      </c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72" t="s">
        <v>386</v>
      </c>
      <c r="AC128" s="70" t="n">
        <f aca="false">AC63+AC65</f>
        <v>672</v>
      </c>
      <c r="AD128" s="70" t="n">
        <f aca="false">AD63+AD65</f>
        <v>672</v>
      </c>
      <c r="AE128" s="70" t="n">
        <f aca="false">AE63+AE65</f>
        <v>672</v>
      </c>
      <c r="AF128" s="70" t="n">
        <f aca="false">AF63+AF65</f>
        <v>672</v>
      </c>
      <c r="AG128" s="70" t="n">
        <f aca="false">AG63+AG65</f>
        <v>672</v>
      </c>
      <c r="AH128" s="70" t="n">
        <f aca="false">AH63+AH65</f>
        <v>672</v>
      </c>
      <c r="AI128" s="70" t="n">
        <f aca="false">AI63+AI65</f>
        <v>672</v>
      </c>
      <c r="AJ128" s="70" t="n">
        <f aca="false">AJ63+AJ65</f>
        <v>672</v>
      </c>
      <c r="AK128" s="70" t="n">
        <f aca="false">AK63+AK65</f>
        <v>672</v>
      </c>
      <c r="AL128" s="70" t="n">
        <f aca="false">AL63+AL65</f>
        <v>672</v>
      </c>
      <c r="AM128" s="70" t="n">
        <f aca="false">AM63+AM65</f>
        <v>672</v>
      </c>
      <c r="AN128" s="70" t="n">
        <f aca="false">AN63+AN65</f>
        <v>672</v>
      </c>
      <c r="AO128" s="70" t="n">
        <f aca="false">AO63+AO65</f>
        <v>672</v>
      </c>
      <c r="AP128" s="70" t="n">
        <f aca="false">ROUND(SUM(AC128:AO128)/13,0)</f>
        <v>672</v>
      </c>
      <c r="AQ128" s="51"/>
      <c r="AR128" s="51"/>
    </row>
    <row r="129" customFormat="false" ht="12.75" hidden="false" customHeight="false" outlineLevel="0" collapsed="false">
      <c r="A129" s="51"/>
      <c r="B129" s="72" t="s">
        <v>387</v>
      </c>
      <c r="C129" s="70" t="n">
        <f aca="false">C64</f>
        <v>2479</v>
      </c>
      <c r="D129" s="70" t="n">
        <f aca="false">D64</f>
        <v>2479</v>
      </c>
      <c r="E129" s="70" t="n">
        <f aca="false">E64</f>
        <v>2479</v>
      </c>
      <c r="F129" s="70" t="n">
        <f aca="false">F64</f>
        <v>2479</v>
      </c>
      <c r="G129" s="70" t="n">
        <f aca="false">G64</f>
        <v>2479</v>
      </c>
      <c r="H129" s="70" t="n">
        <f aca="false">H64</f>
        <v>2479</v>
      </c>
      <c r="I129" s="70" t="n">
        <f aca="false">I64</f>
        <v>2479</v>
      </c>
      <c r="J129" s="70" t="n">
        <f aca="false">J64</f>
        <v>2479</v>
      </c>
      <c r="K129" s="70" t="n">
        <f aca="false">K64</f>
        <v>2479</v>
      </c>
      <c r="L129" s="70" t="n">
        <f aca="false">L64</f>
        <v>2479</v>
      </c>
      <c r="M129" s="70" t="n">
        <f aca="false">M64</f>
        <v>2479</v>
      </c>
      <c r="N129" s="70" t="n">
        <f aca="false">N64</f>
        <v>2479</v>
      </c>
      <c r="O129" s="70" t="n">
        <f aca="false">O64</f>
        <v>2479</v>
      </c>
      <c r="P129" s="70" t="n">
        <f aca="false">ROUND(SUM(C129:O129)/13,0)</f>
        <v>2479</v>
      </c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72" t="s">
        <v>387</v>
      </c>
      <c r="AC129" s="70" t="n">
        <f aca="false">AC64</f>
        <v>0</v>
      </c>
      <c r="AD129" s="70" t="n">
        <f aca="false">AD64</f>
        <v>0</v>
      </c>
      <c r="AE129" s="70" t="n">
        <f aca="false">AE64</f>
        <v>0</v>
      </c>
      <c r="AF129" s="70" t="n">
        <f aca="false">AF64</f>
        <v>0</v>
      </c>
      <c r="AG129" s="70" t="n">
        <f aca="false">AG64</f>
        <v>0</v>
      </c>
      <c r="AH129" s="70" t="n">
        <f aca="false">AH64</f>
        <v>0</v>
      </c>
      <c r="AI129" s="70" t="n">
        <f aca="false">AI64</f>
        <v>0</v>
      </c>
      <c r="AJ129" s="70" t="n">
        <f aca="false">AJ64</f>
        <v>0</v>
      </c>
      <c r="AK129" s="70" t="n">
        <f aca="false">AK64</f>
        <v>0</v>
      </c>
      <c r="AL129" s="70" t="n">
        <f aca="false">AL64</f>
        <v>0</v>
      </c>
      <c r="AM129" s="70" t="n">
        <f aca="false">AM64</f>
        <v>0</v>
      </c>
      <c r="AN129" s="70" t="n">
        <f aca="false">AN64</f>
        <v>0</v>
      </c>
      <c r="AO129" s="70" t="n">
        <f aca="false">AO64</f>
        <v>0</v>
      </c>
      <c r="AP129" s="70" t="n">
        <f aca="false">ROUND(SUM(AC129:AO129)/13,0)</f>
        <v>0</v>
      </c>
      <c r="AQ129" s="51"/>
      <c r="AR129" s="51"/>
    </row>
    <row r="130" customFormat="false" ht="12.75" hidden="false" customHeight="false" outlineLevel="0" collapsed="false">
      <c r="A130" s="51"/>
      <c r="B130" s="72" t="s">
        <v>388</v>
      </c>
      <c r="C130" s="70" t="n">
        <f aca="false">C72</f>
        <v>307178</v>
      </c>
      <c r="D130" s="70" t="n">
        <f aca="false">D72</f>
        <v>307821</v>
      </c>
      <c r="E130" s="70" t="n">
        <f aca="false">E72</f>
        <v>308493</v>
      </c>
      <c r="F130" s="70" t="n">
        <f aca="false">F72</f>
        <v>309184</v>
      </c>
      <c r="G130" s="70" t="n">
        <f aca="false">G72</f>
        <v>309672</v>
      </c>
      <c r="H130" s="70" t="n">
        <f aca="false">H72</f>
        <v>311070</v>
      </c>
      <c r="I130" s="70" t="n">
        <f aca="false">I72</f>
        <v>312080</v>
      </c>
      <c r="J130" s="70" t="n">
        <f aca="false">J72</f>
        <v>312162</v>
      </c>
      <c r="K130" s="70" t="n">
        <f aca="false">K72</f>
        <v>312348</v>
      </c>
      <c r="L130" s="70" t="n">
        <f aca="false">L72</f>
        <v>313842</v>
      </c>
      <c r="M130" s="70" t="n">
        <f aca="false">M72</f>
        <v>314200</v>
      </c>
      <c r="N130" s="70" t="n">
        <f aca="false">N72</f>
        <v>314074</v>
      </c>
      <c r="O130" s="70" t="n">
        <f aca="false">O72</f>
        <v>314590</v>
      </c>
      <c r="P130" s="70" t="n">
        <f aca="false">ROUND(SUM(C130:O130)/13,0)</f>
        <v>311286</v>
      </c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72" t="s">
        <v>388</v>
      </c>
      <c r="AC130" s="70" t="n">
        <f aca="false">AC72</f>
        <v>5194</v>
      </c>
      <c r="AD130" s="70" t="n">
        <f aca="false">AD72</f>
        <v>5109</v>
      </c>
      <c r="AE130" s="70" t="n">
        <f aca="false">AE72</f>
        <v>5025</v>
      </c>
      <c r="AF130" s="70" t="n">
        <f aca="false">AF72</f>
        <v>4940</v>
      </c>
      <c r="AG130" s="70" t="n">
        <f aca="false">AG72</f>
        <v>4856</v>
      </c>
      <c r="AH130" s="70" t="n">
        <f aca="false">AH72</f>
        <v>4771</v>
      </c>
      <c r="AI130" s="70" t="n">
        <f aca="false">AI72</f>
        <v>4466</v>
      </c>
      <c r="AJ130" s="70" t="n">
        <f aca="false">AJ72</f>
        <v>4161</v>
      </c>
      <c r="AK130" s="70" t="n">
        <f aca="false">AK72</f>
        <v>3909</v>
      </c>
      <c r="AL130" s="70" t="n">
        <f aca="false">AL72</f>
        <v>3658</v>
      </c>
      <c r="AM130" s="70" t="n">
        <f aca="false">AM72</f>
        <v>3418</v>
      </c>
      <c r="AN130" s="70" t="n">
        <f aca="false">AN72</f>
        <v>3170</v>
      </c>
      <c r="AO130" s="70" t="n">
        <f aca="false">AO72</f>
        <v>2922</v>
      </c>
      <c r="AP130" s="70" t="n">
        <f aca="false">ROUND(SUM(AC130:AO130)/13,0)</f>
        <v>4277</v>
      </c>
      <c r="AQ130" s="51"/>
      <c r="AR130" s="51"/>
    </row>
    <row r="131" customFormat="false" ht="12.75" hidden="false" customHeight="false" outlineLevel="0" collapsed="false">
      <c r="A131" s="51"/>
      <c r="B131" s="72" t="s">
        <v>389</v>
      </c>
      <c r="C131" s="79" t="e">
        <f aca="false">#REF!+C66+C67+C73+#REF!+C74+C75</f>
        <v>#REF!</v>
      </c>
      <c r="D131" s="79" t="e">
        <f aca="false">#REF!+D66+D67+D73+#REF!+D74+D75</f>
        <v>#REF!</v>
      </c>
      <c r="E131" s="79" t="e">
        <f aca="false">#REF!+E66+E67+E73+#REF!+E74+E75</f>
        <v>#REF!</v>
      </c>
      <c r="F131" s="79" t="e">
        <f aca="false">#REF!+F66+F67+F73+#REF!+F74+F75</f>
        <v>#REF!</v>
      </c>
      <c r="G131" s="79" t="e">
        <f aca="false">#REF!+G66+G67+G73+#REF!+G74+G75</f>
        <v>#REF!</v>
      </c>
      <c r="H131" s="79" t="e">
        <f aca="false">#REF!+H66+H67+H73+#REF!+H74+H75</f>
        <v>#REF!</v>
      </c>
      <c r="I131" s="79" t="e">
        <f aca="false">#REF!+I66+I67+I73+#REF!+I74+I75</f>
        <v>#REF!</v>
      </c>
      <c r="J131" s="79" t="e">
        <f aca="false">#REF!+J66+J67+J73+#REF!+J74+J75</f>
        <v>#REF!</v>
      </c>
      <c r="K131" s="79" t="e">
        <f aca="false">#REF!+K66+K67+K73+#REF!+K74+K75</f>
        <v>#REF!</v>
      </c>
      <c r="L131" s="79" t="e">
        <f aca="false">#REF!+L66+L67+L73+#REF!+L74+L75</f>
        <v>#REF!</v>
      </c>
      <c r="M131" s="79" t="e">
        <f aca="false">#REF!+M66+M67+M73+#REF!+M74+M75</f>
        <v>#REF!</v>
      </c>
      <c r="N131" s="79" t="e">
        <f aca="false">#REF!+N66+N67+N73+#REF!+N74+N75</f>
        <v>#REF!</v>
      </c>
      <c r="O131" s="79" t="e">
        <f aca="false">#REF!+O66+O67+O73+#REF!+O74+O75</f>
        <v>#REF!</v>
      </c>
      <c r="P131" s="79" t="e">
        <f aca="false">#REF!+P66+P67+P73+#REF!+P74+P75</f>
        <v>#REF!</v>
      </c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72" t="s">
        <v>389</v>
      </c>
      <c r="AC131" s="79" t="e">
        <f aca="false">#REF!+AC67+AC73+#REF!+AC74+AC75</f>
        <v>#REF!</v>
      </c>
      <c r="AD131" s="79" t="e">
        <f aca="false">#REF!+AD67+AD73+#REF!+AD74+AD75</f>
        <v>#REF!</v>
      </c>
      <c r="AE131" s="79" t="e">
        <f aca="false">#REF!+AE67+AE73+#REF!+AE74+AE75</f>
        <v>#REF!</v>
      </c>
      <c r="AF131" s="79" t="e">
        <f aca="false">#REF!+AF67+AF73+#REF!+AF74+AF75</f>
        <v>#REF!</v>
      </c>
      <c r="AG131" s="79" t="e">
        <f aca="false">#REF!+AG67+AG73+#REF!+AG74+AG75</f>
        <v>#REF!</v>
      </c>
      <c r="AH131" s="79" t="e">
        <f aca="false">#REF!+AH67+AH73+#REF!+AH74+AH75</f>
        <v>#REF!</v>
      </c>
      <c r="AI131" s="79" t="e">
        <f aca="false">#REF!+AI67+AI73+#REF!+AI74+AI75</f>
        <v>#REF!</v>
      </c>
      <c r="AJ131" s="79" t="e">
        <f aca="false">#REF!+AJ67+AJ73+#REF!+AJ74+AJ75</f>
        <v>#REF!</v>
      </c>
      <c r="AK131" s="79" t="e">
        <f aca="false">#REF!+AK67+AK73+#REF!+AK74+AK75</f>
        <v>#REF!</v>
      </c>
      <c r="AL131" s="79" t="e">
        <f aca="false">#REF!+AL67+AL73+#REF!+AL74+AL75</f>
        <v>#REF!</v>
      </c>
      <c r="AM131" s="79" t="e">
        <f aca="false">#REF!+AM67+AM73+#REF!+AM74+AM75</f>
        <v>#REF!</v>
      </c>
      <c r="AN131" s="79" t="e">
        <f aca="false">#REF!+AN67+AN73+#REF!+AN74+AN75</f>
        <v>#REF!</v>
      </c>
      <c r="AO131" s="79" t="e">
        <f aca="false">#REF!+AO67+AO73+#REF!+AO74+AO75</f>
        <v>#REF!</v>
      </c>
      <c r="AP131" s="79" t="e">
        <f aca="false">ROUND(SUM(AC131:AO131)/13,0)</f>
        <v>#REF!</v>
      </c>
      <c r="AQ131" s="51"/>
      <c r="AR131" s="51"/>
    </row>
    <row r="132" customFormat="false" ht="3.95" hidden="false" customHeight="true" outlineLevel="0" collapsed="false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</row>
    <row r="133" customFormat="false" ht="12.75" hidden="false" customHeight="false" outlineLevel="0" collapsed="false">
      <c r="A133" s="48"/>
      <c r="B133" s="69" t="s">
        <v>390</v>
      </c>
      <c r="C133" s="79" t="e">
        <f aca="false">SUM(C127:C132)</f>
        <v>#REF!</v>
      </c>
      <c r="D133" s="79" t="e">
        <f aca="false">SUM(D127:D132)</f>
        <v>#REF!</v>
      </c>
      <c r="E133" s="79" t="e">
        <f aca="false">SUM(E127:E132)</f>
        <v>#REF!</v>
      </c>
      <c r="F133" s="79" t="e">
        <f aca="false">SUM(F127:F132)</f>
        <v>#REF!</v>
      </c>
      <c r="G133" s="79" t="e">
        <f aca="false">SUM(G127:G132)</f>
        <v>#REF!</v>
      </c>
      <c r="H133" s="79" t="e">
        <f aca="false">SUM(H127:H132)</f>
        <v>#REF!</v>
      </c>
      <c r="I133" s="79" t="e">
        <f aca="false">SUM(I127:I132)</f>
        <v>#REF!</v>
      </c>
      <c r="J133" s="79" t="e">
        <f aca="false">SUM(J127:J132)</f>
        <v>#REF!</v>
      </c>
      <c r="K133" s="79" t="e">
        <f aca="false">SUM(K127:K132)</f>
        <v>#REF!</v>
      </c>
      <c r="L133" s="79" t="e">
        <f aca="false">SUM(L127:L132)</f>
        <v>#REF!</v>
      </c>
      <c r="M133" s="79" t="e">
        <f aca="false">SUM(M127:M132)</f>
        <v>#REF!</v>
      </c>
      <c r="N133" s="79" t="e">
        <f aca="false">SUM(N127:N132)</f>
        <v>#REF!</v>
      </c>
      <c r="O133" s="79" t="e">
        <f aca="false">SUM(O127:O132)</f>
        <v>#REF!</v>
      </c>
      <c r="P133" s="79" t="e">
        <f aca="false">SUM(P127:P132)</f>
        <v>#REF!</v>
      </c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48"/>
      <c r="AB133" s="69" t="s">
        <v>390</v>
      </c>
      <c r="AC133" s="79" t="e">
        <f aca="false">SUM(AC127:AC132)</f>
        <v>#REF!</v>
      </c>
      <c r="AD133" s="79" t="e">
        <f aca="false">SUM(AD127:AD132)</f>
        <v>#REF!</v>
      </c>
      <c r="AE133" s="79" t="e">
        <f aca="false">SUM(AE127:AE132)</f>
        <v>#REF!</v>
      </c>
      <c r="AF133" s="79" t="e">
        <f aca="false">SUM(AF127:AF132)</f>
        <v>#REF!</v>
      </c>
      <c r="AG133" s="79" t="e">
        <f aca="false">SUM(AG127:AG132)</f>
        <v>#REF!</v>
      </c>
      <c r="AH133" s="79" t="e">
        <f aca="false">SUM(AH127:AH132)</f>
        <v>#REF!</v>
      </c>
      <c r="AI133" s="79" t="e">
        <f aca="false">SUM(AI127:AI132)</f>
        <v>#REF!</v>
      </c>
      <c r="AJ133" s="79" t="e">
        <f aca="false">SUM(AJ127:AJ132)</f>
        <v>#REF!</v>
      </c>
      <c r="AK133" s="79" t="e">
        <f aca="false">SUM(AK127:AK132)</f>
        <v>#REF!</v>
      </c>
      <c r="AL133" s="79" t="e">
        <f aca="false">SUM(AL127:AL132)</f>
        <v>#REF!</v>
      </c>
      <c r="AM133" s="79" t="e">
        <f aca="false">SUM(AM127:AM132)</f>
        <v>#REF!</v>
      </c>
      <c r="AN133" s="79" t="e">
        <f aca="false">SUM(AN127:AN132)</f>
        <v>#REF!</v>
      </c>
      <c r="AO133" s="79" t="e">
        <f aca="false">SUM(AO127:AO132)</f>
        <v>#REF!</v>
      </c>
      <c r="AP133" s="79" t="e">
        <f aca="false">SUM(AP127:AP132)</f>
        <v>#REF!</v>
      </c>
      <c r="AQ133" s="51"/>
      <c r="AR133" s="51"/>
    </row>
    <row r="134" customFormat="false" ht="12.75" hidden="false" customHeight="false" outlineLevel="0" collapsed="false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</row>
    <row r="135" customFormat="false" ht="12.75" hidden="false" customHeight="false" outlineLevel="0" collapsed="false">
      <c r="A135" s="48"/>
      <c r="B135" s="69" t="s">
        <v>391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48"/>
      <c r="AB135" s="69" t="s">
        <v>391</v>
      </c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</row>
    <row r="136" customFormat="false" ht="12.75" hidden="false" customHeight="false" outlineLevel="0" collapsed="false">
      <c r="A136" s="51"/>
      <c r="B136" s="72" t="s">
        <v>392</v>
      </c>
      <c r="C136" s="70" t="n">
        <f aca="false">C80</f>
        <v>0</v>
      </c>
      <c r="D136" s="70" t="n">
        <f aca="false">D80</f>
        <v>0</v>
      </c>
      <c r="E136" s="70" t="n">
        <f aca="false">E80</f>
        <v>0</v>
      </c>
      <c r="F136" s="70" t="n">
        <f aca="false">F80</f>
        <v>0</v>
      </c>
      <c r="G136" s="70" t="n">
        <f aca="false">G80</f>
        <v>0</v>
      </c>
      <c r="H136" s="70" t="n">
        <f aca="false">H80</f>
        <v>0</v>
      </c>
      <c r="I136" s="70" t="n">
        <f aca="false">I80</f>
        <v>0</v>
      </c>
      <c r="J136" s="70" t="n">
        <f aca="false">J80</f>
        <v>0</v>
      </c>
      <c r="K136" s="70" t="n">
        <f aca="false">K80</f>
        <v>0</v>
      </c>
      <c r="L136" s="70" t="n">
        <f aca="false">L80</f>
        <v>0</v>
      </c>
      <c r="M136" s="70" t="n">
        <f aca="false">M80</f>
        <v>0</v>
      </c>
      <c r="N136" s="70" t="n">
        <f aca="false">N80</f>
        <v>0</v>
      </c>
      <c r="O136" s="70" t="n">
        <f aca="false">O80</f>
        <v>0</v>
      </c>
      <c r="P136" s="70" t="n">
        <f aca="false">ROUND(SUM(C136:O136)/13,0)</f>
        <v>0</v>
      </c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72" t="s">
        <v>393</v>
      </c>
      <c r="AC136" s="70" t="n">
        <f aca="false">AC80</f>
        <v>0</v>
      </c>
      <c r="AD136" s="70" t="n">
        <f aca="false">AD80</f>
        <v>0</v>
      </c>
      <c r="AE136" s="70" t="n">
        <f aca="false">AE80</f>
        <v>0</v>
      </c>
      <c r="AF136" s="70" t="n">
        <f aca="false">AF80</f>
        <v>0</v>
      </c>
      <c r="AG136" s="70" t="n">
        <f aca="false">AG80</f>
        <v>0</v>
      </c>
      <c r="AH136" s="70" t="n">
        <f aca="false">AH80</f>
        <v>0</v>
      </c>
      <c r="AI136" s="70" t="n">
        <f aca="false">AI80</f>
        <v>0</v>
      </c>
      <c r="AJ136" s="70" t="n">
        <f aca="false">AJ80</f>
        <v>0</v>
      </c>
      <c r="AK136" s="70" t="n">
        <f aca="false">AK80</f>
        <v>0</v>
      </c>
      <c r="AL136" s="70" t="n">
        <f aca="false">AL80</f>
        <v>0</v>
      </c>
      <c r="AM136" s="70" t="n">
        <f aca="false">AM80</f>
        <v>0</v>
      </c>
      <c r="AN136" s="70" t="n">
        <f aca="false">AN80</f>
        <v>0</v>
      </c>
      <c r="AO136" s="70" t="n">
        <f aca="false">AO80</f>
        <v>0</v>
      </c>
      <c r="AP136" s="70" t="n">
        <f aca="false">ROUND(SUM(AC136:AO136)/13,0)</f>
        <v>0</v>
      </c>
      <c r="AQ136" s="51"/>
      <c r="AR136" s="51"/>
    </row>
    <row r="137" customFormat="false" ht="12.75" hidden="false" customHeight="false" outlineLevel="0" collapsed="false">
      <c r="A137" s="51"/>
      <c r="B137" s="72" t="s">
        <v>394</v>
      </c>
      <c r="C137" s="73" t="n">
        <v>0</v>
      </c>
      <c r="D137" s="73" t="n">
        <v>0</v>
      </c>
      <c r="E137" s="73" t="n">
        <v>0</v>
      </c>
      <c r="F137" s="73" t="n">
        <v>0</v>
      </c>
      <c r="G137" s="73" t="n">
        <v>0</v>
      </c>
      <c r="H137" s="73" t="n">
        <v>0</v>
      </c>
      <c r="I137" s="73" t="n">
        <v>0</v>
      </c>
      <c r="J137" s="73" t="n">
        <v>0</v>
      </c>
      <c r="K137" s="73" t="n">
        <v>0</v>
      </c>
      <c r="L137" s="73" t="n">
        <v>0</v>
      </c>
      <c r="M137" s="73" t="n">
        <v>0</v>
      </c>
      <c r="N137" s="73" t="n">
        <v>0</v>
      </c>
      <c r="O137" s="73" t="n">
        <v>0</v>
      </c>
      <c r="P137" s="70" t="n">
        <f aca="false">ROUND(SUM(C137:O137)/13,0)</f>
        <v>0</v>
      </c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72" t="s">
        <v>395</v>
      </c>
      <c r="AC137" s="73" t="n">
        <v>0</v>
      </c>
      <c r="AD137" s="73" t="n">
        <v>0</v>
      </c>
      <c r="AE137" s="73" t="n">
        <v>0</v>
      </c>
      <c r="AF137" s="73" t="n">
        <v>0</v>
      </c>
      <c r="AG137" s="73" t="n">
        <v>0</v>
      </c>
      <c r="AH137" s="73" t="n">
        <v>0</v>
      </c>
      <c r="AI137" s="73" t="n">
        <v>0</v>
      </c>
      <c r="AJ137" s="73" t="n">
        <v>0</v>
      </c>
      <c r="AK137" s="73" t="n">
        <v>0</v>
      </c>
      <c r="AL137" s="73" t="n">
        <v>0</v>
      </c>
      <c r="AM137" s="73" t="n">
        <v>0</v>
      </c>
      <c r="AN137" s="73" t="n">
        <v>0</v>
      </c>
      <c r="AO137" s="73" t="n">
        <v>0</v>
      </c>
      <c r="AP137" s="70" t="n">
        <f aca="false">ROUND(SUM(AC137:AO137)/13,0)</f>
        <v>0</v>
      </c>
      <c r="AQ137" s="51"/>
      <c r="AR137" s="51"/>
    </row>
    <row r="138" customFormat="false" ht="12.75" hidden="false" customHeight="false" outlineLevel="0" collapsed="false">
      <c r="A138" s="51"/>
      <c r="B138" s="72" t="s">
        <v>396</v>
      </c>
      <c r="C138" s="79" t="n">
        <f aca="false">C81-C137</f>
        <v>499743</v>
      </c>
      <c r="D138" s="79" t="n">
        <f aca="false">D81-D137</f>
        <v>499749</v>
      </c>
      <c r="E138" s="79" t="n">
        <f aca="false">E81-E137</f>
        <v>499755</v>
      </c>
      <c r="F138" s="79" t="n">
        <f aca="false">F81-F137</f>
        <v>499762</v>
      </c>
      <c r="G138" s="79" t="n">
        <f aca="false">G81-G137</f>
        <v>499768</v>
      </c>
      <c r="H138" s="79" t="n">
        <f aca="false">H81-H137</f>
        <v>499775</v>
      </c>
      <c r="I138" s="79" t="n">
        <f aca="false">I81-I137</f>
        <v>499781</v>
      </c>
      <c r="J138" s="79" t="n">
        <f aca="false">J81-J137</f>
        <v>499788</v>
      </c>
      <c r="K138" s="79" t="n">
        <f aca="false">K81-K137</f>
        <v>499794</v>
      </c>
      <c r="L138" s="79" t="n">
        <f aca="false">L81-L137</f>
        <v>499801</v>
      </c>
      <c r="M138" s="79" t="n">
        <f aca="false">M81-M137</f>
        <v>499807</v>
      </c>
      <c r="N138" s="79" t="n">
        <f aca="false">N81-N137</f>
        <v>499814</v>
      </c>
      <c r="O138" s="79" t="n">
        <f aca="false">O81-O137</f>
        <v>499820</v>
      </c>
      <c r="P138" s="79" t="n">
        <f aca="false">ROUND(SUM(C138:O138)/13,0)</f>
        <v>499781</v>
      </c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72" t="s">
        <v>396</v>
      </c>
      <c r="AC138" s="79" t="n">
        <f aca="false">AC81-AC137</f>
        <v>0</v>
      </c>
      <c r="AD138" s="79" t="n">
        <f aca="false">AD81-AD137</f>
        <v>0</v>
      </c>
      <c r="AE138" s="79" t="n">
        <f aca="false">AE81-AE137</f>
        <v>0</v>
      </c>
      <c r="AF138" s="79" t="n">
        <f aca="false">AF81-AF137</f>
        <v>0</v>
      </c>
      <c r="AG138" s="79" t="n">
        <f aca="false">AG81-AG137</f>
        <v>0</v>
      </c>
      <c r="AH138" s="79" t="n">
        <f aca="false">AH81-AH137</f>
        <v>0</v>
      </c>
      <c r="AI138" s="79" t="n">
        <f aca="false">AI81-AI137</f>
        <v>0</v>
      </c>
      <c r="AJ138" s="79" t="n">
        <f aca="false">AJ81-AJ137</f>
        <v>0</v>
      </c>
      <c r="AK138" s="79" t="n">
        <f aca="false">AK81-AK137</f>
        <v>0</v>
      </c>
      <c r="AL138" s="79" t="n">
        <f aca="false">AL81-AL137</f>
        <v>0</v>
      </c>
      <c r="AM138" s="79" t="n">
        <f aca="false">AM81-AM137</f>
        <v>0</v>
      </c>
      <c r="AN138" s="79" t="n">
        <f aca="false">AN81-AN137</f>
        <v>0</v>
      </c>
      <c r="AO138" s="79" t="n">
        <f aca="false">AO81-AO137</f>
        <v>0</v>
      </c>
      <c r="AP138" s="79" t="n">
        <f aca="false">ROUND(SUM(AC138:AO138)/13,0)</f>
        <v>0</v>
      </c>
      <c r="AQ138" s="51"/>
      <c r="AR138" s="51"/>
    </row>
    <row r="139" customFormat="false" ht="6" hidden="false" customHeight="true" outlineLevel="0" collapsed="false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</row>
    <row r="140" customFormat="false" ht="12.75" hidden="false" customHeight="false" outlineLevel="0" collapsed="false">
      <c r="A140" s="48"/>
      <c r="B140" s="69" t="s">
        <v>397</v>
      </c>
      <c r="C140" s="70" t="n">
        <f aca="false">SUM(C136:C139)</f>
        <v>499743</v>
      </c>
      <c r="D140" s="70" t="n">
        <f aca="false">SUM(D136:D139)</f>
        <v>499749</v>
      </c>
      <c r="E140" s="70" t="n">
        <f aca="false">SUM(E136:E139)</f>
        <v>499755</v>
      </c>
      <c r="F140" s="70" t="n">
        <f aca="false">SUM(F136:F139)</f>
        <v>499762</v>
      </c>
      <c r="G140" s="70" t="n">
        <f aca="false">SUM(G136:G139)</f>
        <v>499768</v>
      </c>
      <c r="H140" s="70" t="n">
        <f aca="false">SUM(H136:H139)</f>
        <v>499775</v>
      </c>
      <c r="I140" s="70" t="n">
        <f aca="false">SUM(I136:I139)</f>
        <v>499781</v>
      </c>
      <c r="J140" s="70" t="n">
        <f aca="false">SUM(J136:J139)</f>
        <v>499788</v>
      </c>
      <c r="K140" s="70" t="n">
        <f aca="false">SUM(K136:K139)</f>
        <v>499794</v>
      </c>
      <c r="L140" s="70" t="n">
        <f aca="false">SUM(L136:L139)</f>
        <v>499801</v>
      </c>
      <c r="M140" s="70" t="n">
        <f aca="false">SUM(M136:M139)</f>
        <v>499807</v>
      </c>
      <c r="N140" s="70" t="n">
        <f aca="false">SUM(N136:N139)</f>
        <v>499814</v>
      </c>
      <c r="O140" s="70" t="n">
        <f aca="false">SUM(O136:O139)</f>
        <v>499820</v>
      </c>
      <c r="P140" s="70" t="n">
        <f aca="false">SUM(P136:P139)</f>
        <v>499781</v>
      </c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48"/>
      <c r="AB140" s="69" t="s">
        <v>397</v>
      </c>
      <c r="AC140" s="70" t="n">
        <f aca="false">SUM(AC136:AC139)</f>
        <v>0</v>
      </c>
      <c r="AD140" s="70" t="n">
        <f aca="false">SUM(AD136:AD139)</f>
        <v>0</v>
      </c>
      <c r="AE140" s="70" t="n">
        <f aca="false">SUM(AE136:AE139)</f>
        <v>0</v>
      </c>
      <c r="AF140" s="70" t="n">
        <f aca="false">SUM(AF136:AF139)</f>
        <v>0</v>
      </c>
      <c r="AG140" s="70" t="n">
        <f aca="false">SUM(AG136:AG139)</f>
        <v>0</v>
      </c>
      <c r="AH140" s="70" t="n">
        <f aca="false">SUM(AH136:AH139)</f>
        <v>0</v>
      </c>
      <c r="AI140" s="70" t="n">
        <f aca="false">SUM(AI136:AI139)</f>
        <v>0</v>
      </c>
      <c r="AJ140" s="70" t="n">
        <f aca="false">SUM(AJ136:AJ139)</f>
        <v>0</v>
      </c>
      <c r="AK140" s="70" t="n">
        <f aca="false">SUM(AK136:AK139)</f>
        <v>0</v>
      </c>
      <c r="AL140" s="70" t="n">
        <f aca="false">SUM(AL136:AL139)</f>
        <v>0</v>
      </c>
      <c r="AM140" s="70" t="n">
        <f aca="false">SUM(AM136:AM139)</f>
        <v>0</v>
      </c>
      <c r="AN140" s="70" t="n">
        <f aca="false">SUM(AN136:AN139)</f>
        <v>0</v>
      </c>
      <c r="AO140" s="70" t="n">
        <f aca="false">SUM(AO136:AO139)</f>
        <v>0</v>
      </c>
      <c r="AP140" s="70" t="n">
        <f aca="false">SUM(AP136:AP139)</f>
        <v>0</v>
      </c>
      <c r="AQ140" s="51"/>
      <c r="AR140" s="51"/>
    </row>
    <row r="141" customFormat="false" ht="12.75" hidden="false" customHeight="false" outlineLevel="0" collapsed="false">
      <c r="A141" s="48"/>
      <c r="B141" s="69" t="s">
        <v>398</v>
      </c>
      <c r="C141" s="79" t="n">
        <f aca="false">C87+C88+C90</f>
        <v>1182292</v>
      </c>
      <c r="D141" s="79" t="n">
        <f aca="false">D87+D88+D90</f>
        <v>1200797</v>
      </c>
      <c r="E141" s="79" t="n">
        <f aca="false">E87+E88+E90</f>
        <v>1218582</v>
      </c>
      <c r="F141" s="79" t="n">
        <f aca="false">F87+F88+F90</f>
        <v>1239035</v>
      </c>
      <c r="G141" s="79" t="n">
        <f aca="false">G87+G88+G90</f>
        <v>1238113</v>
      </c>
      <c r="H141" s="79" t="n">
        <f aca="false">H87+H88+H90</f>
        <v>1237178</v>
      </c>
      <c r="I141" s="79" t="n">
        <f aca="false">I87+I88+I90</f>
        <v>1245090</v>
      </c>
      <c r="J141" s="79" t="n">
        <f aca="false">J87+J88+J90</f>
        <v>1244757</v>
      </c>
      <c r="K141" s="79" t="n">
        <f aca="false">K87+K88+K90</f>
        <v>1244997</v>
      </c>
      <c r="L141" s="79" t="n">
        <f aca="false">L87+L88+L90</f>
        <v>1245168</v>
      </c>
      <c r="M141" s="79" t="n">
        <f aca="false">M87+M88+M90</f>
        <v>1244564</v>
      </c>
      <c r="N141" s="79" t="n">
        <f aca="false">N87+N88+N90</f>
        <v>1261990</v>
      </c>
      <c r="O141" s="79" t="n">
        <f aca="false">O87+O88+O90</f>
        <v>1283386</v>
      </c>
      <c r="P141" s="79" t="n">
        <f aca="false">ROUND(SUM(C141:O141)/13,0)</f>
        <v>1237381</v>
      </c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48"/>
      <c r="AB141" s="69" t="s">
        <v>398</v>
      </c>
      <c r="AC141" s="79" t="n">
        <f aca="false">AC87+AC88+AC90</f>
        <v>65576</v>
      </c>
      <c r="AD141" s="79" t="n">
        <f aca="false">AD87+AD88+AD90</f>
        <v>65740</v>
      </c>
      <c r="AE141" s="79" t="n">
        <f aca="false">AE87+AE88+AE90</f>
        <v>65903</v>
      </c>
      <c r="AF141" s="79" t="n">
        <f aca="false">AF87+AF88+AF90</f>
        <v>66067</v>
      </c>
      <c r="AG141" s="79" t="n">
        <f aca="false">AG87+AG88+AG90</f>
        <v>66230</v>
      </c>
      <c r="AH141" s="79" t="n">
        <f aca="false">AH87+AH88+AH90</f>
        <v>66391</v>
      </c>
      <c r="AI141" s="79" t="n">
        <f aca="false">AI87+AI88+AI90</f>
        <v>66905</v>
      </c>
      <c r="AJ141" s="79" t="n">
        <f aca="false">AJ87+AJ88+AJ90</f>
        <v>67419</v>
      </c>
      <c r="AK141" s="79" t="n">
        <f aca="false">AK87+AK88+AK90</f>
        <v>67848</v>
      </c>
      <c r="AL141" s="79" t="n">
        <f aca="false">AL87+AL88+AL90</f>
        <v>68276</v>
      </c>
      <c r="AM141" s="79" t="n">
        <f aca="false">AM87+AM88+AM90</f>
        <v>68686</v>
      </c>
      <c r="AN141" s="79" t="n">
        <f aca="false">AN87+AN88+AN90</f>
        <v>69110</v>
      </c>
      <c r="AO141" s="79" t="n">
        <f aca="false">AO87+AO88+AO90</f>
        <v>69535</v>
      </c>
      <c r="AP141" s="79" t="n">
        <f aca="false">ROUND(SUM(AC141:AO141)/13,0)</f>
        <v>67207</v>
      </c>
      <c r="AQ141" s="51"/>
      <c r="AR141" s="51"/>
    </row>
    <row r="142" customFormat="false" ht="12.75" hidden="false" customHeight="false" outlineLevel="0" collapsed="false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</row>
    <row r="143" customFormat="false" ht="12.75" hidden="false" customHeight="false" outlineLevel="0" collapsed="false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</row>
    <row r="144" customFormat="false" ht="12.75" hidden="false" customHeight="false" outlineLevel="0" collapsed="false">
      <c r="A144" s="48"/>
      <c r="B144" s="69" t="s">
        <v>399</v>
      </c>
      <c r="C144" s="83" t="n">
        <f aca="false">SUM(C140:C142)</f>
        <v>1682035</v>
      </c>
      <c r="D144" s="83" t="n">
        <f aca="false">SUM(D140:D142)</f>
        <v>1700546</v>
      </c>
      <c r="E144" s="83" t="n">
        <f aca="false">SUM(E140:E142)</f>
        <v>1718337</v>
      </c>
      <c r="F144" s="83" t="n">
        <f aca="false">SUM(F140:F142)</f>
        <v>1738797</v>
      </c>
      <c r="G144" s="83" t="n">
        <f aca="false">SUM(G140:G142)</f>
        <v>1737881</v>
      </c>
      <c r="H144" s="83" t="n">
        <f aca="false">SUM(H140:H142)</f>
        <v>1736953</v>
      </c>
      <c r="I144" s="83" t="n">
        <f aca="false">SUM(I140:I142)</f>
        <v>1744871</v>
      </c>
      <c r="J144" s="83" t="n">
        <f aca="false">SUM(J140:J142)</f>
        <v>1744545</v>
      </c>
      <c r="K144" s="83" t="n">
        <f aca="false">SUM(K140:K142)</f>
        <v>1744791</v>
      </c>
      <c r="L144" s="83" t="n">
        <f aca="false">SUM(L140:L142)</f>
        <v>1744969</v>
      </c>
      <c r="M144" s="83" t="n">
        <f aca="false">SUM(M140:M142)</f>
        <v>1744371</v>
      </c>
      <c r="N144" s="83" t="n">
        <f aca="false">SUM(N140:N142)</f>
        <v>1761804</v>
      </c>
      <c r="O144" s="83" t="n">
        <f aca="false">SUM(O140:O142)</f>
        <v>1783206</v>
      </c>
      <c r="P144" s="83" t="n">
        <f aca="false">SUM(P140:P142)</f>
        <v>1737162</v>
      </c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48"/>
      <c r="AB144" s="69" t="s">
        <v>399</v>
      </c>
      <c r="AC144" s="83" t="n">
        <f aca="false">SUM(AC140:AC142)</f>
        <v>65576</v>
      </c>
      <c r="AD144" s="83" t="n">
        <f aca="false">SUM(AD140:AD142)</f>
        <v>65740</v>
      </c>
      <c r="AE144" s="83" t="n">
        <f aca="false">SUM(AE140:AE142)</f>
        <v>65903</v>
      </c>
      <c r="AF144" s="83" t="n">
        <f aca="false">SUM(AF140:AF142)</f>
        <v>66067</v>
      </c>
      <c r="AG144" s="83" t="n">
        <f aca="false">SUM(AG140:AG142)</f>
        <v>66230</v>
      </c>
      <c r="AH144" s="83" t="n">
        <f aca="false">SUM(AH140:AH142)</f>
        <v>66391</v>
      </c>
      <c r="AI144" s="83" t="n">
        <f aca="false">SUM(AI140:AI142)</f>
        <v>66905</v>
      </c>
      <c r="AJ144" s="83" t="n">
        <f aca="false">SUM(AJ140:AJ142)</f>
        <v>67419</v>
      </c>
      <c r="AK144" s="83" t="n">
        <f aca="false">SUM(AK140:AK142)</f>
        <v>67848</v>
      </c>
      <c r="AL144" s="83" t="n">
        <f aca="false">SUM(AL140:AL142)</f>
        <v>68276</v>
      </c>
      <c r="AM144" s="83" t="n">
        <f aca="false">SUM(AM140:AM142)</f>
        <v>68686</v>
      </c>
      <c r="AN144" s="83" t="n">
        <f aca="false">SUM(AN140:AN142)</f>
        <v>69110</v>
      </c>
      <c r="AO144" s="83" t="n">
        <f aca="false">SUM(AO140:AO142)</f>
        <v>69535</v>
      </c>
      <c r="AP144" s="83" t="n">
        <f aca="false">SUM(AP140:AP142)</f>
        <v>67207</v>
      </c>
      <c r="AQ144" s="51"/>
      <c r="AR144" s="51"/>
    </row>
    <row r="145" customFormat="false" ht="12.75" hidden="false" customHeight="false" outlineLevel="0" collapsed="false">
      <c r="A145" s="51"/>
      <c r="B145" s="51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51"/>
      <c r="AR145" s="51"/>
    </row>
    <row r="146" customFormat="false" ht="12.75" hidden="false" customHeight="false" outlineLevel="0" collapsed="false">
      <c r="A146" s="51"/>
      <c r="B146" s="51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51"/>
      <c r="AQ146" s="51"/>
      <c r="AR146" s="51"/>
    </row>
    <row r="147" customFormat="false" ht="12.75" hidden="false" customHeight="false" outlineLevel="0" collapsed="false">
      <c r="A147" s="48"/>
      <c r="B147" s="69" t="s">
        <v>400</v>
      </c>
      <c r="C147" s="51"/>
      <c r="D147" s="77" t="n">
        <v>0</v>
      </c>
      <c r="E147" s="77" t="n">
        <v>0</v>
      </c>
      <c r="F147" s="77" t="n">
        <v>0</v>
      </c>
      <c r="G147" s="77" t="n">
        <v>0</v>
      </c>
      <c r="H147" s="77" t="n">
        <v>0</v>
      </c>
      <c r="I147" s="77" t="n">
        <v>0</v>
      </c>
      <c r="J147" s="77" t="n">
        <v>0</v>
      </c>
      <c r="K147" s="77" t="n">
        <v>0</v>
      </c>
      <c r="L147" s="77" t="n">
        <v>0</v>
      </c>
      <c r="M147" s="77" t="n">
        <v>0</v>
      </c>
      <c r="N147" s="77" t="n">
        <v>0</v>
      </c>
      <c r="O147" s="77" t="n">
        <v>0</v>
      </c>
      <c r="P147" s="77" t="n">
        <v>0</v>
      </c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48"/>
      <c r="AB147" s="69" t="s">
        <v>400</v>
      </c>
      <c r="AC147" s="51"/>
      <c r="AD147" s="73" t="n">
        <v>0</v>
      </c>
      <c r="AE147" s="73" t="n">
        <v>0</v>
      </c>
      <c r="AF147" s="73" t="n">
        <v>0</v>
      </c>
      <c r="AG147" s="73" t="n">
        <v>0</v>
      </c>
      <c r="AH147" s="73" t="n">
        <v>0</v>
      </c>
      <c r="AI147" s="73" t="n">
        <v>0</v>
      </c>
      <c r="AJ147" s="73" t="n">
        <v>0</v>
      </c>
      <c r="AK147" s="73" t="n">
        <v>0</v>
      </c>
      <c r="AL147" s="73" t="n">
        <v>0</v>
      </c>
      <c r="AM147" s="73" t="n">
        <v>0</v>
      </c>
      <c r="AN147" s="73" t="n">
        <v>0</v>
      </c>
      <c r="AO147" s="73" t="n">
        <v>0</v>
      </c>
      <c r="AP147" s="73" t="n">
        <v>0</v>
      </c>
      <c r="AQ147" s="51"/>
      <c r="AR147" s="51"/>
    </row>
    <row r="148" customFormat="false" ht="12.75" hidden="false" customHeight="false" outlineLevel="0" collapsed="false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</row>
    <row r="149" customFormat="false" ht="12.75" hidden="false" customHeight="false" outlineLevel="0" collapsed="false">
      <c r="A149" s="48"/>
      <c r="B149" s="69" t="s">
        <v>401</v>
      </c>
      <c r="C149" s="51"/>
      <c r="D149" s="91" t="n">
        <f aca="false">D147/D144</f>
        <v>0</v>
      </c>
      <c r="E149" s="91" t="n">
        <f aca="false">E147/E144</f>
        <v>0</v>
      </c>
      <c r="F149" s="91" t="n">
        <f aca="false">F147/F144</f>
        <v>0</v>
      </c>
      <c r="G149" s="91" t="n">
        <f aca="false">G147/G144</f>
        <v>0</v>
      </c>
      <c r="H149" s="91" t="n">
        <f aca="false">H147/H144</f>
        <v>0</v>
      </c>
      <c r="I149" s="91" t="n">
        <f aca="false">I147/I144</f>
        <v>0</v>
      </c>
      <c r="J149" s="91" t="n">
        <f aca="false">J147/J144</f>
        <v>0</v>
      </c>
      <c r="K149" s="91" t="n">
        <f aca="false">K147/K144</f>
        <v>0</v>
      </c>
      <c r="L149" s="91" t="n">
        <f aca="false">L147/L144</f>
        <v>0</v>
      </c>
      <c r="M149" s="91" t="n">
        <f aca="false">M147/M144</f>
        <v>0</v>
      </c>
      <c r="N149" s="91" t="n">
        <f aca="false">N147/N144</f>
        <v>0</v>
      </c>
      <c r="O149" s="91" t="n">
        <f aca="false">O147/O144</f>
        <v>0</v>
      </c>
      <c r="P149" s="91" t="n">
        <f aca="false">P147/P144</f>
        <v>0</v>
      </c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48"/>
      <c r="AB149" s="69" t="s">
        <v>401</v>
      </c>
      <c r="AC149" s="51"/>
      <c r="AD149" s="91" t="n">
        <f aca="false">AD147/AD144</f>
        <v>0</v>
      </c>
      <c r="AE149" s="91" t="n">
        <f aca="false">AE147/AE144</f>
        <v>0</v>
      </c>
      <c r="AF149" s="91" t="n">
        <f aca="false">AF147/AF144</f>
        <v>0</v>
      </c>
      <c r="AG149" s="91" t="n">
        <f aca="false">AG147/AG144</f>
        <v>0</v>
      </c>
      <c r="AH149" s="91" t="n">
        <f aca="false">AH147/AH144</f>
        <v>0</v>
      </c>
      <c r="AI149" s="91" t="n">
        <f aca="false">AI147/AI144</f>
        <v>0</v>
      </c>
      <c r="AJ149" s="91" t="n">
        <f aca="false">AJ147/AJ144</f>
        <v>0</v>
      </c>
      <c r="AK149" s="91" t="n">
        <f aca="false">AK147/AK144</f>
        <v>0</v>
      </c>
      <c r="AL149" s="91" t="n">
        <f aca="false">AL147/AL144</f>
        <v>0</v>
      </c>
      <c r="AM149" s="91" t="n">
        <f aca="false">AM147/AM144</f>
        <v>0</v>
      </c>
      <c r="AN149" s="91" t="n">
        <f aca="false">AN147/AN144</f>
        <v>0</v>
      </c>
      <c r="AO149" s="91" t="n">
        <f aca="false">AO147/AO144</f>
        <v>0</v>
      </c>
      <c r="AP149" s="91" t="n">
        <f aca="false">AP147/AP144</f>
        <v>0</v>
      </c>
      <c r="AQ149" s="51"/>
      <c r="AR149" s="51"/>
    </row>
    <row r="150" customFormat="false" ht="12.75" hidden="false" customHeight="false" outlineLevel="0" collapsed="false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</row>
    <row r="151" customFormat="false" ht="12.75" hidden="false" customHeight="false" outlineLevel="0" collapsed="false">
      <c r="A151" s="51"/>
      <c r="B151" s="72" t="s">
        <v>361</v>
      </c>
      <c r="C151" s="70" t="e">
        <f aca="false">C123-C133-C144</f>
        <v>#REF!</v>
      </c>
      <c r="D151" s="70" t="e">
        <f aca="false">D123-D133-D144</f>
        <v>#REF!</v>
      </c>
      <c r="E151" s="70" t="e">
        <f aca="false">E123-E133-E144</f>
        <v>#REF!</v>
      </c>
      <c r="F151" s="70" t="e">
        <f aca="false">F123-F133-F144</f>
        <v>#REF!</v>
      </c>
      <c r="G151" s="70" t="e">
        <f aca="false">G123-G133-G144</f>
        <v>#REF!</v>
      </c>
      <c r="H151" s="70" t="e">
        <f aca="false">H123-H133-H144</f>
        <v>#REF!</v>
      </c>
      <c r="I151" s="70" t="e">
        <f aca="false">I123-I133-I144</f>
        <v>#REF!</v>
      </c>
      <c r="J151" s="70" t="e">
        <f aca="false">J123-J133-J144</f>
        <v>#REF!</v>
      </c>
      <c r="K151" s="70" t="e">
        <f aca="false">K123-K133-K144</f>
        <v>#REF!</v>
      </c>
      <c r="L151" s="70" t="e">
        <f aca="false">L123-L133-L144</f>
        <v>#REF!</v>
      </c>
      <c r="M151" s="70" t="e">
        <f aca="false">M123-M133-M144</f>
        <v>#REF!</v>
      </c>
      <c r="N151" s="70" t="e">
        <f aca="false">N123-N133-N144</f>
        <v>#REF!</v>
      </c>
      <c r="O151" s="70" t="e">
        <f aca="false">O123-O133-O144</f>
        <v>#REF!</v>
      </c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72" t="s">
        <v>361</v>
      </c>
      <c r="AC151" s="70" t="e">
        <f aca="false">AC123-AC133-AC144</f>
        <v>#REF!</v>
      </c>
      <c r="AD151" s="70" t="e">
        <f aca="false">AD123-AD133-AD144</f>
        <v>#REF!</v>
      </c>
      <c r="AE151" s="70" t="e">
        <f aca="false">AE123-AE133-AE144</f>
        <v>#REF!</v>
      </c>
      <c r="AF151" s="70" t="e">
        <f aca="false">AF123-AF133-AF144</f>
        <v>#REF!</v>
      </c>
      <c r="AG151" s="70" t="e">
        <f aca="false">AG123-AG133-AG144</f>
        <v>#REF!</v>
      </c>
      <c r="AH151" s="70" t="e">
        <f aca="false">AH123-AH133-AH144</f>
        <v>#REF!</v>
      </c>
      <c r="AI151" s="70" t="e">
        <f aca="false">AI123-AI133-AI144</f>
        <v>#REF!</v>
      </c>
      <c r="AJ151" s="70" t="e">
        <f aca="false">AJ123-AJ133-AJ144</f>
        <v>#REF!</v>
      </c>
      <c r="AK151" s="70" t="e">
        <f aca="false">AK123-AK133-AK144</f>
        <v>#REF!</v>
      </c>
      <c r="AL151" s="70" t="e">
        <f aca="false">AL123-AL133-AL144</f>
        <v>#REF!</v>
      </c>
      <c r="AM151" s="70" t="e">
        <f aca="false">AM123-AM133-AM144</f>
        <v>#REF!</v>
      </c>
      <c r="AN151" s="70" t="e">
        <f aca="false">AN123-AN133-AN144</f>
        <v>#REF!</v>
      </c>
      <c r="AO151" s="70" t="e">
        <f aca="false">AO123-AO133-AO144</f>
        <v>#REF!</v>
      </c>
      <c r="AP151" s="51"/>
      <c r="AQ151" s="51"/>
      <c r="AR151" s="51"/>
    </row>
    <row r="152" customFormat="false" ht="12.75" hidden="false" customHeight="false" outlineLevel="0" collapsed="false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</row>
    <row r="153" customFormat="false" ht="12.75" hidden="false" customHeight="false" outlineLevel="0" collapsed="false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</row>
    <row r="154" customFormat="false" ht="12.75" hidden="false" customHeight="false" outlineLevel="0" collapsed="false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</row>
    <row r="155" customFormat="false" ht="8.1" hidden="false" customHeight="true" outlineLevel="0" collapsed="false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</row>
    <row r="156" customFormat="false" ht="12.75" hidden="false" customHeight="false" outlineLevel="0" collapsed="false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</row>
    <row r="157" customFormat="false" ht="12.75" hidden="false" customHeight="false" outlineLevel="0" collapsed="false">
      <c r="A157" s="52" t="str">
        <f aca="false">A1</f>
        <v>'file:///mnt/12tb/@roms/datasets/enron/EDRM Enron Email Data Set v2 XML/filtered-attachments/xls/CFNNG02PL.xls'#$BACKUP</v>
      </c>
      <c r="B157" s="48"/>
      <c r="C157" s="48"/>
      <c r="D157" s="48"/>
      <c r="E157" s="48"/>
      <c r="F157" s="49" t="str">
        <f aca="false">F1</f>
        <v>NORTHERN NATURAL GAS GROUP</v>
      </c>
      <c r="G157" s="49"/>
      <c r="H157" s="49"/>
      <c r="I157" s="49"/>
      <c r="J157" s="48"/>
      <c r="K157" s="48"/>
      <c r="L157" s="48"/>
      <c r="M157" s="48"/>
      <c r="N157" s="48"/>
      <c r="O157" s="48"/>
      <c r="P157" s="50" t="n">
        <f aca="true">NOW()</f>
        <v>45926.9641669267</v>
      </c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2" t="str">
        <f aca="false">A1</f>
        <v>'file:///mnt/12tb/@roms/datasets/enron/EDRM Enron Email Data Set v2 XML/filtered-attachments/xls/CFNNG02PL.xls'#$BACKUP</v>
      </c>
      <c r="AB157" s="48"/>
      <c r="AC157" s="48"/>
      <c r="AD157" s="48"/>
      <c r="AE157" s="48"/>
      <c r="AF157" s="49" t="str">
        <f aca="false">AE1</f>
        <v>TRAILBLAZER PIPELINE</v>
      </c>
      <c r="AG157" s="49"/>
      <c r="AH157" s="49"/>
      <c r="AI157" s="49"/>
      <c r="AJ157" s="48"/>
      <c r="AK157" s="48"/>
      <c r="AL157" s="48"/>
      <c r="AM157" s="48"/>
      <c r="AN157" s="48"/>
      <c r="AO157" s="48"/>
      <c r="AP157" s="50" t="n">
        <f aca="true">NOW()</f>
        <v>45926.9641669268</v>
      </c>
      <c r="AQ157" s="51"/>
      <c r="AR157" s="51"/>
    </row>
    <row r="158" customFormat="false" ht="12.75" hidden="false" customHeight="false" outlineLevel="0" collapsed="false">
      <c r="A158" s="57" t="s">
        <v>402</v>
      </c>
      <c r="B158" s="48"/>
      <c r="C158" s="48"/>
      <c r="D158" s="48"/>
      <c r="E158" s="48"/>
      <c r="F158" s="87" t="s">
        <v>403</v>
      </c>
      <c r="G158" s="87"/>
      <c r="H158" s="87"/>
      <c r="I158" s="87"/>
      <c r="J158" s="48"/>
      <c r="K158" s="48"/>
      <c r="L158" s="48"/>
      <c r="M158" s="48"/>
      <c r="N158" s="48"/>
      <c r="O158" s="48"/>
      <c r="P158" s="56" t="n">
        <f aca="true">NOW()</f>
        <v>45926.9641669268</v>
      </c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7" t="s">
        <v>404</v>
      </c>
      <c r="AB158" s="48"/>
      <c r="AC158" s="48"/>
      <c r="AD158" s="48"/>
      <c r="AE158" s="48"/>
      <c r="AF158" s="87" t="s">
        <v>403</v>
      </c>
      <c r="AG158" s="87"/>
      <c r="AH158" s="87"/>
      <c r="AI158" s="87"/>
      <c r="AJ158" s="48"/>
      <c r="AK158" s="48"/>
      <c r="AL158" s="48"/>
      <c r="AM158" s="48"/>
      <c r="AN158" s="48"/>
      <c r="AO158" s="48"/>
      <c r="AP158" s="56" t="n">
        <f aca="true">NOW()</f>
        <v>45926.9641669268</v>
      </c>
      <c r="AQ158" s="51"/>
      <c r="AR158" s="51"/>
    </row>
    <row r="159" customFormat="false" ht="12.75" hidden="false" customHeight="false" outlineLevel="0" collapsed="false">
      <c r="A159" s="59"/>
      <c r="B159" s="48"/>
      <c r="C159" s="48"/>
      <c r="D159" s="48"/>
      <c r="E159" s="48"/>
      <c r="F159" s="49" t="str">
        <f aca="false">F3</f>
        <v>2002 OPERATING PLAN</v>
      </c>
      <c r="G159" s="49"/>
      <c r="H159" s="49"/>
      <c r="I159" s="49"/>
      <c r="J159" s="48"/>
      <c r="K159" s="48"/>
      <c r="L159" s="48"/>
      <c r="M159" s="48"/>
      <c r="N159" s="48"/>
      <c r="O159" s="48"/>
      <c r="P159" s="48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9"/>
      <c r="AB159" s="48"/>
      <c r="AC159" s="48"/>
      <c r="AD159" s="48"/>
      <c r="AE159" s="48"/>
      <c r="AF159" s="49" t="str">
        <f aca="false">AF3</f>
        <v>2002 OPERATING PLAN</v>
      </c>
      <c r="AG159" s="49"/>
      <c r="AH159" s="49"/>
      <c r="AI159" s="49"/>
      <c r="AJ159" s="48"/>
      <c r="AK159" s="48"/>
      <c r="AL159" s="48"/>
      <c r="AM159" s="48"/>
      <c r="AN159" s="48"/>
      <c r="AO159" s="48"/>
      <c r="AP159" s="48"/>
      <c r="AQ159" s="51"/>
      <c r="AR159" s="51"/>
    </row>
    <row r="160" customFormat="false" ht="12.75" hidden="false" customHeight="false" outlineLevel="0" collapsed="false">
      <c r="A160" s="48"/>
      <c r="B160" s="48"/>
      <c r="C160" s="48"/>
      <c r="D160" s="48"/>
      <c r="E160" s="48"/>
      <c r="F160" s="49" t="str">
        <f aca="false">F4</f>
        <v>(Thousands of Dollars)</v>
      </c>
      <c r="G160" s="49"/>
      <c r="H160" s="49"/>
      <c r="I160" s="49"/>
      <c r="J160" s="48"/>
      <c r="K160" s="48"/>
      <c r="L160" s="48"/>
      <c r="M160" s="48"/>
      <c r="N160" s="48"/>
      <c r="O160" s="48"/>
      <c r="P160" s="48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48"/>
      <c r="AB160" s="48"/>
      <c r="AC160" s="48"/>
      <c r="AD160" s="48"/>
      <c r="AE160" s="48"/>
      <c r="AF160" s="49" t="str">
        <f aca="false">AF4</f>
        <v>(Thousands of Dollars)</v>
      </c>
      <c r="AG160" s="49"/>
      <c r="AH160" s="49"/>
      <c r="AI160" s="49"/>
      <c r="AJ160" s="48"/>
      <c r="AK160" s="48"/>
      <c r="AL160" s="48"/>
      <c r="AM160" s="48"/>
      <c r="AN160" s="48"/>
      <c r="AO160" s="48"/>
      <c r="AP160" s="48"/>
      <c r="AQ160" s="51"/>
      <c r="AR160" s="51"/>
    </row>
    <row r="161" customFormat="false" ht="12.75" hidden="false" customHeight="false" outlineLevel="0" collapsed="false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51"/>
      <c r="AR161" s="51"/>
    </row>
    <row r="162" customFormat="false" ht="12.75" hidden="false" customHeight="false" outlineLevel="0" collapsed="false">
      <c r="A162" s="48"/>
      <c r="B162" s="48"/>
      <c r="C162" s="60"/>
      <c r="D162" s="92"/>
      <c r="E162" s="93"/>
      <c r="F162" s="92"/>
      <c r="G162" s="94"/>
      <c r="H162" s="94"/>
      <c r="I162" s="89"/>
      <c r="J162" s="94"/>
      <c r="K162" s="92"/>
      <c r="L162" s="92"/>
      <c r="M162" s="92"/>
      <c r="N162" s="92"/>
      <c r="O162" s="92"/>
      <c r="P162" s="48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48"/>
      <c r="AB162" s="48"/>
      <c r="AC162" s="48"/>
      <c r="AD162" s="48"/>
      <c r="AE162" s="51"/>
      <c r="AF162" s="48"/>
      <c r="AG162" s="60"/>
      <c r="AH162" s="60"/>
      <c r="AI162" s="48"/>
      <c r="AJ162" s="48"/>
      <c r="AK162" s="48"/>
      <c r="AL162" s="48"/>
      <c r="AM162" s="48"/>
      <c r="AN162" s="48"/>
      <c r="AO162" s="48"/>
      <c r="AP162" s="48"/>
      <c r="AQ162" s="51"/>
      <c r="AR162" s="51"/>
    </row>
    <row r="163" customFormat="false" ht="12.75" hidden="false" customHeight="false" outlineLevel="0" collapsed="false">
      <c r="A163" s="48"/>
      <c r="B163" s="48"/>
      <c r="C163" s="62" t="str">
        <f aca="false">C7</f>
        <v>3rd CE</v>
      </c>
      <c r="D163" s="62" t="str">
        <f aca="false">D7</f>
        <v>PLAN</v>
      </c>
      <c r="E163" s="62" t="str">
        <f aca="false">E7</f>
        <v>PLAN</v>
      </c>
      <c r="F163" s="62" t="str">
        <f aca="false">F7</f>
        <v>PLAN</v>
      </c>
      <c r="G163" s="62" t="str">
        <f aca="false">G7</f>
        <v>PLAN</v>
      </c>
      <c r="H163" s="62" t="str">
        <f aca="false">H7</f>
        <v>PLAN</v>
      </c>
      <c r="I163" s="62" t="str">
        <f aca="false">I7</f>
        <v>PLAN</v>
      </c>
      <c r="J163" s="62" t="str">
        <f aca="false">J7</f>
        <v>PLAN</v>
      </c>
      <c r="K163" s="62" t="str">
        <f aca="false">K7</f>
        <v>PLAN</v>
      </c>
      <c r="L163" s="62" t="str">
        <f aca="false">L7</f>
        <v>PLAN</v>
      </c>
      <c r="M163" s="62" t="str">
        <f aca="false">M7</f>
        <v>PLAN</v>
      </c>
      <c r="N163" s="62" t="str">
        <f aca="false">N7</f>
        <v>PLAN</v>
      </c>
      <c r="O163" s="62" t="str">
        <f aca="false">O7</f>
        <v>PLAN</v>
      </c>
      <c r="P163" s="48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48"/>
      <c r="AB163" s="48"/>
      <c r="AC163" s="89" t="s">
        <v>367</v>
      </c>
      <c r="AD163" s="89" t="s">
        <v>367</v>
      </c>
      <c r="AE163" s="89" t="s">
        <v>367</v>
      </c>
      <c r="AF163" s="89" t="s">
        <v>367</v>
      </c>
      <c r="AG163" s="89" t="s">
        <v>367</v>
      </c>
      <c r="AH163" s="89" t="s">
        <v>367</v>
      </c>
      <c r="AI163" s="89" t="s">
        <v>367</v>
      </c>
      <c r="AJ163" s="89" t="s">
        <v>367</v>
      </c>
      <c r="AK163" s="89" t="s">
        <v>367</v>
      </c>
      <c r="AL163" s="89" t="s">
        <v>367</v>
      </c>
      <c r="AM163" s="89" t="s">
        <v>367</v>
      </c>
      <c r="AN163" s="89" t="s">
        <v>367</v>
      </c>
      <c r="AO163" s="89" t="s">
        <v>367</v>
      </c>
      <c r="AP163" s="48"/>
      <c r="AQ163" s="51"/>
      <c r="AR163" s="51"/>
    </row>
    <row r="164" customFormat="false" ht="12.75" hidden="false" customHeight="false" outlineLevel="0" collapsed="false">
      <c r="A164" s="48"/>
      <c r="B164" s="48"/>
      <c r="C164" s="64" t="str">
        <f aca="false">C8</f>
        <v>BALANCE </v>
      </c>
      <c r="D164" s="64" t="str">
        <f aca="false">D8</f>
        <v>JAN</v>
      </c>
      <c r="E164" s="64" t="str">
        <f aca="false">E8</f>
        <v>FEB</v>
      </c>
      <c r="F164" s="64" t="str">
        <f aca="false">F8</f>
        <v>MAR</v>
      </c>
      <c r="G164" s="64" t="str">
        <f aca="false">G8</f>
        <v>APR</v>
      </c>
      <c r="H164" s="64" t="str">
        <f aca="false">H8</f>
        <v>MAY</v>
      </c>
      <c r="I164" s="64" t="str">
        <f aca="false">I8</f>
        <v>JUNE</v>
      </c>
      <c r="J164" s="64" t="str">
        <f aca="false">J8</f>
        <v>JUL</v>
      </c>
      <c r="K164" s="64" t="str">
        <f aca="false">K8</f>
        <v>AUG</v>
      </c>
      <c r="L164" s="64" t="str">
        <f aca="false">L8</f>
        <v>SEP</v>
      </c>
      <c r="M164" s="64" t="str">
        <f aca="false">M8</f>
        <v>OCT</v>
      </c>
      <c r="N164" s="64" t="str">
        <f aca="false">N8</f>
        <v>NOV</v>
      </c>
      <c r="O164" s="64" t="str">
        <f aca="false">O8</f>
        <v>DEC</v>
      </c>
      <c r="P164" s="48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48"/>
      <c r="AB164" s="48"/>
      <c r="AC164" s="88" t="s">
        <v>21</v>
      </c>
      <c r="AD164" s="88" t="s">
        <v>11</v>
      </c>
      <c r="AE164" s="88" t="s">
        <v>8</v>
      </c>
      <c r="AF164" s="88" t="s">
        <v>12</v>
      </c>
      <c r="AG164" s="88" t="s">
        <v>13</v>
      </c>
      <c r="AH164" s="88" t="s">
        <v>14</v>
      </c>
      <c r="AI164" s="88" t="s">
        <v>289</v>
      </c>
      <c r="AJ164" s="88" t="s">
        <v>16</v>
      </c>
      <c r="AK164" s="88" t="s">
        <v>17</v>
      </c>
      <c r="AL164" s="88" t="s">
        <v>18</v>
      </c>
      <c r="AM164" s="88" t="s">
        <v>19</v>
      </c>
      <c r="AN164" s="88" t="s">
        <v>20</v>
      </c>
      <c r="AO164" s="88" t="s">
        <v>21</v>
      </c>
      <c r="AP164" s="48"/>
      <c r="AQ164" s="51"/>
      <c r="AR164" s="51"/>
    </row>
    <row r="165" customFormat="false" ht="12.75" hidden="false" customHeight="false" outlineLevel="0" collapsed="false">
      <c r="A165" s="48"/>
      <c r="B165" s="48"/>
      <c r="C165" s="67" t="str">
        <f aca="false">C9</f>
        <v>12/31/01</v>
      </c>
      <c r="D165" s="67" t="n">
        <f aca="false">D9</f>
        <v>2002</v>
      </c>
      <c r="E165" s="67" t="n">
        <f aca="false">E9</f>
        <v>2002</v>
      </c>
      <c r="F165" s="67" t="n">
        <f aca="false">F9</f>
        <v>2002</v>
      </c>
      <c r="G165" s="67" t="n">
        <f aca="false">G9</f>
        <v>2002</v>
      </c>
      <c r="H165" s="67" t="n">
        <f aca="false">H9</f>
        <v>2002</v>
      </c>
      <c r="I165" s="67" t="n">
        <f aca="false">I9</f>
        <v>2002</v>
      </c>
      <c r="J165" s="67" t="n">
        <f aca="false">J9</f>
        <v>2002</v>
      </c>
      <c r="K165" s="67" t="n">
        <f aca="false">K9</f>
        <v>2002</v>
      </c>
      <c r="L165" s="67" t="n">
        <f aca="false">L9</f>
        <v>2002</v>
      </c>
      <c r="M165" s="67" t="n">
        <f aca="false">M9</f>
        <v>2002</v>
      </c>
      <c r="N165" s="67" t="n">
        <f aca="false">N9</f>
        <v>2002</v>
      </c>
      <c r="O165" s="67" t="n">
        <f aca="false">O9</f>
        <v>2002</v>
      </c>
      <c r="P165" s="95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48"/>
      <c r="AB165" s="48"/>
      <c r="AC165" s="90" t="s">
        <v>370</v>
      </c>
      <c r="AD165" s="90" t="s">
        <v>368</v>
      </c>
      <c r="AE165" s="90" t="s">
        <v>368</v>
      </c>
      <c r="AF165" s="90" t="s">
        <v>368</v>
      </c>
      <c r="AG165" s="90" t="s">
        <v>368</v>
      </c>
      <c r="AH165" s="90" t="s">
        <v>368</v>
      </c>
      <c r="AI165" s="90" t="s">
        <v>368</v>
      </c>
      <c r="AJ165" s="90" t="s">
        <v>368</v>
      </c>
      <c r="AK165" s="90" t="s">
        <v>368</v>
      </c>
      <c r="AL165" s="90" t="s">
        <v>368</v>
      </c>
      <c r="AM165" s="90" t="s">
        <v>368</v>
      </c>
      <c r="AN165" s="90" t="s">
        <v>368</v>
      </c>
      <c r="AO165" s="90" t="s">
        <v>368</v>
      </c>
      <c r="AP165" s="95"/>
      <c r="AQ165" s="51"/>
      <c r="AR165" s="51"/>
    </row>
    <row r="166" customFormat="false" ht="6" hidden="false" customHeight="true" outlineLevel="0" collapsed="false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</row>
    <row r="167" customFormat="false" ht="12.75" hidden="false" customHeight="false" outlineLevel="0" collapsed="false">
      <c r="A167" s="48"/>
      <c r="B167" s="69" t="s">
        <v>405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48"/>
      <c r="AB167" s="69" t="s">
        <v>405</v>
      </c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</row>
    <row r="168" customFormat="false" ht="12.75" hidden="false" customHeight="false" outlineLevel="0" collapsed="false">
      <c r="A168" s="71" t="s">
        <v>291</v>
      </c>
      <c r="B168" s="72" t="s">
        <v>406</v>
      </c>
      <c r="C168" s="70" t="n">
        <f aca="false">C12</f>
        <v>53</v>
      </c>
      <c r="D168" s="70" t="n">
        <f aca="false">D12</f>
        <v>53</v>
      </c>
      <c r="E168" s="70" t="n">
        <f aca="false">E12</f>
        <v>53</v>
      </c>
      <c r="F168" s="70" t="n">
        <f aca="false">F12</f>
        <v>53</v>
      </c>
      <c r="G168" s="70" t="n">
        <f aca="false">G12</f>
        <v>53</v>
      </c>
      <c r="H168" s="70" t="n">
        <f aca="false">H12</f>
        <v>53</v>
      </c>
      <c r="I168" s="70" t="n">
        <f aca="false">I12</f>
        <v>53</v>
      </c>
      <c r="J168" s="70" t="n">
        <f aca="false">J12</f>
        <v>53</v>
      </c>
      <c r="K168" s="70" t="n">
        <f aca="false">K12</f>
        <v>53</v>
      </c>
      <c r="L168" s="70" t="n">
        <f aca="false">L12</f>
        <v>53</v>
      </c>
      <c r="M168" s="70" t="n">
        <f aca="false">M12</f>
        <v>53</v>
      </c>
      <c r="N168" s="70" t="n">
        <f aca="false">N12</f>
        <v>53</v>
      </c>
      <c r="O168" s="70" t="n">
        <f aca="false">O12</f>
        <v>53</v>
      </c>
      <c r="P168" s="70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71" t="s">
        <v>291</v>
      </c>
      <c r="AB168" s="72" t="s">
        <v>406</v>
      </c>
      <c r="AC168" s="70" t="n">
        <f aca="false">AC12</f>
        <v>0</v>
      </c>
      <c r="AD168" s="70" t="n">
        <f aca="false">AD12</f>
        <v>0</v>
      </c>
      <c r="AE168" s="70" t="n">
        <f aca="false">AE12</f>
        <v>0</v>
      </c>
      <c r="AF168" s="70" t="n">
        <f aca="false">AF12</f>
        <v>0</v>
      </c>
      <c r="AG168" s="70" t="n">
        <f aca="false">AG12</f>
        <v>0</v>
      </c>
      <c r="AH168" s="70" t="n">
        <f aca="false">AH12</f>
        <v>0</v>
      </c>
      <c r="AI168" s="70" t="n">
        <f aca="false">AI12</f>
        <v>0</v>
      </c>
      <c r="AJ168" s="70" t="n">
        <f aca="false">AJ12</f>
        <v>0</v>
      </c>
      <c r="AK168" s="70" t="n">
        <f aca="false">AK12</f>
        <v>0</v>
      </c>
      <c r="AL168" s="70" t="n">
        <f aca="false">AL12</f>
        <v>0</v>
      </c>
      <c r="AM168" s="70" t="n">
        <f aca="false">AM12</f>
        <v>0</v>
      </c>
      <c r="AN168" s="70" t="n">
        <f aca="false">AN12</f>
        <v>0</v>
      </c>
      <c r="AO168" s="70" t="n">
        <f aca="false">AO12</f>
        <v>0</v>
      </c>
      <c r="AP168" s="70"/>
      <c r="AQ168" s="51"/>
      <c r="AR168" s="51"/>
    </row>
    <row r="169" customFormat="false" ht="12.75" hidden="false" customHeight="false" outlineLevel="0" collapsed="false">
      <c r="A169" s="71" t="s">
        <v>293</v>
      </c>
      <c r="B169" s="72" t="s">
        <v>407</v>
      </c>
      <c r="C169" s="70" t="n">
        <f aca="false">C13</f>
        <v>57686</v>
      </c>
      <c r="D169" s="70" t="n">
        <f aca="false">D13</f>
        <v>58584</v>
      </c>
      <c r="E169" s="70" t="n">
        <f aca="false">E13</f>
        <v>57544</v>
      </c>
      <c r="F169" s="70" t="n">
        <f aca="false">F13</f>
        <v>61011</v>
      </c>
      <c r="G169" s="70" t="n">
        <f aca="false">G13</f>
        <v>26221</v>
      </c>
      <c r="H169" s="70" t="n">
        <f aca="false">H13</f>
        <v>25217</v>
      </c>
      <c r="I169" s="70" t="n">
        <f aca="false">I13</f>
        <v>28333</v>
      </c>
      <c r="J169" s="70" t="n">
        <f aca="false">J13</f>
        <v>28275</v>
      </c>
      <c r="K169" s="70" t="n">
        <f aca="false">K13</f>
        <v>27862</v>
      </c>
      <c r="L169" s="70" t="n">
        <f aca="false">L13</f>
        <v>27644</v>
      </c>
      <c r="M169" s="70" t="n">
        <f aca="false">M13</f>
        <v>27448</v>
      </c>
      <c r="N169" s="70" t="n">
        <f aca="false">N13</f>
        <v>55760</v>
      </c>
      <c r="O169" s="70" t="n">
        <f aca="false">O13</f>
        <v>56677</v>
      </c>
      <c r="P169" s="70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71" t="s">
        <v>293</v>
      </c>
      <c r="AB169" s="72" t="s">
        <v>407</v>
      </c>
      <c r="AC169" s="70" t="n">
        <f aca="false">AC13</f>
        <v>0</v>
      </c>
      <c r="AD169" s="70" t="n">
        <f aca="false">AD13</f>
        <v>0</v>
      </c>
      <c r="AE169" s="70" t="n">
        <f aca="false">AE13</f>
        <v>0</v>
      </c>
      <c r="AF169" s="70" t="n">
        <f aca="false">AF13</f>
        <v>0</v>
      </c>
      <c r="AG169" s="70" t="n">
        <f aca="false">AG13</f>
        <v>0</v>
      </c>
      <c r="AH169" s="70" t="n">
        <f aca="false">AH13</f>
        <v>0</v>
      </c>
      <c r="AI169" s="70" t="n">
        <f aca="false">AI13</f>
        <v>0</v>
      </c>
      <c r="AJ169" s="70" t="n">
        <f aca="false">AJ13</f>
        <v>0</v>
      </c>
      <c r="AK169" s="70" t="n">
        <f aca="false">AK13</f>
        <v>0</v>
      </c>
      <c r="AL169" s="70" t="n">
        <f aca="false">AL13</f>
        <v>0</v>
      </c>
      <c r="AM169" s="70" t="n">
        <f aca="false">AM13</f>
        <v>0</v>
      </c>
      <c r="AN169" s="70" t="n">
        <f aca="false">AN13</f>
        <v>0</v>
      </c>
      <c r="AO169" s="70" t="n">
        <f aca="false">AO13</f>
        <v>0</v>
      </c>
      <c r="AP169" s="70"/>
      <c r="AQ169" s="51"/>
      <c r="AR169" s="51"/>
    </row>
    <row r="170" customFormat="false" ht="12.75" hidden="false" customHeight="false" outlineLevel="0" collapsed="false">
      <c r="A170" s="71" t="s">
        <v>295</v>
      </c>
      <c r="B170" s="72" t="s">
        <v>408</v>
      </c>
      <c r="C170" s="70" t="n">
        <f aca="false">C14+C15</f>
        <v>356859</v>
      </c>
      <c r="D170" s="70" t="n">
        <f aca="false">D14+D15</f>
        <v>376559</v>
      </c>
      <c r="E170" s="70" t="n">
        <f aca="false">E14+E15</f>
        <v>393059</v>
      </c>
      <c r="F170" s="70" t="n">
        <f aca="false">F14+F15</f>
        <v>404159</v>
      </c>
      <c r="G170" s="70" t="n">
        <f aca="false">G14+G15</f>
        <v>438159</v>
      </c>
      <c r="H170" s="70" t="n">
        <f aca="false">H14+H15</f>
        <v>426459</v>
      </c>
      <c r="I170" s="70" t="n">
        <f aca="false">I14+I15</f>
        <v>408059</v>
      </c>
      <c r="J170" s="70" t="n">
        <f aca="false">J14+J15</f>
        <v>401159</v>
      </c>
      <c r="K170" s="70" t="n">
        <f aca="false">K14+K15</f>
        <v>394559</v>
      </c>
      <c r="L170" s="70" t="n">
        <f aca="false">L14+L15</f>
        <v>374159</v>
      </c>
      <c r="M170" s="70" t="n">
        <f aca="false">M14+M15</f>
        <v>365459</v>
      </c>
      <c r="N170" s="70" t="n">
        <f aca="false">N14+N15</f>
        <v>345759</v>
      </c>
      <c r="O170" s="70" t="n">
        <f aca="false">O14+O15</f>
        <v>346359</v>
      </c>
      <c r="P170" s="70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71" t="s">
        <v>295</v>
      </c>
      <c r="AB170" s="72" t="s">
        <v>408</v>
      </c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51"/>
      <c r="AR170" s="51"/>
    </row>
    <row r="171" customFormat="false" ht="12.75" hidden="false" customHeight="false" outlineLevel="0" collapsed="false">
      <c r="A171" s="71" t="s">
        <v>299</v>
      </c>
      <c r="B171" s="72" t="s">
        <v>409</v>
      </c>
      <c r="C171" s="70" t="n">
        <f aca="false">C17+C18</f>
        <v>4373</v>
      </c>
      <c r="D171" s="70" t="n">
        <f aca="false">D17+D18</f>
        <v>4373</v>
      </c>
      <c r="E171" s="70" t="n">
        <f aca="false">E17+E18</f>
        <v>4373</v>
      </c>
      <c r="F171" s="70" t="n">
        <f aca="false">F17+F18</f>
        <v>4373</v>
      </c>
      <c r="G171" s="70" t="n">
        <f aca="false">G17+G18</f>
        <v>4373</v>
      </c>
      <c r="H171" s="70" t="n">
        <f aca="false">H17+H18</f>
        <v>4373</v>
      </c>
      <c r="I171" s="70" t="n">
        <f aca="false">I17+I18</f>
        <v>4373</v>
      </c>
      <c r="J171" s="70" t="n">
        <f aca="false">J17+J18</f>
        <v>4373</v>
      </c>
      <c r="K171" s="70" t="n">
        <f aca="false">K17+K18</f>
        <v>4373</v>
      </c>
      <c r="L171" s="70" t="n">
        <f aca="false">L17+L18</f>
        <v>4373</v>
      </c>
      <c r="M171" s="70" t="n">
        <f aca="false">M17+M18</f>
        <v>4373</v>
      </c>
      <c r="N171" s="70" t="n">
        <f aca="false">N17+N18</f>
        <v>4373</v>
      </c>
      <c r="O171" s="70" t="n">
        <f aca="false">O17+O18</f>
        <v>4373</v>
      </c>
      <c r="P171" s="70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71" t="s">
        <v>299</v>
      </c>
      <c r="AB171" s="72" t="s">
        <v>409</v>
      </c>
      <c r="AC171" s="70" t="n">
        <f aca="false">AC17+AC18</f>
        <v>0</v>
      </c>
      <c r="AD171" s="70" t="n">
        <f aca="false">AD17+AD18</f>
        <v>0</v>
      </c>
      <c r="AE171" s="70" t="n">
        <f aca="false">AE17+AE18</f>
        <v>0</v>
      </c>
      <c r="AF171" s="70" t="n">
        <f aca="false">AF17+AF18</f>
        <v>0</v>
      </c>
      <c r="AG171" s="70" t="n">
        <f aca="false">AG17+AG18</f>
        <v>0</v>
      </c>
      <c r="AH171" s="70" t="n">
        <f aca="false">AH17+AH18</f>
        <v>0</v>
      </c>
      <c r="AI171" s="70" t="n">
        <f aca="false">AI17+AI18</f>
        <v>0</v>
      </c>
      <c r="AJ171" s="70" t="n">
        <f aca="false">AJ17+AJ18</f>
        <v>0</v>
      </c>
      <c r="AK171" s="70" t="n">
        <f aca="false">AK17+AK18</f>
        <v>0</v>
      </c>
      <c r="AL171" s="70" t="n">
        <f aca="false">AL17+AL18</f>
        <v>0</v>
      </c>
      <c r="AM171" s="70" t="n">
        <f aca="false">AM17+AM18</f>
        <v>0</v>
      </c>
      <c r="AN171" s="70" t="n">
        <f aca="false">AN17+AN18</f>
        <v>0</v>
      </c>
      <c r="AO171" s="70" t="n">
        <f aca="false">AO17+AO18</f>
        <v>0</v>
      </c>
      <c r="AP171" s="70"/>
      <c r="AQ171" s="51"/>
      <c r="AR171" s="51"/>
    </row>
    <row r="172" customFormat="false" ht="12.75" hidden="false" customHeight="false" outlineLevel="0" collapsed="false">
      <c r="A172" s="71" t="s">
        <v>302</v>
      </c>
      <c r="B172" s="72" t="s">
        <v>410</v>
      </c>
      <c r="C172" s="70" t="n">
        <f aca="false">C19+C20+C21+C24</f>
        <v>43580</v>
      </c>
      <c r="D172" s="70" t="n">
        <f aca="false">D19+D20+D21+D24</f>
        <v>43490</v>
      </c>
      <c r="E172" s="70" t="n">
        <f aca="false">E19+E20+E21+E24</f>
        <v>43400</v>
      </c>
      <c r="F172" s="70" t="n">
        <f aca="false">F19+F20+F21+F24</f>
        <v>43310</v>
      </c>
      <c r="G172" s="70" t="n">
        <f aca="false">G19+G20+G21+G24</f>
        <v>43220</v>
      </c>
      <c r="H172" s="70" t="n">
        <f aca="false">H19+H20+H21+H24</f>
        <v>43130</v>
      </c>
      <c r="I172" s="70" t="n">
        <f aca="false">I19+I20+I21+I24</f>
        <v>43040</v>
      </c>
      <c r="J172" s="70" t="n">
        <f aca="false">J19+J20+J21+J24</f>
        <v>42950</v>
      </c>
      <c r="K172" s="70" t="n">
        <f aca="false">K19+K20+K21+K24</f>
        <v>42860</v>
      </c>
      <c r="L172" s="70" t="n">
        <f aca="false">L19+L20+L21+L24</f>
        <v>42770</v>
      </c>
      <c r="M172" s="70" t="n">
        <f aca="false">M19+M20+M21+M24</f>
        <v>42680</v>
      </c>
      <c r="N172" s="70" t="n">
        <f aca="false">N19+N20+N21+N24</f>
        <v>42590</v>
      </c>
      <c r="O172" s="70" t="n">
        <f aca="false">O19+O20+O21+O24</f>
        <v>43700</v>
      </c>
      <c r="P172" s="70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71" t="s">
        <v>302</v>
      </c>
      <c r="AB172" s="72" t="s">
        <v>410</v>
      </c>
      <c r="AC172" s="70" t="n">
        <f aca="false">AC19+AC20+AC21+AC24</f>
        <v>0</v>
      </c>
      <c r="AD172" s="70" t="n">
        <f aca="false">AD19+AD20+AD21+AD24</f>
        <v>0</v>
      </c>
      <c r="AE172" s="70" t="n">
        <f aca="false">AE19+AE20+AE21+AE24</f>
        <v>0</v>
      </c>
      <c r="AF172" s="70" t="n">
        <f aca="false">AF19+AF20+AF21+AF24</f>
        <v>0</v>
      </c>
      <c r="AG172" s="70" t="n">
        <f aca="false">AG19+AG20+AG21+AG24</f>
        <v>0</v>
      </c>
      <c r="AH172" s="70" t="n">
        <f aca="false">AH19+AH20+AH21+AH24</f>
        <v>0</v>
      </c>
      <c r="AI172" s="70" t="n">
        <f aca="false">AI19+AI20+AI21+AI24</f>
        <v>0</v>
      </c>
      <c r="AJ172" s="70" t="n">
        <f aca="false">AJ19+AJ20+AJ21+AJ24</f>
        <v>0</v>
      </c>
      <c r="AK172" s="70" t="n">
        <f aca="false">AK19+AK20+AK21+AK24</f>
        <v>0</v>
      </c>
      <c r="AL172" s="70" t="n">
        <f aca="false">AL19+AL20+AL21+AL24</f>
        <v>0</v>
      </c>
      <c r="AM172" s="70" t="n">
        <f aca="false">AM19+AM20+AM21+AM24</f>
        <v>0</v>
      </c>
      <c r="AN172" s="70" t="n">
        <f aca="false">AN19+AN20+AN21+AN24</f>
        <v>0</v>
      </c>
      <c r="AO172" s="70" t="n">
        <f aca="false">AO19+AO20+AO21+AO24</f>
        <v>0</v>
      </c>
      <c r="AP172" s="70"/>
      <c r="AQ172" s="51"/>
      <c r="AR172" s="51"/>
    </row>
    <row r="173" customFormat="false" ht="12.75" hidden="false" customHeight="false" outlineLevel="0" collapsed="false">
      <c r="A173" s="71" t="s">
        <v>311</v>
      </c>
      <c r="B173" s="72" t="s">
        <v>411</v>
      </c>
      <c r="C173" s="70" t="n">
        <f aca="false">C34</f>
        <v>60649</v>
      </c>
      <c r="D173" s="70" t="n">
        <f aca="false">D34</f>
        <v>60910</v>
      </c>
      <c r="E173" s="70" t="n">
        <f aca="false">E34</f>
        <v>61169</v>
      </c>
      <c r="F173" s="70" t="n">
        <f aca="false">F34</f>
        <v>60530</v>
      </c>
      <c r="G173" s="70" t="n">
        <f aca="false">G34</f>
        <v>60789</v>
      </c>
      <c r="H173" s="70" t="n">
        <f aca="false">H34</f>
        <v>65546</v>
      </c>
      <c r="I173" s="70" t="n">
        <f aca="false">I34</f>
        <v>65064</v>
      </c>
      <c r="J173" s="70" t="n">
        <f aca="false">J34</f>
        <v>65883</v>
      </c>
      <c r="K173" s="70" t="n">
        <f aca="false">K34</f>
        <v>66566</v>
      </c>
      <c r="L173" s="70" t="n">
        <f aca="false">L34</f>
        <v>65348</v>
      </c>
      <c r="M173" s="70" t="n">
        <f aca="false">M34</f>
        <v>66001</v>
      </c>
      <c r="N173" s="70" t="n">
        <f aca="false">N34</f>
        <v>66676</v>
      </c>
      <c r="O173" s="70" t="n">
        <f aca="false">O34</f>
        <v>65452</v>
      </c>
      <c r="P173" s="70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71" t="s">
        <v>311</v>
      </c>
      <c r="AB173" s="72" t="s">
        <v>411</v>
      </c>
      <c r="AC173" s="70" t="n">
        <f aca="false">AC34</f>
        <v>44443</v>
      </c>
      <c r="AD173" s="70" t="n">
        <f aca="false">AD34</f>
        <v>44704</v>
      </c>
      <c r="AE173" s="70" t="n">
        <f aca="false">AE34</f>
        <v>44963</v>
      </c>
      <c r="AF173" s="70" t="n">
        <f aca="false">AF34</f>
        <v>44324</v>
      </c>
      <c r="AG173" s="70" t="n">
        <f aca="false">AG34</f>
        <v>44583</v>
      </c>
      <c r="AH173" s="70" t="n">
        <f aca="false">AH34</f>
        <v>49340</v>
      </c>
      <c r="AI173" s="70" t="n">
        <f aca="false">AI34</f>
        <v>48858</v>
      </c>
      <c r="AJ173" s="70" t="n">
        <f aca="false">AJ34</f>
        <v>49677</v>
      </c>
      <c r="AK173" s="70" t="n">
        <f aca="false">AK34</f>
        <v>50360</v>
      </c>
      <c r="AL173" s="70" t="n">
        <f aca="false">AL34</f>
        <v>49142</v>
      </c>
      <c r="AM173" s="70" t="n">
        <f aca="false">AM34</f>
        <v>49795</v>
      </c>
      <c r="AN173" s="70" t="n">
        <f aca="false">AN34</f>
        <v>50470</v>
      </c>
      <c r="AO173" s="70" t="n">
        <f aca="false">AO34</f>
        <v>49246</v>
      </c>
      <c r="AP173" s="70"/>
      <c r="AQ173" s="51"/>
      <c r="AR173" s="51"/>
    </row>
    <row r="174" customFormat="false" ht="12.75" hidden="false" customHeight="false" outlineLevel="0" collapsed="false">
      <c r="A174" s="71" t="s">
        <v>316</v>
      </c>
      <c r="B174" s="72" t="s">
        <v>412</v>
      </c>
      <c r="C174" s="70" t="n">
        <f aca="false">C40</f>
        <v>1345866</v>
      </c>
      <c r="D174" s="70" t="n">
        <f aca="false">D40</f>
        <v>1346065</v>
      </c>
      <c r="E174" s="70" t="n">
        <f aca="false">E40</f>
        <v>1348562</v>
      </c>
      <c r="F174" s="70" t="n">
        <f aca="false">F40</f>
        <v>1352455</v>
      </c>
      <c r="G174" s="70" t="n">
        <f aca="false">G40</f>
        <v>1359501</v>
      </c>
      <c r="H174" s="70" t="n">
        <f aca="false">H40</f>
        <v>1368947</v>
      </c>
      <c r="I174" s="70" t="n">
        <f aca="false">I40</f>
        <v>1383090</v>
      </c>
      <c r="J174" s="70" t="n">
        <f aca="false">J40</f>
        <v>1396731</v>
      </c>
      <c r="K174" s="70" t="n">
        <f aca="false">K40</f>
        <v>1409853</v>
      </c>
      <c r="L174" s="70" t="n">
        <f aca="false">L40</f>
        <v>1428463</v>
      </c>
      <c r="M174" s="70" t="n">
        <f aca="false">M40</f>
        <v>1441378</v>
      </c>
      <c r="N174" s="70" t="n">
        <f aca="false">N40</f>
        <v>1447293</v>
      </c>
      <c r="O174" s="70" t="n">
        <f aca="false">O40</f>
        <v>1451011</v>
      </c>
      <c r="P174" s="70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71" t="s">
        <v>316</v>
      </c>
      <c r="AB174" s="72" t="s">
        <v>412</v>
      </c>
      <c r="AC174" s="70" t="n">
        <f aca="false">AC40</f>
        <v>0</v>
      </c>
      <c r="AD174" s="70" t="n">
        <f aca="false">AD40</f>
        <v>0</v>
      </c>
      <c r="AE174" s="70" t="n">
        <f aca="false">AE40</f>
        <v>0</v>
      </c>
      <c r="AF174" s="70" t="n">
        <f aca="false">AF40</f>
        <v>0</v>
      </c>
      <c r="AG174" s="70" t="n">
        <f aca="false">AG40</f>
        <v>0</v>
      </c>
      <c r="AH174" s="70" t="n">
        <f aca="false">AH40</f>
        <v>0</v>
      </c>
      <c r="AI174" s="70" t="n">
        <f aca="false">AI40</f>
        <v>0</v>
      </c>
      <c r="AJ174" s="70" t="n">
        <f aca="false">AJ40</f>
        <v>0</v>
      </c>
      <c r="AK174" s="70" t="n">
        <f aca="false">AK40</f>
        <v>0</v>
      </c>
      <c r="AL174" s="70" t="n">
        <f aca="false">AL40</f>
        <v>0</v>
      </c>
      <c r="AM174" s="70" t="n">
        <f aca="false">AM40</f>
        <v>0</v>
      </c>
      <c r="AN174" s="70" t="n">
        <f aca="false">AN40</f>
        <v>0</v>
      </c>
      <c r="AO174" s="70" t="n">
        <f aca="false">AO40</f>
        <v>0</v>
      </c>
      <c r="AP174" s="70"/>
      <c r="AQ174" s="51"/>
      <c r="AR174" s="51"/>
    </row>
    <row r="175" customFormat="false" ht="12.75" hidden="false" customHeight="false" outlineLevel="0" collapsed="false">
      <c r="A175" s="51"/>
      <c r="B175" s="72" t="s">
        <v>413</v>
      </c>
      <c r="C175" s="73" t="n">
        <v>0</v>
      </c>
      <c r="D175" s="73" t="n">
        <v>0</v>
      </c>
      <c r="E175" s="73" t="n">
        <v>0</v>
      </c>
      <c r="F175" s="73" t="n">
        <v>0</v>
      </c>
      <c r="G175" s="73" t="n">
        <v>0</v>
      </c>
      <c r="H175" s="73" t="n">
        <v>0</v>
      </c>
      <c r="I175" s="73" t="n">
        <v>0</v>
      </c>
      <c r="J175" s="73" t="n">
        <v>0</v>
      </c>
      <c r="K175" s="73" t="n">
        <v>0</v>
      </c>
      <c r="L175" s="73" t="n">
        <v>0</v>
      </c>
      <c r="M175" s="73" t="n">
        <v>0</v>
      </c>
      <c r="N175" s="73" t="n">
        <v>0</v>
      </c>
      <c r="O175" s="73" t="n">
        <v>0</v>
      </c>
      <c r="P175" s="70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72" t="s">
        <v>413</v>
      </c>
      <c r="AC175" s="73" t="n">
        <v>0</v>
      </c>
      <c r="AD175" s="73" t="n">
        <v>0</v>
      </c>
      <c r="AE175" s="73" t="n">
        <v>0</v>
      </c>
      <c r="AF175" s="73" t="n">
        <v>0</v>
      </c>
      <c r="AG175" s="73" t="n">
        <v>0</v>
      </c>
      <c r="AH175" s="73" t="n">
        <v>0</v>
      </c>
      <c r="AI175" s="73" t="n">
        <v>0</v>
      </c>
      <c r="AJ175" s="73" t="n">
        <v>0</v>
      </c>
      <c r="AK175" s="73" t="n">
        <v>0</v>
      </c>
      <c r="AL175" s="73" t="n">
        <v>0</v>
      </c>
      <c r="AM175" s="73" t="n">
        <v>0</v>
      </c>
      <c r="AN175" s="73" t="n">
        <v>0</v>
      </c>
      <c r="AO175" s="73" t="n">
        <v>0</v>
      </c>
      <c r="AP175" s="70"/>
      <c r="AQ175" s="51"/>
      <c r="AR175" s="51"/>
    </row>
    <row r="176" customFormat="false" ht="12.75" hidden="false" customHeight="false" outlineLevel="0" collapsed="false">
      <c r="A176" s="71" t="s">
        <v>320</v>
      </c>
      <c r="B176" s="72" t="s">
        <v>414</v>
      </c>
      <c r="C176" s="70" t="n">
        <f aca="false">C45</f>
        <v>199792</v>
      </c>
      <c r="D176" s="70" t="n">
        <f aca="false">D45</f>
        <v>198889</v>
      </c>
      <c r="E176" s="70" t="n">
        <f aca="false">E45</f>
        <v>197973</v>
      </c>
      <c r="F176" s="70" t="n">
        <f aca="false">F45</f>
        <v>197075</v>
      </c>
      <c r="G176" s="70" t="n">
        <f aca="false">G45</f>
        <v>196214</v>
      </c>
      <c r="H176" s="70" t="n">
        <f aca="false">H45</f>
        <v>195402</v>
      </c>
      <c r="I176" s="70" t="n">
        <f aca="false">I45</f>
        <v>194630</v>
      </c>
      <c r="J176" s="70" t="n">
        <f aca="false">J45</f>
        <v>193710</v>
      </c>
      <c r="K176" s="70" t="n">
        <f aca="false">K45</f>
        <v>192845</v>
      </c>
      <c r="L176" s="70" t="n">
        <f aca="false">L45</f>
        <v>192027</v>
      </c>
      <c r="M176" s="70" t="n">
        <f aca="false">M45</f>
        <v>191244</v>
      </c>
      <c r="N176" s="70" t="n">
        <f aca="false">N45</f>
        <v>190449</v>
      </c>
      <c r="O176" s="70" t="n">
        <f aca="false">O45</f>
        <v>195348</v>
      </c>
      <c r="P176" s="70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71" t="s">
        <v>320</v>
      </c>
      <c r="AB176" s="72" t="s">
        <v>414</v>
      </c>
      <c r="AC176" s="70" t="n">
        <f aca="false">AC45</f>
        <v>0</v>
      </c>
      <c r="AD176" s="70" t="n">
        <f aca="false">AD45</f>
        <v>0</v>
      </c>
      <c r="AE176" s="70" t="n">
        <f aca="false">AE45</f>
        <v>0</v>
      </c>
      <c r="AF176" s="70" t="n">
        <f aca="false">AF45</f>
        <v>0</v>
      </c>
      <c r="AG176" s="70" t="n">
        <f aca="false">AG45</f>
        <v>0</v>
      </c>
      <c r="AH176" s="70" t="n">
        <f aca="false">AH45</f>
        <v>0</v>
      </c>
      <c r="AI176" s="70" t="n">
        <f aca="false">AI45</f>
        <v>0</v>
      </c>
      <c r="AJ176" s="70" t="n">
        <f aca="false">AJ45</f>
        <v>0</v>
      </c>
      <c r="AK176" s="70" t="n">
        <f aca="false">AK45</f>
        <v>0</v>
      </c>
      <c r="AL176" s="70" t="n">
        <f aca="false">AL45</f>
        <v>0</v>
      </c>
      <c r="AM176" s="70" t="n">
        <f aca="false">AM45</f>
        <v>0</v>
      </c>
      <c r="AN176" s="70" t="n">
        <f aca="false">AN45</f>
        <v>0</v>
      </c>
      <c r="AO176" s="70" t="n">
        <f aca="false">AO45</f>
        <v>0</v>
      </c>
      <c r="AP176" s="70"/>
      <c r="AQ176" s="51"/>
      <c r="AR176" s="51"/>
    </row>
    <row r="177" customFormat="false" ht="12.75" hidden="false" customHeight="false" outlineLevel="0" collapsed="false">
      <c r="A177" s="71" t="s">
        <v>307</v>
      </c>
      <c r="B177" s="72" t="s">
        <v>415</v>
      </c>
      <c r="C177" s="70" t="n">
        <f aca="false">C23+C44</f>
        <v>0</v>
      </c>
      <c r="D177" s="70" t="n">
        <f aca="false">D23+D44</f>
        <v>0</v>
      </c>
      <c r="E177" s="70" t="n">
        <f aca="false">E23+E44</f>
        <v>0</v>
      </c>
      <c r="F177" s="70" t="n">
        <f aca="false">F23+F44</f>
        <v>0</v>
      </c>
      <c r="G177" s="70" t="n">
        <f aca="false">G23+G44</f>
        <v>0</v>
      </c>
      <c r="H177" s="70" t="n">
        <f aca="false">H23+H44</f>
        <v>0</v>
      </c>
      <c r="I177" s="70" t="n">
        <f aca="false">I23+I44</f>
        <v>0</v>
      </c>
      <c r="J177" s="70" t="n">
        <f aca="false">J23+J44</f>
        <v>0</v>
      </c>
      <c r="K177" s="70" t="n">
        <f aca="false">K23+K44</f>
        <v>0</v>
      </c>
      <c r="L177" s="70" t="n">
        <f aca="false">L23+L44</f>
        <v>0</v>
      </c>
      <c r="M177" s="70" t="n">
        <f aca="false">M23+M44</f>
        <v>0</v>
      </c>
      <c r="N177" s="70" t="n">
        <f aca="false">N23+N44</f>
        <v>0</v>
      </c>
      <c r="O177" s="70" t="n">
        <f aca="false">O23+O44</f>
        <v>0</v>
      </c>
      <c r="P177" s="70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71" t="s">
        <v>307</v>
      </c>
      <c r="AB177" s="72" t="s">
        <v>415</v>
      </c>
      <c r="AC177" s="70" t="n">
        <f aca="false">AC23+AC44</f>
        <v>0</v>
      </c>
      <c r="AD177" s="70" t="n">
        <f aca="false">AD23+AD44</f>
        <v>0</v>
      </c>
      <c r="AE177" s="70" t="n">
        <f aca="false">AE23+AE44</f>
        <v>0</v>
      </c>
      <c r="AF177" s="70" t="n">
        <f aca="false">AF23+AF44</f>
        <v>0</v>
      </c>
      <c r="AG177" s="70" t="n">
        <f aca="false">AG23+AG44</f>
        <v>0</v>
      </c>
      <c r="AH177" s="70" t="n">
        <f aca="false">AH23+AH44</f>
        <v>0</v>
      </c>
      <c r="AI177" s="70" t="n">
        <f aca="false">AI23+AI44</f>
        <v>0</v>
      </c>
      <c r="AJ177" s="70" t="n">
        <f aca="false">AJ23+AJ44</f>
        <v>0</v>
      </c>
      <c r="AK177" s="70" t="n">
        <f aca="false">AK23+AK44</f>
        <v>0</v>
      </c>
      <c r="AL177" s="70" t="n">
        <f aca="false">AL23+AL44</f>
        <v>0</v>
      </c>
      <c r="AM177" s="70" t="n">
        <f aca="false">AM23+AM44</f>
        <v>0</v>
      </c>
      <c r="AN177" s="70" t="n">
        <f aca="false">AN23+AN44</f>
        <v>0</v>
      </c>
      <c r="AO177" s="70" t="n">
        <f aca="false">AO23+AO44</f>
        <v>0</v>
      </c>
      <c r="AP177" s="70"/>
      <c r="AQ177" s="51"/>
      <c r="AR177" s="51"/>
    </row>
    <row r="178" customFormat="false" ht="12.75" hidden="false" customHeight="false" outlineLevel="0" collapsed="false">
      <c r="A178" s="51"/>
      <c r="B178" s="72" t="s">
        <v>416</v>
      </c>
      <c r="C178" s="73" t="n">
        <v>0</v>
      </c>
      <c r="D178" s="73" t="n">
        <v>0</v>
      </c>
      <c r="E178" s="73" t="n">
        <v>0</v>
      </c>
      <c r="F178" s="73" t="n">
        <v>0</v>
      </c>
      <c r="G178" s="73" t="n">
        <v>0</v>
      </c>
      <c r="H178" s="73" t="n">
        <v>0</v>
      </c>
      <c r="I178" s="73" t="n">
        <v>0</v>
      </c>
      <c r="J178" s="73" t="n">
        <v>0</v>
      </c>
      <c r="K178" s="73" t="n">
        <v>0</v>
      </c>
      <c r="L178" s="73" t="n">
        <v>0</v>
      </c>
      <c r="M178" s="73" t="n">
        <v>0</v>
      </c>
      <c r="N178" s="73" t="n">
        <v>0</v>
      </c>
      <c r="O178" s="73" t="n">
        <v>0</v>
      </c>
      <c r="P178" s="70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72" t="s">
        <v>416</v>
      </c>
      <c r="AC178" s="73" t="n">
        <v>0</v>
      </c>
      <c r="AD178" s="73" t="n">
        <v>0</v>
      </c>
      <c r="AE178" s="73" t="n">
        <v>0</v>
      </c>
      <c r="AF178" s="73" t="n">
        <v>0</v>
      </c>
      <c r="AG178" s="73" t="n">
        <v>0</v>
      </c>
      <c r="AH178" s="73" t="n">
        <v>0</v>
      </c>
      <c r="AI178" s="73" t="n">
        <v>0</v>
      </c>
      <c r="AJ178" s="73" t="n">
        <v>0</v>
      </c>
      <c r="AK178" s="73" t="n">
        <v>0</v>
      </c>
      <c r="AL178" s="73" t="n">
        <v>0</v>
      </c>
      <c r="AM178" s="73" t="n">
        <v>0</v>
      </c>
      <c r="AN178" s="73" t="n">
        <v>0</v>
      </c>
      <c r="AO178" s="73" t="n">
        <v>0</v>
      </c>
      <c r="AP178" s="70"/>
      <c r="AQ178" s="51"/>
      <c r="AR178" s="51"/>
    </row>
    <row r="179" customFormat="false" ht="12.75" hidden="false" customHeight="false" outlineLevel="0" collapsed="false">
      <c r="A179" s="71" t="s">
        <v>322</v>
      </c>
      <c r="B179" s="72" t="s">
        <v>417</v>
      </c>
      <c r="C179" s="79" t="n">
        <f aca="false">C47</f>
        <v>10121</v>
      </c>
      <c r="D179" s="79" t="n">
        <f aca="false">D47</f>
        <v>10563</v>
      </c>
      <c r="E179" s="79" t="n">
        <f aca="false">E47</f>
        <v>11007</v>
      </c>
      <c r="F179" s="79" t="n">
        <f aca="false">F47</f>
        <v>11849</v>
      </c>
      <c r="G179" s="79" t="n">
        <f aca="false">G47</f>
        <v>12293</v>
      </c>
      <c r="H179" s="79" t="n">
        <f aca="false">H47</f>
        <v>12735</v>
      </c>
      <c r="I179" s="79" t="n">
        <f aca="false">I47</f>
        <v>15579</v>
      </c>
      <c r="J179" s="79" t="n">
        <f aca="false">J47</f>
        <v>16021</v>
      </c>
      <c r="K179" s="79" t="n">
        <f aca="false">K47</f>
        <v>16465</v>
      </c>
      <c r="L179" s="79" t="n">
        <f aca="false">L47</f>
        <v>17308</v>
      </c>
      <c r="M179" s="79" t="n">
        <f aca="false">M47</f>
        <v>17758</v>
      </c>
      <c r="N179" s="79" t="n">
        <f aca="false">N47</f>
        <v>18683</v>
      </c>
      <c r="O179" s="79" t="n">
        <f aca="false">O47</f>
        <v>19308</v>
      </c>
      <c r="P179" s="79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71" t="s">
        <v>322</v>
      </c>
      <c r="AB179" s="72" t="s">
        <v>417</v>
      </c>
      <c r="AC179" s="79" t="n">
        <f aca="false">AC46+AC47</f>
        <v>0</v>
      </c>
      <c r="AD179" s="79" t="n">
        <f aca="false">AD46+AD47</f>
        <v>0</v>
      </c>
      <c r="AE179" s="79" t="n">
        <f aca="false">AE46+AE47</f>
        <v>0</v>
      </c>
      <c r="AF179" s="79" t="n">
        <f aca="false">AF46+AF47</f>
        <v>0</v>
      </c>
      <c r="AG179" s="79" t="n">
        <f aca="false">AG46+AG47</f>
        <v>0</v>
      </c>
      <c r="AH179" s="79" t="n">
        <f aca="false">AH46+AH47</f>
        <v>0</v>
      </c>
      <c r="AI179" s="79" t="n">
        <f aca="false">AI46+AI47</f>
        <v>0</v>
      </c>
      <c r="AJ179" s="79" t="n">
        <f aca="false">AJ46+AJ47</f>
        <v>0</v>
      </c>
      <c r="AK179" s="79" t="n">
        <f aca="false">AK46+AK47</f>
        <v>0</v>
      </c>
      <c r="AL179" s="79" t="n">
        <f aca="false">AL46+AL47</f>
        <v>0</v>
      </c>
      <c r="AM179" s="79" t="n">
        <f aca="false">AM46+AM47</f>
        <v>0</v>
      </c>
      <c r="AN179" s="79" t="n">
        <f aca="false">AN46+AN47</f>
        <v>0</v>
      </c>
      <c r="AO179" s="79" t="n">
        <f aca="false">AO46+AO47</f>
        <v>0</v>
      </c>
      <c r="AP179" s="79"/>
      <c r="AQ179" s="51"/>
      <c r="AR179" s="51"/>
    </row>
    <row r="180" customFormat="false" ht="3.95" hidden="false" customHeight="true" outlineLevel="0" collapsed="false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</row>
    <row r="181" customFormat="false" ht="12.75" hidden="false" customHeight="false" outlineLevel="0" collapsed="false">
      <c r="A181" s="48"/>
      <c r="B181" s="69" t="s">
        <v>418</v>
      </c>
      <c r="C181" s="83" t="n">
        <f aca="false">SUM(C168:C180)</f>
        <v>2078979</v>
      </c>
      <c r="D181" s="83" t="n">
        <f aca="false">SUM(D168:D180)</f>
        <v>2099486</v>
      </c>
      <c r="E181" s="83" t="n">
        <f aca="false">SUM(E168:E180)</f>
        <v>2117140</v>
      </c>
      <c r="F181" s="83" t="n">
        <f aca="false">SUM(F168:F180)</f>
        <v>2134815</v>
      </c>
      <c r="G181" s="83" t="n">
        <f aca="false">SUM(G168:G180)</f>
        <v>2140823</v>
      </c>
      <c r="H181" s="83" t="n">
        <f aca="false">SUM(H168:H180)</f>
        <v>2141862</v>
      </c>
      <c r="I181" s="83" t="n">
        <f aca="false">SUM(I168:I180)</f>
        <v>2142221</v>
      </c>
      <c r="J181" s="83" t="n">
        <f aca="false">SUM(J168:J180)</f>
        <v>2149155</v>
      </c>
      <c r="K181" s="83" t="n">
        <f aca="false">SUM(K168:K180)</f>
        <v>2155436</v>
      </c>
      <c r="L181" s="83" t="n">
        <f aca="false">SUM(L168:L180)</f>
        <v>2152145</v>
      </c>
      <c r="M181" s="83" t="n">
        <f aca="false">SUM(M168:M180)</f>
        <v>2156394</v>
      </c>
      <c r="N181" s="83" t="n">
        <f aca="false">SUM(N168:N180)</f>
        <v>2171636</v>
      </c>
      <c r="O181" s="83" t="n">
        <f aca="false">SUM(O168:O180)</f>
        <v>2182281</v>
      </c>
      <c r="P181" s="79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48"/>
      <c r="AB181" s="69" t="s">
        <v>418</v>
      </c>
      <c r="AC181" s="83" t="n">
        <f aca="false">SUM(AC168:AC180)</f>
        <v>44443</v>
      </c>
      <c r="AD181" s="83" t="n">
        <f aca="false">SUM(AD168:AD180)</f>
        <v>44704</v>
      </c>
      <c r="AE181" s="83" t="n">
        <f aca="false">SUM(AE168:AE180)</f>
        <v>44963</v>
      </c>
      <c r="AF181" s="83" t="n">
        <f aca="false">SUM(AF168:AF180)</f>
        <v>44324</v>
      </c>
      <c r="AG181" s="83" t="n">
        <f aca="false">SUM(AG168:AG180)</f>
        <v>44583</v>
      </c>
      <c r="AH181" s="83" t="n">
        <f aca="false">SUM(AH168:AH180)</f>
        <v>49340</v>
      </c>
      <c r="AI181" s="83" t="n">
        <f aca="false">SUM(AI168:AI180)</f>
        <v>48858</v>
      </c>
      <c r="AJ181" s="83" t="n">
        <f aca="false">SUM(AJ168:AJ180)</f>
        <v>49677</v>
      </c>
      <c r="AK181" s="83" t="n">
        <f aca="false">SUM(AK168:AK180)</f>
        <v>50360</v>
      </c>
      <c r="AL181" s="83" t="n">
        <f aca="false">SUM(AL168:AL180)</f>
        <v>49142</v>
      </c>
      <c r="AM181" s="83" t="n">
        <f aca="false">SUM(AM168:AM180)</f>
        <v>49795</v>
      </c>
      <c r="AN181" s="83" t="n">
        <f aca="false">SUM(AN168:AN180)</f>
        <v>50470</v>
      </c>
      <c r="AO181" s="83" t="n">
        <f aca="false">SUM(AO168:AO180)</f>
        <v>49246</v>
      </c>
      <c r="AP181" s="79"/>
      <c r="AQ181" s="51"/>
      <c r="AR181" s="51"/>
    </row>
    <row r="182" customFormat="false" ht="12.75" hidden="false" customHeight="false" outlineLevel="0" collapsed="false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</row>
    <row r="183" customFormat="false" ht="12.75" hidden="false" customHeight="false" outlineLevel="0" collapsed="false">
      <c r="A183" s="48"/>
      <c r="B183" s="48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48"/>
      <c r="AB183" s="48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</row>
    <row r="184" customFormat="false" ht="12.75" hidden="false" customHeight="false" outlineLevel="0" collapsed="false">
      <c r="A184" s="48"/>
      <c r="B184" s="69" t="s">
        <v>419</v>
      </c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48"/>
      <c r="AB184" s="69" t="s">
        <v>419</v>
      </c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51"/>
      <c r="AQ184" s="51"/>
      <c r="AR184" s="51"/>
    </row>
    <row r="185" customFormat="false" ht="12.75" hidden="false" customHeight="false" outlineLevel="0" collapsed="false">
      <c r="A185" s="71" t="s">
        <v>327</v>
      </c>
      <c r="B185" s="72" t="s">
        <v>420</v>
      </c>
      <c r="C185" s="70" t="n">
        <f aca="false">C59+C60</f>
        <v>8008</v>
      </c>
      <c r="D185" s="70" t="n">
        <f aca="false">D59+D60</f>
        <v>5407</v>
      </c>
      <c r="E185" s="70" t="n">
        <f aca="false">E59+E60</f>
        <v>4121</v>
      </c>
      <c r="F185" s="70" t="n">
        <f aca="false">F59+F60</f>
        <v>3960</v>
      </c>
      <c r="G185" s="70" t="n">
        <f aca="false">G59+G60</f>
        <v>5586</v>
      </c>
      <c r="H185" s="70" t="n">
        <f aca="false">H59+H60</f>
        <v>12645</v>
      </c>
      <c r="I185" s="70" t="n">
        <f aca="false">I59+I60</f>
        <v>11116</v>
      </c>
      <c r="J185" s="70" t="n">
        <f aca="false">J59+J60</f>
        <v>12545</v>
      </c>
      <c r="K185" s="70" t="n">
        <f aca="false">K59+K60</f>
        <v>13328</v>
      </c>
      <c r="L185" s="70" t="n">
        <f aca="false">L59+L60</f>
        <v>14270</v>
      </c>
      <c r="M185" s="70" t="n">
        <f aca="false">M59+M60</f>
        <v>15197</v>
      </c>
      <c r="N185" s="70" t="n">
        <f aca="false">N59+N60</f>
        <v>11578</v>
      </c>
      <c r="O185" s="70" t="n">
        <f aca="false">O59+O60</f>
        <v>9726</v>
      </c>
      <c r="P185" s="70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71" t="s">
        <v>327</v>
      </c>
      <c r="AB185" s="72" t="s">
        <v>420</v>
      </c>
      <c r="AC185" s="70" t="e">
        <f aca="false">AC59+#REF!+AC60</f>
        <v>#REF!</v>
      </c>
      <c r="AD185" s="70" t="e">
        <f aca="false">AD59+#REF!+AD60</f>
        <v>#REF!</v>
      </c>
      <c r="AE185" s="70" t="e">
        <f aca="false">AE59+#REF!+AE60</f>
        <v>#REF!</v>
      </c>
      <c r="AF185" s="70" t="e">
        <f aca="false">AF59+#REF!+AF60</f>
        <v>#REF!</v>
      </c>
      <c r="AG185" s="70" t="e">
        <f aca="false">AG59+#REF!+AG60</f>
        <v>#REF!</v>
      </c>
      <c r="AH185" s="70" t="e">
        <f aca="false">AH59+#REF!+AH60</f>
        <v>#REF!</v>
      </c>
      <c r="AI185" s="70" t="e">
        <f aca="false">AI59+#REF!+AI60</f>
        <v>#REF!</v>
      </c>
      <c r="AJ185" s="70" t="e">
        <f aca="false">AJ59+#REF!+AJ60</f>
        <v>#REF!</v>
      </c>
      <c r="AK185" s="70" t="e">
        <f aca="false">AK59+#REF!+AK60</f>
        <v>#REF!</v>
      </c>
      <c r="AL185" s="70" t="e">
        <f aca="false">AL59+#REF!+AL60</f>
        <v>#REF!</v>
      </c>
      <c r="AM185" s="70" t="e">
        <f aca="false">AM59+#REF!+AM60</f>
        <v>#REF!</v>
      </c>
      <c r="AN185" s="70" t="e">
        <f aca="false">AN59+#REF!+AN60</f>
        <v>#REF!</v>
      </c>
      <c r="AO185" s="70" t="e">
        <f aca="false">AO59+#REF!+AO60</f>
        <v>#REF!</v>
      </c>
      <c r="AP185" s="70"/>
      <c r="AQ185" s="51"/>
      <c r="AR185" s="51"/>
    </row>
    <row r="186" customFormat="false" ht="12.75" hidden="false" customHeight="false" outlineLevel="0" collapsed="false">
      <c r="A186" s="71" t="s">
        <v>330</v>
      </c>
      <c r="B186" s="72" t="s">
        <v>421</v>
      </c>
      <c r="C186" s="70" t="n">
        <f aca="false">C62+C63+C65</f>
        <v>77537</v>
      </c>
      <c r="D186" s="70" t="n">
        <f aca="false">D62+D63+D65</f>
        <v>81686</v>
      </c>
      <c r="E186" s="70" t="n">
        <f aca="false">E62+E63+E65</f>
        <v>82461</v>
      </c>
      <c r="F186" s="70" t="n">
        <f aca="false">F62+F63+F65</f>
        <v>79454</v>
      </c>
      <c r="G186" s="70" t="n">
        <f aca="false">G62+G63+G65</f>
        <v>84004</v>
      </c>
      <c r="H186" s="70" t="n">
        <f aca="false">H62+H63+H65</f>
        <v>79474</v>
      </c>
      <c r="I186" s="70" t="n">
        <f aca="false">I62+I63+I65</f>
        <v>71827</v>
      </c>
      <c r="J186" s="70" t="n">
        <f aca="false">J62+J63+J65</f>
        <v>77014</v>
      </c>
      <c r="K186" s="70" t="n">
        <f aca="false">K62+K63+K65</f>
        <v>81520</v>
      </c>
      <c r="L186" s="70" t="n">
        <f aca="false">L62+L63+L65</f>
        <v>78247</v>
      </c>
      <c r="M186" s="70" t="n">
        <f aca="false">M62+M63+M65</f>
        <v>81533</v>
      </c>
      <c r="N186" s="70" t="n">
        <f aca="false">N62+N63+N65</f>
        <v>82651</v>
      </c>
      <c r="O186" s="70" t="n">
        <f aca="false">O62+O63+O65</f>
        <v>74308</v>
      </c>
      <c r="P186" s="70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71" t="s">
        <v>330</v>
      </c>
      <c r="AB186" s="72" t="s">
        <v>421</v>
      </c>
      <c r="AC186" s="70" t="n">
        <f aca="false">AC62+AC63+AC65</f>
        <v>672</v>
      </c>
      <c r="AD186" s="70" t="n">
        <f aca="false">AD62+AD63+AD65</f>
        <v>672</v>
      </c>
      <c r="AE186" s="70" t="n">
        <f aca="false">AE62+AE63+AE65</f>
        <v>672</v>
      </c>
      <c r="AF186" s="70" t="n">
        <f aca="false">AF62+AF63+AF65</f>
        <v>672</v>
      </c>
      <c r="AG186" s="70" t="n">
        <f aca="false">AG62+AG63+AG65</f>
        <v>672</v>
      </c>
      <c r="AH186" s="70" t="n">
        <f aca="false">AH62+AH63+AH65</f>
        <v>672</v>
      </c>
      <c r="AI186" s="70" t="n">
        <f aca="false">AI62+AI63+AI65</f>
        <v>672</v>
      </c>
      <c r="AJ186" s="70" t="n">
        <f aca="false">AJ62+AJ63+AJ65</f>
        <v>672</v>
      </c>
      <c r="AK186" s="70" t="n">
        <f aca="false">AK62+AK63+AK65</f>
        <v>672</v>
      </c>
      <c r="AL186" s="70" t="n">
        <f aca="false">AL62+AL63+AL65</f>
        <v>672</v>
      </c>
      <c r="AM186" s="70" t="n">
        <f aca="false">AM62+AM63+AM65</f>
        <v>672</v>
      </c>
      <c r="AN186" s="70" t="n">
        <f aca="false">AN62+AN63+AN65</f>
        <v>672</v>
      </c>
      <c r="AO186" s="70" t="n">
        <f aca="false">AO62+AO63+AO65</f>
        <v>672</v>
      </c>
      <c r="AP186" s="70"/>
      <c r="AQ186" s="51"/>
      <c r="AR186" s="51"/>
    </row>
    <row r="187" customFormat="false" ht="12.75" hidden="false" customHeight="false" outlineLevel="0" collapsed="false">
      <c r="A187" s="51"/>
      <c r="B187" s="72" t="s">
        <v>422</v>
      </c>
      <c r="C187" s="73" t="n">
        <v>0</v>
      </c>
      <c r="D187" s="73" t="n">
        <v>0</v>
      </c>
      <c r="E187" s="73" t="n">
        <v>0</v>
      </c>
      <c r="F187" s="73" t="n">
        <v>0</v>
      </c>
      <c r="G187" s="73" t="n">
        <v>0</v>
      </c>
      <c r="H187" s="73" t="n">
        <v>0</v>
      </c>
      <c r="I187" s="73" t="n">
        <v>0</v>
      </c>
      <c r="J187" s="73" t="n">
        <v>0</v>
      </c>
      <c r="K187" s="73" t="n">
        <v>0</v>
      </c>
      <c r="L187" s="73" t="n">
        <v>0</v>
      </c>
      <c r="M187" s="73" t="n">
        <v>0</v>
      </c>
      <c r="N187" s="73" t="n">
        <v>0</v>
      </c>
      <c r="O187" s="73" t="n">
        <v>0</v>
      </c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72" t="s">
        <v>422</v>
      </c>
      <c r="AC187" s="73" t="n">
        <v>0</v>
      </c>
      <c r="AD187" s="73" t="n">
        <v>0</v>
      </c>
      <c r="AE187" s="73" t="n">
        <v>0</v>
      </c>
      <c r="AF187" s="73" t="n">
        <v>0</v>
      </c>
      <c r="AG187" s="73" t="n">
        <v>0</v>
      </c>
      <c r="AH187" s="73" t="n">
        <v>0</v>
      </c>
      <c r="AI187" s="73" t="n">
        <v>0</v>
      </c>
      <c r="AJ187" s="73" t="n">
        <v>0</v>
      </c>
      <c r="AK187" s="73" t="n">
        <v>0</v>
      </c>
      <c r="AL187" s="73" t="n">
        <v>0</v>
      </c>
      <c r="AM187" s="73" t="n">
        <v>0</v>
      </c>
      <c r="AN187" s="73" t="n">
        <v>0</v>
      </c>
      <c r="AO187" s="73" t="n">
        <v>0</v>
      </c>
      <c r="AP187" s="51"/>
      <c r="AQ187" s="51"/>
      <c r="AR187" s="51"/>
    </row>
    <row r="188" customFormat="false" ht="12.75" hidden="false" customHeight="false" outlineLevel="0" collapsed="false">
      <c r="A188" s="71" t="s">
        <v>334</v>
      </c>
      <c r="B188" s="72" t="s">
        <v>423</v>
      </c>
      <c r="C188" s="70" t="n">
        <f aca="false">C64</f>
        <v>2479</v>
      </c>
      <c r="D188" s="70" t="n">
        <f aca="false">D64</f>
        <v>2479</v>
      </c>
      <c r="E188" s="70" t="n">
        <f aca="false">E64</f>
        <v>2479</v>
      </c>
      <c r="F188" s="70" t="n">
        <f aca="false">F64</f>
        <v>2479</v>
      </c>
      <c r="G188" s="70" t="n">
        <f aca="false">G64</f>
        <v>2479</v>
      </c>
      <c r="H188" s="70" t="n">
        <f aca="false">H64</f>
        <v>2479</v>
      </c>
      <c r="I188" s="70" t="n">
        <f aca="false">I64</f>
        <v>2479</v>
      </c>
      <c r="J188" s="70" t="n">
        <f aca="false">J64</f>
        <v>2479</v>
      </c>
      <c r="K188" s="70" t="n">
        <f aca="false">K64</f>
        <v>2479</v>
      </c>
      <c r="L188" s="70" t="n">
        <f aca="false">L64</f>
        <v>2479</v>
      </c>
      <c r="M188" s="70" t="n">
        <f aca="false">M64</f>
        <v>2479</v>
      </c>
      <c r="N188" s="70" t="n">
        <f aca="false">N64</f>
        <v>2479</v>
      </c>
      <c r="O188" s="70" t="n">
        <f aca="false">O64</f>
        <v>2479</v>
      </c>
      <c r="P188" s="70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71" t="s">
        <v>334</v>
      </c>
      <c r="AB188" s="72" t="s">
        <v>423</v>
      </c>
      <c r="AC188" s="70" t="n">
        <f aca="false">AC64</f>
        <v>0</v>
      </c>
      <c r="AD188" s="70" t="n">
        <f aca="false">AD64</f>
        <v>0</v>
      </c>
      <c r="AE188" s="70" t="n">
        <f aca="false">AE64</f>
        <v>0</v>
      </c>
      <c r="AF188" s="70" t="n">
        <f aca="false">AF64</f>
        <v>0</v>
      </c>
      <c r="AG188" s="70" t="n">
        <f aca="false">AG64</f>
        <v>0</v>
      </c>
      <c r="AH188" s="70" t="n">
        <f aca="false">AH64</f>
        <v>0</v>
      </c>
      <c r="AI188" s="70" t="n">
        <f aca="false">AI64</f>
        <v>0</v>
      </c>
      <c r="AJ188" s="70" t="n">
        <f aca="false">AJ64</f>
        <v>0</v>
      </c>
      <c r="AK188" s="70" t="n">
        <f aca="false">AK64</f>
        <v>0</v>
      </c>
      <c r="AL188" s="70" t="n">
        <f aca="false">AL64</f>
        <v>0</v>
      </c>
      <c r="AM188" s="70" t="n">
        <f aca="false">AM64</f>
        <v>0</v>
      </c>
      <c r="AN188" s="70" t="n">
        <f aca="false">AN64</f>
        <v>0</v>
      </c>
      <c r="AO188" s="70" t="n">
        <f aca="false">AO64</f>
        <v>0</v>
      </c>
      <c r="AP188" s="70"/>
      <c r="AQ188" s="51"/>
      <c r="AR188" s="51"/>
    </row>
    <row r="189" customFormat="false" ht="12.75" hidden="false" customHeight="false" outlineLevel="0" collapsed="false">
      <c r="A189" s="71" t="s">
        <v>342</v>
      </c>
      <c r="B189" s="72" t="s">
        <v>424</v>
      </c>
      <c r="C189" s="70" t="n">
        <f aca="false">C72</f>
        <v>307178</v>
      </c>
      <c r="D189" s="70" t="n">
        <f aca="false">D72</f>
        <v>307821</v>
      </c>
      <c r="E189" s="70" t="n">
        <f aca="false">E72</f>
        <v>308493</v>
      </c>
      <c r="F189" s="70" t="n">
        <f aca="false">F72</f>
        <v>309184</v>
      </c>
      <c r="G189" s="70" t="n">
        <f aca="false">G72</f>
        <v>309672</v>
      </c>
      <c r="H189" s="70" t="n">
        <f aca="false">H72</f>
        <v>311070</v>
      </c>
      <c r="I189" s="70" t="n">
        <f aca="false">I72</f>
        <v>312080</v>
      </c>
      <c r="J189" s="70" t="n">
        <f aca="false">J72</f>
        <v>312162</v>
      </c>
      <c r="K189" s="70" t="n">
        <f aca="false">K72</f>
        <v>312348</v>
      </c>
      <c r="L189" s="70" t="n">
        <f aca="false">L72</f>
        <v>313842</v>
      </c>
      <c r="M189" s="70" t="n">
        <f aca="false">M72</f>
        <v>314200</v>
      </c>
      <c r="N189" s="70" t="n">
        <f aca="false">N72</f>
        <v>314074</v>
      </c>
      <c r="O189" s="70" t="n">
        <f aca="false">O72</f>
        <v>314590</v>
      </c>
      <c r="P189" s="70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71" t="s">
        <v>342</v>
      </c>
      <c r="AB189" s="72" t="s">
        <v>424</v>
      </c>
      <c r="AC189" s="70" t="n">
        <f aca="false">AC72</f>
        <v>5194</v>
      </c>
      <c r="AD189" s="70" t="n">
        <f aca="false">AD72</f>
        <v>5109</v>
      </c>
      <c r="AE189" s="70" t="n">
        <f aca="false">AE72</f>
        <v>5025</v>
      </c>
      <c r="AF189" s="70" t="n">
        <f aca="false">AF72</f>
        <v>4940</v>
      </c>
      <c r="AG189" s="70" t="n">
        <f aca="false">AG72</f>
        <v>4856</v>
      </c>
      <c r="AH189" s="70" t="n">
        <f aca="false">AH72</f>
        <v>4771</v>
      </c>
      <c r="AI189" s="70" t="n">
        <f aca="false">AI72</f>
        <v>4466</v>
      </c>
      <c r="AJ189" s="70" t="n">
        <f aca="false">AJ72</f>
        <v>4161</v>
      </c>
      <c r="AK189" s="70" t="n">
        <f aca="false">AK72</f>
        <v>3909</v>
      </c>
      <c r="AL189" s="70" t="n">
        <f aca="false">AL72</f>
        <v>3658</v>
      </c>
      <c r="AM189" s="70" t="n">
        <f aca="false">AM72</f>
        <v>3418</v>
      </c>
      <c r="AN189" s="70" t="n">
        <f aca="false">AN72</f>
        <v>3170</v>
      </c>
      <c r="AO189" s="70" t="n">
        <f aca="false">AO72</f>
        <v>2922</v>
      </c>
      <c r="AP189" s="70"/>
      <c r="AQ189" s="51"/>
      <c r="AR189" s="51"/>
    </row>
    <row r="190" customFormat="false" ht="12.75" hidden="false" customHeight="false" outlineLevel="0" collapsed="false">
      <c r="A190" s="51"/>
      <c r="B190" s="72" t="s">
        <v>425</v>
      </c>
      <c r="C190" s="73" t="n">
        <v>0</v>
      </c>
      <c r="D190" s="73" t="n">
        <v>0</v>
      </c>
      <c r="E190" s="73" t="n">
        <v>0</v>
      </c>
      <c r="F190" s="73" t="n">
        <v>0</v>
      </c>
      <c r="G190" s="73" t="n">
        <v>0</v>
      </c>
      <c r="H190" s="73" t="n">
        <v>0</v>
      </c>
      <c r="I190" s="73" t="n">
        <v>0</v>
      </c>
      <c r="J190" s="73" t="n">
        <v>0</v>
      </c>
      <c r="K190" s="73" t="n">
        <v>0</v>
      </c>
      <c r="L190" s="73" t="n">
        <v>0</v>
      </c>
      <c r="M190" s="73" t="n">
        <v>0</v>
      </c>
      <c r="N190" s="73" t="n">
        <v>0</v>
      </c>
      <c r="O190" s="73" t="n">
        <v>0</v>
      </c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72" t="s">
        <v>425</v>
      </c>
      <c r="AC190" s="73" t="n">
        <v>0</v>
      </c>
      <c r="AD190" s="73" t="n">
        <v>0</v>
      </c>
      <c r="AE190" s="73" t="n">
        <v>0</v>
      </c>
      <c r="AF190" s="73" t="n">
        <v>0</v>
      </c>
      <c r="AG190" s="73" t="n">
        <v>0</v>
      </c>
      <c r="AH190" s="73" t="n">
        <v>0</v>
      </c>
      <c r="AI190" s="73" t="n">
        <v>0</v>
      </c>
      <c r="AJ190" s="73" t="n">
        <v>0</v>
      </c>
      <c r="AK190" s="73" t="n">
        <v>0</v>
      </c>
      <c r="AL190" s="73" t="n">
        <v>0</v>
      </c>
      <c r="AM190" s="73" t="n">
        <v>0</v>
      </c>
      <c r="AN190" s="73" t="n">
        <v>0</v>
      </c>
      <c r="AO190" s="73" t="n">
        <v>0</v>
      </c>
      <c r="AP190" s="51"/>
      <c r="AQ190" s="51"/>
      <c r="AR190" s="51"/>
    </row>
    <row r="191" customFormat="false" ht="12.75" hidden="false" customHeight="false" outlineLevel="0" collapsed="false">
      <c r="A191" s="71" t="s">
        <v>426</v>
      </c>
      <c r="B191" s="72" t="s">
        <v>427</v>
      </c>
      <c r="C191" s="70" t="e">
        <f aca="false">#REF!+C73</f>
        <v>#REF!</v>
      </c>
      <c r="D191" s="70" t="e">
        <f aca="false">#REF!+D73</f>
        <v>#REF!</v>
      </c>
      <c r="E191" s="70" t="e">
        <f aca="false">#REF!+E73</f>
        <v>#REF!</v>
      </c>
      <c r="F191" s="70" t="e">
        <f aca="false">#REF!+F73</f>
        <v>#REF!</v>
      </c>
      <c r="G191" s="70" t="e">
        <f aca="false">#REF!+G73</f>
        <v>#REF!</v>
      </c>
      <c r="H191" s="70" t="e">
        <f aca="false">#REF!+H73</f>
        <v>#REF!</v>
      </c>
      <c r="I191" s="70" t="e">
        <f aca="false">#REF!+I73</f>
        <v>#REF!</v>
      </c>
      <c r="J191" s="70" t="e">
        <f aca="false">#REF!+J73</f>
        <v>#REF!</v>
      </c>
      <c r="K191" s="70" t="e">
        <f aca="false">#REF!+K73</f>
        <v>#REF!</v>
      </c>
      <c r="L191" s="70" t="e">
        <f aca="false">#REF!+L73</f>
        <v>#REF!</v>
      </c>
      <c r="M191" s="70" t="e">
        <f aca="false">#REF!+M73</f>
        <v>#REF!</v>
      </c>
      <c r="N191" s="70" t="e">
        <f aca="false">#REF!+N73</f>
        <v>#REF!</v>
      </c>
      <c r="O191" s="70" t="e">
        <f aca="false">#REF!+O73</f>
        <v>#REF!</v>
      </c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71" t="s">
        <v>426</v>
      </c>
      <c r="AB191" s="72" t="s">
        <v>428</v>
      </c>
      <c r="AC191" s="70" t="e">
        <f aca="false">#REF!+AC73</f>
        <v>#REF!</v>
      </c>
      <c r="AD191" s="70" t="e">
        <f aca="false">#REF!+AD73</f>
        <v>#REF!</v>
      </c>
      <c r="AE191" s="70" t="e">
        <f aca="false">#REF!+AE73</f>
        <v>#REF!</v>
      </c>
      <c r="AF191" s="70" t="e">
        <f aca="false">#REF!+AF73</f>
        <v>#REF!</v>
      </c>
      <c r="AG191" s="70" t="e">
        <f aca="false">#REF!+AG73</f>
        <v>#REF!</v>
      </c>
      <c r="AH191" s="70" t="e">
        <f aca="false">#REF!+AH73</f>
        <v>#REF!</v>
      </c>
      <c r="AI191" s="70" t="e">
        <f aca="false">#REF!+AI73</f>
        <v>#REF!</v>
      </c>
      <c r="AJ191" s="70" t="e">
        <f aca="false">#REF!+AJ73</f>
        <v>#REF!</v>
      </c>
      <c r="AK191" s="70" t="e">
        <f aca="false">#REF!+AK73</f>
        <v>#REF!</v>
      </c>
      <c r="AL191" s="70" t="e">
        <f aca="false">#REF!+AL73</f>
        <v>#REF!</v>
      </c>
      <c r="AM191" s="70" t="e">
        <f aca="false">#REF!+AM73</f>
        <v>#REF!</v>
      </c>
      <c r="AN191" s="70" t="e">
        <f aca="false">#REF!+AN73</f>
        <v>#REF!</v>
      </c>
      <c r="AO191" s="70" t="e">
        <f aca="false">#REF!+AO73</f>
        <v>#REF!</v>
      </c>
      <c r="AP191" s="51"/>
      <c r="AQ191" s="51"/>
      <c r="AR191" s="51"/>
    </row>
    <row r="192" customFormat="false" ht="12.75" hidden="false" customHeight="false" outlineLevel="0" collapsed="false">
      <c r="A192" s="71" t="s">
        <v>337</v>
      </c>
      <c r="B192" s="72" t="s">
        <v>429</v>
      </c>
      <c r="C192" s="70" t="n">
        <f aca="false">C74+C66</f>
        <v>6911</v>
      </c>
      <c r="D192" s="70" t="n">
        <f aca="false">D74+D66</f>
        <v>7213</v>
      </c>
      <c r="E192" s="70" t="n">
        <f aca="false">E74+E66</f>
        <v>7472</v>
      </c>
      <c r="F192" s="70" t="n">
        <f aca="false">F74+F66</f>
        <v>7692</v>
      </c>
      <c r="G192" s="70" t="n">
        <f aca="false">G74+G66</f>
        <v>7707</v>
      </c>
      <c r="H192" s="70" t="n">
        <f aca="false">H74+H66</f>
        <v>5612</v>
      </c>
      <c r="I192" s="70" t="n">
        <f aca="false">I74+I66</f>
        <v>5612</v>
      </c>
      <c r="J192" s="70" t="n">
        <f aca="false">J74+J66</f>
        <v>5612</v>
      </c>
      <c r="K192" s="70" t="n">
        <f aca="false">K74+K66</f>
        <v>5612</v>
      </c>
      <c r="L192" s="70" t="n">
        <f aca="false">L74+L66</f>
        <v>5612</v>
      </c>
      <c r="M192" s="70" t="n">
        <f aca="false">M74+M66</f>
        <v>5612</v>
      </c>
      <c r="N192" s="70" t="n">
        <f aca="false">N74+N66</f>
        <v>5818</v>
      </c>
      <c r="O192" s="70" t="n">
        <f aca="false">O74+O66</f>
        <v>6113</v>
      </c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71" t="s">
        <v>337</v>
      </c>
      <c r="AB192" s="72" t="s">
        <v>429</v>
      </c>
      <c r="AC192" s="70" t="n">
        <f aca="false">AC74+AC66</f>
        <v>0</v>
      </c>
      <c r="AD192" s="70" t="n">
        <f aca="false">AD74+AD66</f>
        <v>0</v>
      </c>
      <c r="AE192" s="70" t="n">
        <f aca="false">AE74+AE66</f>
        <v>0</v>
      </c>
      <c r="AF192" s="70" t="n">
        <f aca="false">AF74+AF66</f>
        <v>0</v>
      </c>
      <c r="AG192" s="70" t="n">
        <f aca="false">AG74+AG66</f>
        <v>0</v>
      </c>
      <c r="AH192" s="70" t="n">
        <f aca="false">AH74+AH66</f>
        <v>0</v>
      </c>
      <c r="AI192" s="70" t="n">
        <f aca="false">AI74+AI66</f>
        <v>0</v>
      </c>
      <c r="AJ192" s="70" t="n">
        <f aca="false">AJ74+AJ66</f>
        <v>0</v>
      </c>
      <c r="AK192" s="70" t="n">
        <f aca="false">AK74+AK66</f>
        <v>0</v>
      </c>
      <c r="AL192" s="70" t="n">
        <f aca="false">AL74+AL66</f>
        <v>0</v>
      </c>
      <c r="AM192" s="70" t="n">
        <f aca="false">AM74+AM66</f>
        <v>0</v>
      </c>
      <c r="AN192" s="70" t="n">
        <f aca="false">AN74+AN66</f>
        <v>0</v>
      </c>
      <c r="AO192" s="70" t="n">
        <f aca="false">AO74+AO66</f>
        <v>0</v>
      </c>
      <c r="AP192" s="51"/>
      <c r="AQ192" s="51"/>
      <c r="AR192" s="51"/>
    </row>
    <row r="193" customFormat="false" ht="12.75" hidden="false" customHeight="false" outlineLevel="0" collapsed="false">
      <c r="A193" s="71" t="s">
        <v>344</v>
      </c>
      <c r="B193" s="72" t="s">
        <v>430</v>
      </c>
      <c r="C193" s="70" t="e">
        <f aca="false">#REF!</f>
        <v>#REF!</v>
      </c>
      <c r="D193" s="70" t="e">
        <f aca="false">#REF!</f>
        <v>#REF!</v>
      </c>
      <c r="E193" s="70" t="e">
        <f aca="false">#REF!</f>
        <v>#REF!</v>
      </c>
      <c r="F193" s="70" t="e">
        <f aca="false">#REF!</f>
        <v>#REF!</v>
      </c>
      <c r="G193" s="70" t="e">
        <f aca="false">#REF!</f>
        <v>#REF!</v>
      </c>
      <c r="H193" s="70" t="e">
        <f aca="false">#REF!</f>
        <v>#REF!</v>
      </c>
      <c r="I193" s="70" t="e">
        <f aca="false">#REF!</f>
        <v>#REF!</v>
      </c>
      <c r="J193" s="70" t="e">
        <f aca="false">#REF!</f>
        <v>#REF!</v>
      </c>
      <c r="K193" s="70" t="e">
        <f aca="false">#REF!</f>
        <v>#REF!</v>
      </c>
      <c r="L193" s="70" t="e">
        <f aca="false">#REF!</f>
        <v>#REF!</v>
      </c>
      <c r="M193" s="70" t="e">
        <f aca="false">#REF!</f>
        <v>#REF!</v>
      </c>
      <c r="N193" s="70" t="e">
        <f aca="false">#REF!</f>
        <v>#REF!</v>
      </c>
      <c r="O193" s="70" t="e">
        <f aca="false">#REF!</f>
        <v>#REF!</v>
      </c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71" t="s">
        <v>344</v>
      </c>
      <c r="AB193" s="72" t="s">
        <v>430</v>
      </c>
      <c r="AC193" s="70" t="e">
        <f aca="false">#REF!</f>
        <v>#REF!</v>
      </c>
      <c r="AD193" s="70" t="e">
        <f aca="false">#REF!</f>
        <v>#REF!</v>
      </c>
      <c r="AE193" s="70" t="e">
        <f aca="false">#REF!</f>
        <v>#REF!</v>
      </c>
      <c r="AF193" s="70" t="e">
        <f aca="false">#REF!</f>
        <v>#REF!</v>
      </c>
      <c r="AG193" s="70" t="e">
        <f aca="false">#REF!</f>
        <v>#REF!</v>
      </c>
      <c r="AH193" s="70" t="e">
        <f aca="false">#REF!</f>
        <v>#REF!</v>
      </c>
      <c r="AI193" s="70" t="e">
        <f aca="false">#REF!</f>
        <v>#REF!</v>
      </c>
      <c r="AJ193" s="70" t="e">
        <f aca="false">#REF!</f>
        <v>#REF!</v>
      </c>
      <c r="AK193" s="70" t="e">
        <f aca="false">#REF!</f>
        <v>#REF!</v>
      </c>
      <c r="AL193" s="70" t="e">
        <f aca="false">#REF!</f>
        <v>#REF!</v>
      </c>
      <c r="AM193" s="70" t="e">
        <f aca="false">#REF!</f>
        <v>#REF!</v>
      </c>
      <c r="AN193" s="70" t="e">
        <f aca="false">#REF!</f>
        <v>#REF!</v>
      </c>
      <c r="AO193" s="70" t="e">
        <f aca="false">#REF!</f>
        <v>#REF!</v>
      </c>
      <c r="AP193" s="51"/>
      <c r="AQ193" s="51"/>
      <c r="AR193" s="51"/>
    </row>
    <row r="194" customFormat="false" ht="12.75" hidden="false" customHeight="false" outlineLevel="0" collapsed="false">
      <c r="A194" s="71" t="s">
        <v>339</v>
      </c>
      <c r="B194" s="72" t="s">
        <v>431</v>
      </c>
      <c r="C194" s="79" t="n">
        <f aca="false">C67+C75</f>
        <v>10892</v>
      </c>
      <c r="D194" s="79" t="n">
        <f aca="false">D67+D75</f>
        <v>10770</v>
      </c>
      <c r="E194" s="79" t="n">
        <f aca="false">E67+E75</f>
        <v>10588</v>
      </c>
      <c r="F194" s="79" t="n">
        <f aca="false">F67+F75</f>
        <v>10435</v>
      </c>
      <c r="G194" s="79" t="n">
        <f aca="false">G67+G75</f>
        <v>10324</v>
      </c>
      <c r="H194" s="79" t="n">
        <f aca="false">H67+H75</f>
        <v>10103</v>
      </c>
      <c r="I194" s="79" t="n">
        <f aca="false">I67+I75</f>
        <v>9973</v>
      </c>
      <c r="J194" s="79" t="n">
        <f aca="false">J67+J75</f>
        <v>9798</v>
      </c>
      <c r="K194" s="79" t="n">
        <f aca="false">K67+K75</f>
        <v>9621</v>
      </c>
      <c r="L194" s="79" t="n">
        <f aca="false">L67+L75</f>
        <v>9412</v>
      </c>
      <c r="M194" s="79" t="n">
        <f aca="false">M67+M75</f>
        <v>9240</v>
      </c>
      <c r="N194" s="79" t="n">
        <f aca="false">N67+N75</f>
        <v>8996</v>
      </c>
      <c r="O194" s="79" t="n">
        <f aca="false">O67+O75</f>
        <v>7980</v>
      </c>
      <c r="P194" s="79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71" t="s">
        <v>339</v>
      </c>
      <c r="AB194" s="72" t="s">
        <v>431</v>
      </c>
      <c r="AC194" s="79" t="n">
        <f aca="false">AC67+AC75</f>
        <v>0</v>
      </c>
      <c r="AD194" s="79" t="n">
        <f aca="false">AD67+AD75</f>
        <v>0</v>
      </c>
      <c r="AE194" s="79" t="n">
        <f aca="false">AE67+AE75</f>
        <v>0</v>
      </c>
      <c r="AF194" s="79" t="n">
        <f aca="false">AF67+AF75</f>
        <v>0</v>
      </c>
      <c r="AG194" s="79" t="n">
        <f aca="false">AG67+AG75</f>
        <v>0</v>
      </c>
      <c r="AH194" s="79" t="n">
        <f aca="false">AH67+AH75</f>
        <v>0</v>
      </c>
      <c r="AI194" s="79" t="n">
        <f aca="false">AI67+AI75</f>
        <v>0</v>
      </c>
      <c r="AJ194" s="79" t="n">
        <f aca="false">AJ67+AJ75</f>
        <v>0</v>
      </c>
      <c r="AK194" s="79" t="n">
        <f aca="false">AK67+AK75</f>
        <v>0</v>
      </c>
      <c r="AL194" s="79" t="n">
        <f aca="false">AL67+AL75</f>
        <v>0</v>
      </c>
      <c r="AM194" s="79" t="n">
        <f aca="false">AM67+AM75</f>
        <v>0</v>
      </c>
      <c r="AN194" s="79" t="n">
        <f aca="false">AN67+AN75</f>
        <v>0</v>
      </c>
      <c r="AO194" s="79" t="n">
        <f aca="false">AO67+AO75</f>
        <v>0</v>
      </c>
      <c r="AP194" s="79"/>
      <c r="AQ194" s="51"/>
      <c r="AR194" s="51"/>
    </row>
    <row r="195" customFormat="false" ht="3.95" hidden="false" customHeight="true" outlineLevel="0" collapsed="false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</row>
    <row r="196" customFormat="false" ht="12.75" hidden="false" customHeight="false" outlineLevel="0" collapsed="false">
      <c r="A196" s="48"/>
      <c r="B196" s="69" t="s">
        <v>432</v>
      </c>
      <c r="C196" s="79" t="e">
        <f aca="false">SUM(C185:C195)</f>
        <v>#REF!</v>
      </c>
      <c r="D196" s="79" t="e">
        <f aca="false">SUM(D185:D195)</f>
        <v>#REF!</v>
      </c>
      <c r="E196" s="79" t="e">
        <f aca="false">SUM(E185:E195)</f>
        <v>#REF!</v>
      </c>
      <c r="F196" s="79" t="e">
        <f aca="false">SUM(F185:F195)</f>
        <v>#REF!</v>
      </c>
      <c r="G196" s="79" t="e">
        <f aca="false">SUM(G185:G195)</f>
        <v>#REF!</v>
      </c>
      <c r="H196" s="79" t="e">
        <f aca="false">SUM(H185:H195)</f>
        <v>#REF!</v>
      </c>
      <c r="I196" s="79" t="e">
        <f aca="false">SUM(I185:I195)</f>
        <v>#REF!</v>
      </c>
      <c r="J196" s="79" t="e">
        <f aca="false">SUM(J185:J195)</f>
        <v>#REF!</v>
      </c>
      <c r="K196" s="79" t="e">
        <f aca="false">SUM(K185:K195)</f>
        <v>#REF!</v>
      </c>
      <c r="L196" s="79" t="e">
        <f aca="false">SUM(L185:L195)</f>
        <v>#REF!</v>
      </c>
      <c r="M196" s="79" t="e">
        <f aca="false">SUM(M185:M195)</f>
        <v>#REF!</v>
      </c>
      <c r="N196" s="79" t="e">
        <f aca="false">SUM(N185:N195)</f>
        <v>#REF!</v>
      </c>
      <c r="O196" s="79" t="e">
        <f aca="false">SUM(O185:O195)</f>
        <v>#REF!</v>
      </c>
      <c r="P196" s="79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48"/>
      <c r="AB196" s="69" t="s">
        <v>432</v>
      </c>
      <c r="AC196" s="79" t="e">
        <f aca="false">SUM(AC185:AC195)</f>
        <v>#REF!</v>
      </c>
      <c r="AD196" s="79" t="e">
        <f aca="false">SUM(AD185:AD195)</f>
        <v>#REF!</v>
      </c>
      <c r="AE196" s="79" t="e">
        <f aca="false">SUM(AE185:AE195)</f>
        <v>#REF!</v>
      </c>
      <c r="AF196" s="79" t="e">
        <f aca="false">SUM(AF185:AF195)</f>
        <v>#REF!</v>
      </c>
      <c r="AG196" s="79" t="e">
        <f aca="false">SUM(AG185:AG195)</f>
        <v>#REF!</v>
      </c>
      <c r="AH196" s="79" t="e">
        <f aca="false">SUM(AH185:AH195)</f>
        <v>#REF!</v>
      </c>
      <c r="AI196" s="79" t="e">
        <f aca="false">SUM(AI185:AI195)</f>
        <v>#REF!</v>
      </c>
      <c r="AJ196" s="79" t="e">
        <f aca="false">SUM(AJ185:AJ195)</f>
        <v>#REF!</v>
      </c>
      <c r="AK196" s="79" t="e">
        <f aca="false">SUM(AK185:AK195)</f>
        <v>#REF!</v>
      </c>
      <c r="AL196" s="79" t="e">
        <f aca="false">SUM(AL185:AL195)</f>
        <v>#REF!</v>
      </c>
      <c r="AM196" s="79" t="e">
        <f aca="false">SUM(AM185:AM195)</f>
        <v>#REF!</v>
      </c>
      <c r="AN196" s="79" t="e">
        <f aca="false">SUM(AN185:AN195)</f>
        <v>#REF!</v>
      </c>
      <c r="AO196" s="79" t="e">
        <f aca="false">SUM(AO185:AO195)</f>
        <v>#REF!</v>
      </c>
      <c r="AP196" s="79"/>
      <c r="AQ196" s="51"/>
      <c r="AR196" s="51"/>
    </row>
    <row r="197" customFormat="false" ht="12.75" hidden="false" customHeight="false" outlineLevel="0" collapsed="false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</row>
    <row r="198" customFormat="false" ht="12.75" hidden="false" customHeight="false" outlineLevel="0" collapsed="false">
      <c r="A198" s="48"/>
      <c r="B198" s="69" t="s">
        <v>433</v>
      </c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48"/>
      <c r="AB198" s="69" t="s">
        <v>433</v>
      </c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51"/>
      <c r="AQ198" s="51"/>
      <c r="AR198" s="51"/>
    </row>
    <row r="199" customFormat="false" ht="12.75" hidden="false" customHeight="false" outlineLevel="0" collapsed="false">
      <c r="A199" s="71" t="s">
        <v>295</v>
      </c>
      <c r="B199" s="72" t="s">
        <v>434</v>
      </c>
      <c r="C199" s="70" t="n">
        <f aca="false">C80</f>
        <v>0</v>
      </c>
      <c r="D199" s="70" t="n">
        <f aca="false">D80</f>
        <v>0</v>
      </c>
      <c r="E199" s="70" t="n">
        <f aca="false">E80</f>
        <v>0</v>
      </c>
      <c r="F199" s="70" t="n">
        <f aca="false">F80</f>
        <v>0</v>
      </c>
      <c r="G199" s="70" t="n">
        <f aca="false">G80</f>
        <v>0</v>
      </c>
      <c r="H199" s="70" t="n">
        <f aca="false">H80</f>
        <v>0</v>
      </c>
      <c r="I199" s="70" t="n">
        <f aca="false">I80</f>
        <v>0</v>
      </c>
      <c r="J199" s="70" t="n">
        <f aca="false">J80</f>
        <v>0</v>
      </c>
      <c r="K199" s="70" t="n">
        <f aca="false">K80</f>
        <v>0</v>
      </c>
      <c r="L199" s="70" t="n">
        <f aca="false">L80</f>
        <v>0</v>
      </c>
      <c r="M199" s="70" t="n">
        <f aca="false">M80</f>
        <v>0</v>
      </c>
      <c r="N199" s="70" t="n">
        <f aca="false">N80</f>
        <v>0</v>
      </c>
      <c r="O199" s="70" t="n">
        <f aca="false">O80</f>
        <v>0</v>
      </c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71" t="s">
        <v>295</v>
      </c>
      <c r="AB199" s="72" t="s">
        <v>434</v>
      </c>
      <c r="AC199" s="70" t="n">
        <f aca="false">AC80</f>
        <v>0</v>
      </c>
      <c r="AD199" s="70" t="n">
        <f aca="false">AD80</f>
        <v>0</v>
      </c>
      <c r="AE199" s="70" t="n">
        <f aca="false">AE80</f>
        <v>0</v>
      </c>
      <c r="AF199" s="70" t="n">
        <f aca="false">AF80</f>
        <v>0</v>
      </c>
      <c r="AG199" s="70" t="n">
        <f aca="false">AG80</f>
        <v>0</v>
      </c>
      <c r="AH199" s="70" t="n">
        <f aca="false">AH80</f>
        <v>0</v>
      </c>
      <c r="AI199" s="70" t="n">
        <f aca="false">AI80</f>
        <v>0</v>
      </c>
      <c r="AJ199" s="70" t="n">
        <f aca="false">AJ80</f>
        <v>0</v>
      </c>
      <c r="AK199" s="70" t="n">
        <f aca="false">AK80</f>
        <v>0</v>
      </c>
      <c r="AL199" s="70" t="n">
        <f aca="false">AL80</f>
        <v>0</v>
      </c>
      <c r="AM199" s="70" t="n">
        <f aca="false">AM80</f>
        <v>0</v>
      </c>
      <c r="AN199" s="70" t="n">
        <f aca="false">AN80</f>
        <v>0</v>
      </c>
      <c r="AO199" s="70" t="n">
        <f aca="false">AO80</f>
        <v>0</v>
      </c>
      <c r="AP199" s="51"/>
      <c r="AQ199" s="51"/>
      <c r="AR199" s="51"/>
    </row>
    <row r="200" customFormat="false" ht="12.75" hidden="false" customHeight="false" outlineLevel="0" collapsed="false">
      <c r="A200" s="71" t="s">
        <v>349</v>
      </c>
      <c r="B200" s="72" t="s">
        <v>435</v>
      </c>
      <c r="C200" s="70" t="n">
        <f aca="false">C81+C82</f>
        <v>499743</v>
      </c>
      <c r="D200" s="70" t="n">
        <f aca="false">D81+D82</f>
        <v>499749</v>
      </c>
      <c r="E200" s="70" t="n">
        <f aca="false">E81+E82</f>
        <v>499755</v>
      </c>
      <c r="F200" s="70" t="n">
        <f aca="false">F81+F82</f>
        <v>499762</v>
      </c>
      <c r="G200" s="70" t="n">
        <f aca="false">G81+G82</f>
        <v>499768</v>
      </c>
      <c r="H200" s="70" t="n">
        <f aca="false">H81+H82</f>
        <v>499775</v>
      </c>
      <c r="I200" s="70" t="n">
        <f aca="false">I81+I82</f>
        <v>499781</v>
      </c>
      <c r="J200" s="70" t="n">
        <f aca="false">J81+J82</f>
        <v>499788</v>
      </c>
      <c r="K200" s="70" t="n">
        <f aca="false">K81+K82</f>
        <v>499794</v>
      </c>
      <c r="L200" s="70" t="n">
        <f aca="false">L81+L82</f>
        <v>499801</v>
      </c>
      <c r="M200" s="70" t="n">
        <f aca="false">M81+M82</f>
        <v>499807</v>
      </c>
      <c r="N200" s="70" t="n">
        <f aca="false">N81+N82</f>
        <v>499814</v>
      </c>
      <c r="O200" s="70" t="n">
        <f aca="false">O81+O82</f>
        <v>499820</v>
      </c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71" t="s">
        <v>349</v>
      </c>
      <c r="AB200" s="72" t="s">
        <v>435</v>
      </c>
      <c r="AC200" s="70" t="n">
        <f aca="false">AC81+AC82</f>
        <v>0</v>
      </c>
      <c r="AD200" s="70" t="n">
        <f aca="false">AD81+AD82</f>
        <v>0</v>
      </c>
      <c r="AE200" s="70" t="n">
        <f aca="false">AE81+AE82</f>
        <v>0</v>
      </c>
      <c r="AF200" s="70" t="n">
        <f aca="false">AF81+AF82</f>
        <v>0</v>
      </c>
      <c r="AG200" s="70" t="n">
        <f aca="false">AG81+AG82</f>
        <v>0</v>
      </c>
      <c r="AH200" s="70" t="n">
        <f aca="false">AH81+AH82</f>
        <v>0</v>
      </c>
      <c r="AI200" s="70" t="n">
        <f aca="false">AI81+AI82</f>
        <v>0</v>
      </c>
      <c r="AJ200" s="70" t="n">
        <f aca="false">AJ81+AJ82</f>
        <v>0</v>
      </c>
      <c r="AK200" s="70" t="n">
        <f aca="false">AK81+AK82</f>
        <v>0</v>
      </c>
      <c r="AL200" s="70" t="n">
        <f aca="false">AL81+AL82</f>
        <v>0</v>
      </c>
      <c r="AM200" s="70" t="n">
        <f aca="false">AM81+AM82</f>
        <v>0</v>
      </c>
      <c r="AN200" s="70" t="n">
        <f aca="false">AN81+AN82</f>
        <v>0</v>
      </c>
      <c r="AO200" s="70" t="n">
        <f aca="false">AO81+AO82</f>
        <v>0</v>
      </c>
      <c r="AP200" s="51"/>
      <c r="AQ200" s="51"/>
      <c r="AR200" s="51"/>
    </row>
    <row r="201" customFormat="false" ht="12.75" hidden="false" customHeight="false" outlineLevel="0" collapsed="false">
      <c r="A201" s="71" t="s">
        <v>358</v>
      </c>
      <c r="B201" s="72" t="s">
        <v>436</v>
      </c>
      <c r="C201" s="79" t="n">
        <f aca="false">C92</f>
        <v>1182292</v>
      </c>
      <c r="D201" s="79" t="n">
        <f aca="false">D92</f>
        <v>1200797</v>
      </c>
      <c r="E201" s="79" t="n">
        <f aca="false">E92</f>
        <v>1218582</v>
      </c>
      <c r="F201" s="79" t="n">
        <f aca="false">F92</f>
        <v>1239035</v>
      </c>
      <c r="G201" s="79" t="n">
        <f aca="false">G92</f>
        <v>1238113</v>
      </c>
      <c r="H201" s="79" t="n">
        <f aca="false">H92</f>
        <v>1237178</v>
      </c>
      <c r="I201" s="79" t="n">
        <f aca="false">I92</f>
        <v>1245090</v>
      </c>
      <c r="J201" s="79" t="n">
        <f aca="false">J92</f>
        <v>1244757</v>
      </c>
      <c r="K201" s="79" t="n">
        <f aca="false">K92</f>
        <v>1244997</v>
      </c>
      <c r="L201" s="79" t="n">
        <f aca="false">L92</f>
        <v>1245168</v>
      </c>
      <c r="M201" s="79" t="n">
        <f aca="false">M92</f>
        <v>1244564</v>
      </c>
      <c r="N201" s="79" t="n">
        <f aca="false">N92</f>
        <v>1261990</v>
      </c>
      <c r="O201" s="79" t="n">
        <f aca="false">O92</f>
        <v>1283386</v>
      </c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71" t="s">
        <v>358</v>
      </c>
      <c r="AB201" s="72" t="s">
        <v>436</v>
      </c>
      <c r="AC201" s="79" t="n">
        <f aca="false">AC92</f>
        <v>65576</v>
      </c>
      <c r="AD201" s="79" t="n">
        <f aca="false">AD92</f>
        <v>65740</v>
      </c>
      <c r="AE201" s="79" t="n">
        <f aca="false">AE92</f>
        <v>65903</v>
      </c>
      <c r="AF201" s="79" t="n">
        <f aca="false">AF92</f>
        <v>66067</v>
      </c>
      <c r="AG201" s="79" t="n">
        <f aca="false">AG92</f>
        <v>66230</v>
      </c>
      <c r="AH201" s="79" t="n">
        <f aca="false">AH92</f>
        <v>66391</v>
      </c>
      <c r="AI201" s="79" t="n">
        <f aca="false">AI92</f>
        <v>66905</v>
      </c>
      <c r="AJ201" s="79" t="n">
        <f aca="false">AJ92</f>
        <v>67419</v>
      </c>
      <c r="AK201" s="79" t="n">
        <f aca="false">AK92</f>
        <v>67848</v>
      </c>
      <c r="AL201" s="79" t="n">
        <f aca="false">AL92</f>
        <v>68276</v>
      </c>
      <c r="AM201" s="79" t="n">
        <f aca="false">AM92</f>
        <v>68686</v>
      </c>
      <c r="AN201" s="79" t="n">
        <f aca="false">AN92</f>
        <v>69110</v>
      </c>
      <c r="AO201" s="79" t="n">
        <f aca="false">AO92</f>
        <v>69535</v>
      </c>
      <c r="AP201" s="51"/>
      <c r="AQ201" s="51"/>
      <c r="AR201" s="51"/>
    </row>
    <row r="202" customFormat="false" ht="3.95" hidden="false" customHeight="true" outlineLevel="0" collapsed="false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</row>
    <row r="203" customFormat="false" ht="12.75" hidden="false" customHeight="false" outlineLevel="0" collapsed="false">
      <c r="A203" s="48"/>
      <c r="B203" s="69" t="s">
        <v>437</v>
      </c>
      <c r="C203" s="79" t="n">
        <f aca="false">SUM(C199:C202)</f>
        <v>1682035</v>
      </c>
      <c r="D203" s="79" t="n">
        <f aca="false">SUM(D199:D202)</f>
        <v>1700546</v>
      </c>
      <c r="E203" s="79" t="n">
        <f aca="false">SUM(E199:E202)</f>
        <v>1718337</v>
      </c>
      <c r="F203" s="79" t="n">
        <f aca="false">SUM(F199:F202)</f>
        <v>1738797</v>
      </c>
      <c r="G203" s="79" t="n">
        <f aca="false">SUM(G199:G202)</f>
        <v>1737881</v>
      </c>
      <c r="H203" s="79" t="n">
        <f aca="false">SUM(H199:H202)</f>
        <v>1736953</v>
      </c>
      <c r="I203" s="79" t="n">
        <f aca="false">SUM(I199:I202)</f>
        <v>1744871</v>
      </c>
      <c r="J203" s="79" t="n">
        <f aca="false">SUM(J199:J202)</f>
        <v>1744545</v>
      </c>
      <c r="K203" s="79" t="n">
        <f aca="false">SUM(K199:K202)</f>
        <v>1744791</v>
      </c>
      <c r="L203" s="79" t="n">
        <f aca="false">SUM(L199:L202)</f>
        <v>1744969</v>
      </c>
      <c r="M203" s="79" t="n">
        <f aca="false">SUM(M199:M202)</f>
        <v>1744371</v>
      </c>
      <c r="N203" s="79" t="n">
        <f aca="false">SUM(N199:N202)</f>
        <v>1761804</v>
      </c>
      <c r="O203" s="79" t="n">
        <f aca="false">SUM(O199:O202)</f>
        <v>1783206</v>
      </c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48"/>
      <c r="AB203" s="69" t="s">
        <v>437</v>
      </c>
      <c r="AC203" s="79" t="n">
        <f aca="false">SUM(AC199:AC202)</f>
        <v>65576</v>
      </c>
      <c r="AD203" s="79" t="n">
        <f aca="false">SUM(AD199:AD202)</f>
        <v>65740</v>
      </c>
      <c r="AE203" s="79" t="n">
        <f aca="false">SUM(AE199:AE202)</f>
        <v>65903</v>
      </c>
      <c r="AF203" s="79" t="n">
        <f aca="false">SUM(AF199:AF202)</f>
        <v>66067</v>
      </c>
      <c r="AG203" s="79" t="n">
        <f aca="false">SUM(AG199:AG202)</f>
        <v>66230</v>
      </c>
      <c r="AH203" s="79" t="n">
        <f aca="false">SUM(AH199:AH202)</f>
        <v>66391</v>
      </c>
      <c r="AI203" s="79" t="n">
        <f aca="false">SUM(AI199:AI202)</f>
        <v>66905</v>
      </c>
      <c r="AJ203" s="79" t="n">
        <f aca="false">SUM(AJ199:AJ202)</f>
        <v>67419</v>
      </c>
      <c r="AK203" s="79" t="n">
        <f aca="false">SUM(AK199:AK202)</f>
        <v>67848</v>
      </c>
      <c r="AL203" s="79" t="n">
        <f aca="false">SUM(AL199:AL202)</f>
        <v>68276</v>
      </c>
      <c r="AM203" s="79" t="n">
        <f aca="false">SUM(AM199:AM202)</f>
        <v>68686</v>
      </c>
      <c r="AN203" s="79" t="n">
        <f aca="false">SUM(AN199:AN202)</f>
        <v>69110</v>
      </c>
      <c r="AO203" s="79" t="n">
        <f aca="false">SUM(AO199:AO202)</f>
        <v>69535</v>
      </c>
      <c r="AP203" s="51"/>
      <c r="AQ203" s="51"/>
      <c r="AR203" s="51"/>
    </row>
    <row r="204" customFormat="false" ht="12.75" hidden="false" customHeight="false" outlineLevel="0" collapsed="false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</row>
    <row r="205" customFormat="false" ht="12.75" hidden="false" customHeight="false" outlineLevel="0" collapsed="false">
      <c r="A205" s="48"/>
      <c r="B205" s="69" t="s">
        <v>438</v>
      </c>
      <c r="C205" s="83" t="e">
        <f aca="false">C196+C203</f>
        <v>#REF!</v>
      </c>
      <c r="D205" s="83" t="e">
        <f aca="false">D196+D203</f>
        <v>#REF!</v>
      </c>
      <c r="E205" s="83" t="e">
        <f aca="false">E196+E203</f>
        <v>#REF!</v>
      </c>
      <c r="F205" s="83" t="e">
        <f aca="false">F196+F203</f>
        <v>#REF!</v>
      </c>
      <c r="G205" s="83" t="e">
        <f aca="false">G196+G203</f>
        <v>#REF!</v>
      </c>
      <c r="H205" s="83" t="e">
        <f aca="false">H196+H203</f>
        <v>#REF!</v>
      </c>
      <c r="I205" s="83" t="e">
        <f aca="false">I196+I203</f>
        <v>#REF!</v>
      </c>
      <c r="J205" s="83" t="e">
        <f aca="false">J196+J203</f>
        <v>#REF!</v>
      </c>
      <c r="K205" s="83" t="e">
        <f aca="false">K196+K203</f>
        <v>#REF!</v>
      </c>
      <c r="L205" s="83" t="e">
        <f aca="false">L196+L203</f>
        <v>#REF!</v>
      </c>
      <c r="M205" s="83" t="e">
        <f aca="false">M196+M203</f>
        <v>#REF!</v>
      </c>
      <c r="N205" s="83" t="e">
        <f aca="false">N196+N203</f>
        <v>#REF!</v>
      </c>
      <c r="O205" s="83" t="e">
        <f aca="false">O196+O203</f>
        <v>#REF!</v>
      </c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48"/>
      <c r="AB205" s="69" t="s">
        <v>438</v>
      </c>
      <c r="AC205" s="83" t="e">
        <f aca="false">AC196+AC203</f>
        <v>#REF!</v>
      </c>
      <c r="AD205" s="83" t="e">
        <f aca="false">AD196+AD203</f>
        <v>#REF!</v>
      </c>
      <c r="AE205" s="83" t="e">
        <f aca="false">AE196+AE203</f>
        <v>#REF!</v>
      </c>
      <c r="AF205" s="83" t="e">
        <f aca="false">AF196+AF203</f>
        <v>#REF!</v>
      </c>
      <c r="AG205" s="83" t="e">
        <f aca="false">AG196+AG203</f>
        <v>#REF!</v>
      </c>
      <c r="AH205" s="83" t="e">
        <f aca="false">AH196+AH203</f>
        <v>#REF!</v>
      </c>
      <c r="AI205" s="83" t="e">
        <f aca="false">AI196+AI203</f>
        <v>#REF!</v>
      </c>
      <c r="AJ205" s="83" t="e">
        <f aca="false">AJ196+AJ203</f>
        <v>#REF!</v>
      </c>
      <c r="AK205" s="83" t="e">
        <f aca="false">AK196+AK203</f>
        <v>#REF!</v>
      </c>
      <c r="AL205" s="83" t="e">
        <f aca="false">AL196+AL203</f>
        <v>#REF!</v>
      </c>
      <c r="AM205" s="83" t="e">
        <f aca="false">AM196+AM203</f>
        <v>#REF!</v>
      </c>
      <c r="AN205" s="83" t="e">
        <f aca="false">AN196+AN203</f>
        <v>#REF!</v>
      </c>
      <c r="AO205" s="83" t="e">
        <f aca="false">AO196+AO203</f>
        <v>#REF!</v>
      </c>
      <c r="AP205" s="51"/>
      <c r="AQ205" s="51"/>
      <c r="AR205" s="51"/>
    </row>
    <row r="206" customFormat="false" ht="12.75" hidden="false" customHeight="false" outlineLevel="0" collapsed="false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</row>
    <row r="207" customFormat="false" ht="12.75" hidden="false" customHeight="false" outlineLevel="0" collapsed="false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</row>
    <row r="208" customFormat="false" ht="12.75" hidden="false" customHeight="false" outlineLevel="0" collapsed="false">
      <c r="A208" s="51"/>
      <c r="B208" s="72" t="s">
        <v>361</v>
      </c>
      <c r="C208" s="70" t="e">
        <f aca="false">C181-C205</f>
        <v>#REF!</v>
      </c>
      <c r="D208" s="70" t="e">
        <f aca="false">D181-D205</f>
        <v>#REF!</v>
      </c>
      <c r="E208" s="70" t="e">
        <f aca="false">E181-E205</f>
        <v>#REF!</v>
      </c>
      <c r="F208" s="70" t="e">
        <f aca="false">F181-F205</f>
        <v>#REF!</v>
      </c>
      <c r="G208" s="70" t="e">
        <f aca="false">G181-G205</f>
        <v>#REF!</v>
      </c>
      <c r="H208" s="70" t="e">
        <f aca="false">H181-H205</f>
        <v>#REF!</v>
      </c>
      <c r="I208" s="70" t="e">
        <f aca="false">I181-I205</f>
        <v>#REF!</v>
      </c>
      <c r="J208" s="70" t="e">
        <f aca="false">J181-J205</f>
        <v>#REF!</v>
      </c>
      <c r="K208" s="70" t="e">
        <f aca="false">K181-K205</f>
        <v>#REF!</v>
      </c>
      <c r="L208" s="70" t="e">
        <f aca="false">L181-L205</f>
        <v>#REF!</v>
      </c>
      <c r="M208" s="70" t="e">
        <f aca="false">M181-M205</f>
        <v>#REF!</v>
      </c>
      <c r="N208" s="70" t="e">
        <f aca="false">N181-N205</f>
        <v>#REF!</v>
      </c>
      <c r="O208" s="70" t="e">
        <f aca="false">O181-O205</f>
        <v>#REF!</v>
      </c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72" t="s">
        <v>361</v>
      </c>
      <c r="AC208" s="70" t="e">
        <f aca="false">AC181-AC205</f>
        <v>#REF!</v>
      </c>
      <c r="AD208" s="70" t="e">
        <f aca="false">AD181-AD205</f>
        <v>#REF!</v>
      </c>
      <c r="AE208" s="70" t="e">
        <f aca="false">AE181-AE205</f>
        <v>#REF!</v>
      </c>
      <c r="AF208" s="70" t="e">
        <f aca="false">AF181-AF205</f>
        <v>#REF!</v>
      </c>
      <c r="AG208" s="70" t="e">
        <f aca="false">AG181-AG205</f>
        <v>#REF!</v>
      </c>
      <c r="AH208" s="70" t="e">
        <f aca="false">AH181-AH205</f>
        <v>#REF!</v>
      </c>
      <c r="AI208" s="70" t="e">
        <f aca="false">AI181-AI205</f>
        <v>#REF!</v>
      </c>
      <c r="AJ208" s="70" t="e">
        <f aca="false">AJ181-AJ205</f>
        <v>#REF!</v>
      </c>
      <c r="AK208" s="70" t="e">
        <f aca="false">AK181-AK205</f>
        <v>#REF!</v>
      </c>
      <c r="AL208" s="70" t="e">
        <f aca="false">AL181-AL205</f>
        <v>#REF!</v>
      </c>
      <c r="AM208" s="70" t="e">
        <f aca="false">AM181-AM205</f>
        <v>#REF!</v>
      </c>
      <c r="AN208" s="70" t="e">
        <f aca="false">AN181-AN205</f>
        <v>#REF!</v>
      </c>
      <c r="AO208" s="70" t="e">
        <f aca="false">AO181-AO205</f>
        <v>#REF!</v>
      </c>
      <c r="AP208" s="51"/>
      <c r="AQ208" s="51"/>
      <c r="AR208" s="51"/>
    </row>
    <row r="209" customFormat="false" ht="12.75" hidden="false" customHeight="false" outlineLevel="0" collapsed="false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</row>
    <row r="211" customFormat="false" ht="8.1" hidden="false" customHeight="true" outlineLevel="0" collapsed="false"/>
    <row r="232" customFormat="false" ht="12.75" hidden="false" customHeight="false" outlineLevel="0" collapsed="false">
      <c r="C232" s="96" t="s">
        <v>439</v>
      </c>
      <c r="D232" s="96" t="s">
        <v>440</v>
      </c>
    </row>
    <row r="233" customFormat="false" ht="12.75" hidden="false" customHeight="false" outlineLevel="0" collapsed="false">
      <c r="D233" s="96" t="s">
        <v>441</v>
      </c>
    </row>
    <row r="238" customFormat="false" ht="12.75" hidden="false" customHeight="false" outlineLevel="0" collapsed="false">
      <c r="C238" s="96" t="s">
        <v>442</v>
      </c>
      <c r="D238" s="96" t="s">
        <v>443</v>
      </c>
    </row>
    <row r="239" customFormat="false" ht="12.75" hidden="false" customHeight="false" outlineLevel="0" collapsed="false">
      <c r="D239" s="96" t="s">
        <v>444</v>
      </c>
    </row>
  </sheetData>
  <mergeCells count="32">
    <mergeCell ref="F1:I1"/>
    <mergeCell ref="AE1:AJ1"/>
    <mergeCell ref="BF1:BI1"/>
    <mergeCell ref="CF1:CI1"/>
    <mergeCell ref="F2:I2"/>
    <mergeCell ref="AF2:AI2"/>
    <mergeCell ref="BF2:BI2"/>
    <mergeCell ref="CF2:CI2"/>
    <mergeCell ref="F3:I3"/>
    <mergeCell ref="AF3:AI3"/>
    <mergeCell ref="BF3:BI3"/>
    <mergeCell ref="CF3:CI3"/>
    <mergeCell ref="F4:I4"/>
    <mergeCell ref="AF4:AI4"/>
    <mergeCell ref="BF4:BI4"/>
    <mergeCell ref="CF4:CI4"/>
    <mergeCell ref="F102:I102"/>
    <mergeCell ref="AF102:AI102"/>
    <mergeCell ref="F103:I103"/>
    <mergeCell ref="AF103:AI103"/>
    <mergeCell ref="F104:I104"/>
    <mergeCell ref="AF104:AI104"/>
    <mergeCell ref="F105:I105"/>
    <mergeCell ref="AF105:AI105"/>
    <mergeCell ref="F157:I157"/>
    <mergeCell ref="AF157:AI157"/>
    <mergeCell ref="F158:I158"/>
    <mergeCell ref="AF158:AI158"/>
    <mergeCell ref="F159:I159"/>
    <mergeCell ref="AF159:AI159"/>
    <mergeCell ref="F160:I160"/>
    <mergeCell ref="AF160:AI160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BalanceSheet">
                <anchor moveWithCells="true" sizeWithCells="false">
                  <from>
                    <xdr:col>1</xdr:col>
                    <xdr:colOff>924840</xdr:colOff>
                    <xdr:row>3</xdr:row>
                    <xdr:rowOff>9360</xdr:rowOff>
                  </from>
                  <to>
                    <xdr:col>2</xdr:col>
                    <xdr:colOff>-1204920</xdr:colOff>
                    <xdr:row>6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521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3" ySplit="3" topLeftCell="D8" activePane="bottomRight" state="frozen"/>
      <selection pane="topLeft" activeCell="A5" activeCellId="0" sqref="A5"/>
      <selection pane="topRight" activeCell="D5" activeCellId="0" sqref="D5"/>
      <selection pane="bottomLeft" activeCell="A8" activeCellId="0" sqref="A8"/>
      <selection pane="bottomRight" activeCell="D8" activeCellId="0" sqref="D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97" width="40.7"/>
    <col collapsed="false" customWidth="true" hidden="false" outlineLevel="0" max="3" min="2" style="97" width="8.7"/>
    <col collapsed="false" customWidth="true" hidden="false" outlineLevel="0" max="17" min="4" style="97" width="9.7"/>
    <col collapsed="false" customWidth="false" hidden="false" outlineLevel="0" max="18" min="18" style="97" width="10.71"/>
    <col collapsed="false" customWidth="true" hidden="false" outlineLevel="0" max="19" min="19" style="97" width="3.85"/>
    <col collapsed="false" customWidth="true" hidden="false" outlineLevel="0" max="22" min="20" style="97" width="9.7"/>
    <col collapsed="false" customWidth="true" hidden="false" outlineLevel="0" max="23" min="23" style="97" width="5.71"/>
    <col collapsed="false" customWidth="false" hidden="false" outlineLevel="0" max="26" min="24" style="97" width="10.71"/>
    <col collapsed="false" customWidth="true" hidden="false" outlineLevel="0" max="27" min="27" style="97" width="52.7"/>
    <col collapsed="false" customWidth="true" hidden="false" outlineLevel="0" max="29" min="28" style="97" width="9.7"/>
    <col collapsed="false" customWidth="false" hidden="false" outlineLevel="0" max="30" min="30" style="97" width="10.71"/>
    <col collapsed="false" customWidth="true" hidden="false" outlineLevel="0" max="31" min="31" style="97" width="3.7"/>
    <col collapsed="false" customWidth="true" hidden="false" outlineLevel="0" max="34" min="32" style="97" width="9.7"/>
    <col collapsed="false" customWidth="true" hidden="false" outlineLevel="0" max="35" min="35" style="97" width="5.71"/>
    <col collapsed="false" customWidth="true" hidden="false" outlineLevel="0" max="37" min="36" style="97" width="9.7"/>
    <col collapsed="false" customWidth="true" hidden="false" outlineLevel="0" max="38" min="38" style="97" width="5.71"/>
    <col collapsed="false" customWidth="true" hidden="false" outlineLevel="0" max="40" min="39" style="97" width="9.7"/>
    <col collapsed="false" customWidth="true" hidden="false" outlineLevel="0" max="41" min="41" style="97" width="5.71"/>
    <col collapsed="false" customWidth="true" hidden="false" outlineLevel="0" max="43" min="42" style="97" width="9.7"/>
    <col collapsed="false" customWidth="false" hidden="false" outlineLevel="0" max="257" min="44" style="97" width="10.71"/>
  </cols>
  <sheetData>
    <row r="1" customFormat="false" ht="12.75" hidden="false" customHeight="false" outlineLevel="0" collapsed="false">
      <c r="A1" s="98" t="str">
        <f aca="false">BACKUP!A1</f>
        <v>'file:///mnt/12tb/@roms/datasets/enron/EDRM Enron Email Data Set v2 XML/filtered-attachments/xls/CFNNG02PL.xls'#$BACKUP</v>
      </c>
      <c r="B1" s="99"/>
      <c r="C1" s="99"/>
      <c r="D1" s="99"/>
      <c r="E1" s="99"/>
      <c r="F1" s="99"/>
      <c r="G1" s="99"/>
      <c r="H1" s="99"/>
      <c r="I1" s="100" t="str">
        <f aca="false">BACKUP!F1</f>
        <v>NORTHERN NATURAL GAS GROUP</v>
      </c>
      <c r="J1" s="100"/>
      <c r="K1" s="100"/>
      <c r="L1" s="100"/>
      <c r="M1" s="99"/>
      <c r="N1" s="99"/>
      <c r="O1" s="99"/>
      <c r="P1" s="99"/>
      <c r="Q1" s="99"/>
      <c r="R1" s="99"/>
      <c r="S1" s="99"/>
      <c r="T1" s="99"/>
      <c r="U1" s="99"/>
      <c r="V1" s="101" t="n">
        <f aca="true">NOW()</f>
        <v>45926.9641669683</v>
      </c>
      <c r="W1" s="102"/>
      <c r="X1" s="102"/>
      <c r="Y1" s="102"/>
      <c r="Z1" s="102"/>
      <c r="AA1" s="103" t="str">
        <f aca="false">A1</f>
        <v>'file:///mnt/12tb/@roms/datasets/enron/EDRM Enron Email Data Set v2 XML/filtered-attachments/xls/CFNNG02PL.xls'#$BACKUP</v>
      </c>
      <c r="AB1" s="99"/>
      <c r="AC1" s="99"/>
      <c r="AD1" s="104" t="str">
        <f aca="false">I1</f>
        <v>NORTHERN NATURAL GAS GROUP</v>
      </c>
      <c r="AE1" s="104"/>
      <c r="AF1" s="104"/>
      <c r="AG1" s="104"/>
      <c r="AH1" s="104"/>
      <c r="AI1" s="99"/>
      <c r="AJ1" s="99"/>
      <c r="AK1" s="105"/>
      <c r="AL1" s="99"/>
      <c r="AM1" s="99"/>
      <c r="AN1" s="102"/>
      <c r="AO1" s="102"/>
      <c r="AP1" s="102"/>
      <c r="AQ1" s="101" t="n">
        <f aca="true">NOW()</f>
        <v>45926.9641669684</v>
      </c>
      <c r="AR1" s="102"/>
      <c r="AS1" s="102"/>
      <c r="AT1" s="102"/>
      <c r="AU1" s="102"/>
    </row>
    <row r="2" customFormat="false" ht="12.75" hidden="false" customHeight="false" outlineLevel="0" collapsed="false">
      <c r="A2" s="106" t="s">
        <v>445</v>
      </c>
      <c r="B2" s="99"/>
      <c r="C2" s="99"/>
      <c r="D2" s="99"/>
      <c r="E2" s="99"/>
      <c r="F2" s="99"/>
      <c r="G2" s="99"/>
      <c r="H2" s="99"/>
      <c r="I2" s="107" t="s">
        <v>446</v>
      </c>
      <c r="J2" s="107"/>
      <c r="K2" s="107"/>
      <c r="L2" s="107"/>
      <c r="M2" s="99"/>
      <c r="N2" s="99"/>
      <c r="O2" s="99"/>
      <c r="P2" s="99"/>
      <c r="Q2" s="99"/>
      <c r="R2" s="99"/>
      <c r="S2" s="99"/>
      <c r="T2" s="99"/>
      <c r="U2" s="99"/>
      <c r="V2" s="108" t="n">
        <f aca="true">NOW()</f>
        <v>45926.9641669684</v>
      </c>
      <c r="W2" s="102"/>
      <c r="X2" s="102"/>
      <c r="Y2" s="102"/>
      <c r="Z2" s="102"/>
      <c r="AA2" s="106" t="s">
        <v>447</v>
      </c>
      <c r="AB2" s="99"/>
      <c r="AC2" s="99"/>
      <c r="AD2" s="104" t="str">
        <f aca="false">I2</f>
        <v>CASH FLOW STATEMENT</v>
      </c>
      <c r="AE2" s="104"/>
      <c r="AF2" s="104"/>
      <c r="AG2" s="104"/>
      <c r="AH2" s="104"/>
      <c r="AI2" s="99"/>
      <c r="AJ2" s="99"/>
      <c r="AK2" s="109"/>
      <c r="AL2" s="99"/>
      <c r="AM2" s="99"/>
      <c r="AN2" s="102"/>
      <c r="AO2" s="102"/>
      <c r="AP2" s="102"/>
      <c r="AQ2" s="108" t="n">
        <f aca="true">NOW()</f>
        <v>45926.9641669685</v>
      </c>
      <c r="AR2" s="102"/>
      <c r="AS2" s="102"/>
      <c r="AT2" s="102"/>
      <c r="AU2" s="102"/>
    </row>
    <row r="3" customFormat="false" ht="12.75" hidden="false" customHeight="false" outlineLevel="0" collapsed="false">
      <c r="A3" s="109"/>
      <c r="B3" s="99"/>
      <c r="C3" s="99"/>
      <c r="D3" s="99"/>
      <c r="E3" s="99"/>
      <c r="F3" s="99"/>
      <c r="G3" s="99"/>
      <c r="H3" s="99"/>
      <c r="I3" s="100" t="str">
        <f aca="false">BACKUP!F3</f>
        <v>2002 OPERATING PLAN</v>
      </c>
      <c r="J3" s="100"/>
      <c r="K3" s="100"/>
      <c r="L3" s="100"/>
      <c r="M3" s="99"/>
      <c r="N3" s="99"/>
      <c r="O3" s="99"/>
      <c r="P3" s="99"/>
      <c r="Q3" s="99"/>
      <c r="R3" s="99"/>
      <c r="S3" s="99"/>
      <c r="T3" s="99"/>
      <c r="U3" s="99"/>
      <c r="V3" s="99"/>
      <c r="W3" s="102"/>
      <c r="X3" s="102"/>
      <c r="Y3" s="102"/>
      <c r="Z3" s="102"/>
      <c r="AA3" s="109"/>
      <c r="AB3" s="99"/>
      <c r="AC3" s="99"/>
      <c r="AD3" s="104" t="str">
        <f aca="false">I3</f>
        <v>2002 OPERATING PLAN</v>
      </c>
      <c r="AE3" s="104"/>
      <c r="AF3" s="104"/>
      <c r="AG3" s="104"/>
      <c r="AH3" s="104"/>
      <c r="AI3" s="99"/>
      <c r="AJ3" s="99"/>
      <c r="AK3" s="99"/>
      <c r="AL3" s="99"/>
      <c r="AM3" s="99"/>
      <c r="AN3" s="99"/>
      <c r="AO3" s="102"/>
      <c r="AP3" s="102"/>
      <c r="AQ3" s="102"/>
      <c r="AR3" s="102"/>
      <c r="AS3" s="102"/>
      <c r="AT3" s="102"/>
      <c r="AU3" s="102"/>
    </row>
    <row r="4" customFormat="false" ht="12.75" hidden="false" customHeight="false" outlineLevel="0" collapsed="false">
      <c r="A4" s="99"/>
      <c r="B4" s="99"/>
      <c r="C4" s="99"/>
      <c r="D4" s="99"/>
      <c r="E4" s="99"/>
      <c r="F4" s="99"/>
      <c r="G4" s="99"/>
      <c r="H4" s="99"/>
      <c r="I4" s="100" t="str">
        <f aca="false">BACKUP!F4</f>
        <v>(Thousands of Dollars)</v>
      </c>
      <c r="J4" s="100"/>
      <c r="K4" s="100"/>
      <c r="L4" s="100"/>
      <c r="M4" s="99"/>
      <c r="N4" s="99"/>
      <c r="O4" s="99"/>
      <c r="P4" s="99"/>
      <c r="Q4" s="99"/>
      <c r="R4" s="99"/>
      <c r="S4" s="99"/>
      <c r="T4" s="99"/>
      <c r="U4" s="99"/>
      <c r="V4" s="99"/>
      <c r="W4" s="102"/>
      <c r="X4" s="102"/>
      <c r="Y4" s="102"/>
      <c r="Z4" s="102"/>
      <c r="AA4" s="99"/>
      <c r="AB4" s="99"/>
      <c r="AC4" s="99"/>
      <c r="AD4" s="104" t="str">
        <f aca="false">I4</f>
        <v>(Thousands of Dollars)</v>
      </c>
      <c r="AE4" s="104"/>
      <c r="AF4" s="104"/>
      <c r="AG4" s="104"/>
      <c r="AH4" s="104"/>
      <c r="AI4" s="99"/>
      <c r="AJ4" s="99"/>
      <c r="AK4" s="99"/>
      <c r="AL4" s="99"/>
      <c r="AM4" s="99"/>
      <c r="AN4" s="99"/>
      <c r="AO4" s="102"/>
      <c r="AP4" s="102"/>
      <c r="AQ4" s="102"/>
      <c r="AR4" s="102"/>
      <c r="AS4" s="102"/>
      <c r="AT4" s="102"/>
      <c r="AU4" s="102"/>
    </row>
    <row r="5" customFormat="false" ht="12.75" hidden="false" customHeight="false" outlineLevel="0" collapsed="false">
      <c r="A5" s="99"/>
      <c r="B5" s="99"/>
      <c r="C5" s="99"/>
      <c r="D5" s="110" t="n">
        <f aca="false">BACKUP!D6</f>
        <v>0</v>
      </c>
      <c r="E5" s="110" t="n">
        <f aca="false">BACKUP!E6</f>
        <v>0</v>
      </c>
      <c r="F5" s="110" t="n">
        <f aca="false">BACKUP!F6</f>
        <v>0</v>
      </c>
      <c r="G5" s="110" t="n">
        <f aca="false">BACKUP!G6</f>
        <v>0</v>
      </c>
      <c r="H5" s="110" t="n">
        <f aca="false">BACKUP!H6</f>
        <v>0</v>
      </c>
      <c r="I5" s="110" t="n">
        <f aca="false">BACKUP!I6</f>
        <v>0</v>
      </c>
      <c r="J5" s="110" t="n">
        <f aca="false">BACKUP!J6</f>
        <v>0</v>
      </c>
      <c r="K5" s="110" t="n">
        <f aca="false">BACKUP!K6</f>
        <v>0</v>
      </c>
      <c r="L5" s="110" t="n">
        <f aca="false">BACKUP!L6</f>
        <v>0</v>
      </c>
      <c r="M5" s="110" t="n">
        <f aca="false">BACKUP!M6</f>
        <v>0</v>
      </c>
      <c r="N5" s="110" t="n">
        <f aca="false">BACKUP!N6</f>
        <v>0</v>
      </c>
      <c r="O5" s="110" t="n">
        <f aca="false">BACKUP!O6</f>
        <v>0</v>
      </c>
      <c r="P5" s="111"/>
      <c r="Q5" s="99"/>
      <c r="R5" s="111"/>
      <c r="S5" s="99"/>
      <c r="T5" s="112"/>
      <c r="U5" s="99"/>
      <c r="V5" s="113" t="n">
        <f aca="false">T5</f>
        <v>0</v>
      </c>
      <c r="W5" s="102"/>
      <c r="X5" s="102"/>
      <c r="Y5" s="102"/>
      <c r="Z5" s="102"/>
      <c r="AA5" s="99"/>
      <c r="AB5" s="99"/>
      <c r="AC5" s="99"/>
      <c r="AD5" s="99"/>
      <c r="AE5" s="99"/>
      <c r="AF5" s="113" t="n">
        <f aca="false">T5</f>
        <v>0</v>
      </c>
      <c r="AG5" s="99"/>
      <c r="AH5" s="113" t="n">
        <f aca="false">V5</f>
        <v>0</v>
      </c>
      <c r="AI5" s="99"/>
      <c r="AJ5" s="114"/>
      <c r="AK5" s="113" t="n">
        <f aca="false">T5</f>
        <v>0</v>
      </c>
      <c r="AL5" s="99"/>
      <c r="AM5" s="114"/>
      <c r="AN5" s="115"/>
      <c r="AO5" s="102"/>
      <c r="AP5" s="116"/>
      <c r="AQ5" s="117"/>
      <c r="AR5" s="102"/>
      <c r="AS5" s="102"/>
      <c r="AT5" s="102"/>
      <c r="AU5" s="102"/>
    </row>
    <row r="6" customFormat="false" ht="12.75" hidden="false" customHeight="false" outlineLevel="0" collapsed="false">
      <c r="A6" s="99"/>
      <c r="B6" s="99"/>
      <c r="C6" s="99"/>
      <c r="D6" s="110" t="str">
        <f aca="false">BACKUP!D7</f>
        <v>PLAN</v>
      </c>
      <c r="E6" s="110" t="str">
        <f aca="false">BACKUP!E7</f>
        <v>PLAN</v>
      </c>
      <c r="F6" s="110" t="str">
        <f aca="false">BACKUP!F7</f>
        <v>PLAN</v>
      </c>
      <c r="G6" s="110" t="str">
        <f aca="false">BACKUP!G7</f>
        <v>PLAN</v>
      </c>
      <c r="H6" s="110" t="str">
        <f aca="false">BACKUP!H7</f>
        <v>PLAN</v>
      </c>
      <c r="I6" s="110" t="str">
        <f aca="false">BACKUP!I7</f>
        <v>PLAN</v>
      </c>
      <c r="J6" s="110" t="str">
        <f aca="false">BACKUP!J7</f>
        <v>PLAN</v>
      </c>
      <c r="K6" s="110" t="str">
        <f aca="false">BACKUP!K7</f>
        <v>PLAN</v>
      </c>
      <c r="L6" s="110" t="str">
        <f aca="false">BACKUP!L7</f>
        <v>PLAN</v>
      </c>
      <c r="M6" s="110" t="str">
        <f aca="false">BACKUP!M7</f>
        <v>PLAN</v>
      </c>
      <c r="N6" s="110" t="str">
        <f aca="false">BACKUP!N7</f>
        <v>PLAN</v>
      </c>
      <c r="O6" s="110" t="str">
        <f aca="false">BACKUP!O7</f>
        <v>PLAN</v>
      </c>
      <c r="P6" s="110" t="str">
        <f aca="false">BACKUP!P7</f>
        <v>TOTAL</v>
      </c>
      <c r="Q6" s="118" t="s">
        <v>448</v>
      </c>
      <c r="R6" s="110" t="str">
        <f aca="false">BACKUP!R7</f>
        <v>ESTIMATED</v>
      </c>
      <c r="S6" s="115"/>
      <c r="T6" s="118" t="s">
        <v>6</v>
      </c>
      <c r="U6" s="118" t="s">
        <v>449</v>
      </c>
      <c r="V6" s="113" t="str">
        <f aca="false">T6</f>
        <v>PLAN</v>
      </c>
      <c r="W6" s="102"/>
      <c r="X6" s="102"/>
      <c r="Y6" s="102"/>
      <c r="Z6" s="102"/>
      <c r="AA6" s="99"/>
      <c r="AB6" s="113" t="str">
        <f aca="false">P6</f>
        <v>TOTAL</v>
      </c>
      <c r="AC6" s="118" t="s">
        <v>449</v>
      </c>
      <c r="AD6" s="119" t="str">
        <f aca="false">R6</f>
        <v>ESTIMATED</v>
      </c>
      <c r="AE6" s="99"/>
      <c r="AF6" s="113" t="str">
        <f aca="false">T6</f>
        <v>PLAN</v>
      </c>
      <c r="AG6" s="119" t="str">
        <f aca="false">U6</f>
        <v>MARCH</v>
      </c>
      <c r="AH6" s="113" t="str">
        <f aca="false">V6</f>
        <v>PLAN</v>
      </c>
      <c r="AI6" s="99"/>
      <c r="AJ6" s="120" t="s">
        <v>450</v>
      </c>
      <c r="AK6" s="120"/>
      <c r="AL6" s="99"/>
      <c r="AM6" s="121" t="s">
        <v>451</v>
      </c>
      <c r="AN6" s="121"/>
      <c r="AO6" s="102"/>
      <c r="AP6" s="122" t="s">
        <v>452</v>
      </c>
      <c r="AQ6" s="122"/>
      <c r="AR6" s="102"/>
      <c r="AS6" s="102"/>
      <c r="AT6" s="102"/>
      <c r="AU6" s="102"/>
    </row>
    <row r="7" customFormat="false" ht="12.95" hidden="false" customHeight="true" outlineLevel="0" collapsed="false">
      <c r="A7" s="99"/>
      <c r="B7" s="99"/>
      <c r="C7" s="99"/>
      <c r="D7" s="123" t="str">
        <f aca="false">BACKUP!D8</f>
        <v>JAN</v>
      </c>
      <c r="E7" s="123" t="str">
        <f aca="false">BACKUP!E8</f>
        <v>FEB</v>
      </c>
      <c r="F7" s="123" t="str">
        <f aca="false">BACKUP!F8</f>
        <v>MAR</v>
      </c>
      <c r="G7" s="123" t="str">
        <f aca="false">BACKUP!G8</f>
        <v>APR</v>
      </c>
      <c r="H7" s="123" t="str">
        <f aca="false">BACKUP!H8</f>
        <v>MAY</v>
      </c>
      <c r="I7" s="123" t="str">
        <f aca="false">BACKUP!I8</f>
        <v>JUN</v>
      </c>
      <c r="J7" s="123" t="str">
        <f aca="false">BACKUP!J8</f>
        <v>JUL</v>
      </c>
      <c r="K7" s="123" t="str">
        <f aca="false">BACKUP!K8</f>
        <v>AUG</v>
      </c>
      <c r="L7" s="123" t="str">
        <f aca="false">BACKUP!L8</f>
        <v>SEP</v>
      </c>
      <c r="M7" s="123" t="str">
        <f aca="false">BACKUP!M8</f>
        <v>OCT</v>
      </c>
      <c r="N7" s="123" t="str">
        <f aca="false">BACKUP!N8</f>
        <v>NOV</v>
      </c>
      <c r="O7" s="123" t="str">
        <f aca="false">BACKUP!O8</f>
        <v>DEC</v>
      </c>
      <c r="P7" s="123" t="n">
        <f aca="false">BACKUP!P8</f>
        <v>2002</v>
      </c>
      <c r="Q7" s="123" t="str">
        <f aca="false">BACKUP!Q8</f>
        <v>Y-T-D</v>
      </c>
      <c r="R7" s="123" t="str">
        <f aca="false">BACKUP!R8</f>
        <v>R.M.</v>
      </c>
      <c r="S7" s="115"/>
      <c r="T7" s="124" t="n">
        <f aca="false">P7</f>
        <v>2002</v>
      </c>
      <c r="U7" s="124" t="str">
        <f aca="false">Q7</f>
        <v>Y-T-D</v>
      </c>
      <c r="V7" s="124" t="str">
        <f aca="false">R7</f>
        <v>R.M.</v>
      </c>
      <c r="W7" s="102"/>
      <c r="X7" s="102"/>
      <c r="Y7" s="102"/>
      <c r="Z7" s="102"/>
      <c r="AA7" s="99"/>
      <c r="AB7" s="124" t="n">
        <f aca="false">P7</f>
        <v>2002</v>
      </c>
      <c r="AC7" s="125" t="str">
        <f aca="false">Q7</f>
        <v>Y-T-D</v>
      </c>
      <c r="AD7" s="125" t="str">
        <f aca="false">R7</f>
        <v>R.M.</v>
      </c>
      <c r="AE7" s="99"/>
      <c r="AF7" s="124" t="n">
        <f aca="false">T7</f>
        <v>2002</v>
      </c>
      <c r="AG7" s="125" t="str">
        <f aca="false">AC7</f>
        <v>Y-T-D</v>
      </c>
      <c r="AH7" s="124" t="str">
        <f aca="false">V7</f>
        <v>R.M.</v>
      </c>
      <c r="AI7" s="99"/>
      <c r="AJ7" s="125" t="str">
        <f aca="false">AC7</f>
        <v>Y-T-D</v>
      </c>
      <c r="AK7" s="126" t="s">
        <v>453</v>
      </c>
      <c r="AL7" s="115"/>
      <c r="AM7" s="124" t="str">
        <f aca="false">AK7</f>
        <v>ANNUAL</v>
      </c>
      <c r="AN7" s="126" t="s">
        <v>454</v>
      </c>
      <c r="AO7" s="102"/>
      <c r="AP7" s="127" t="s">
        <v>455</v>
      </c>
      <c r="AQ7" s="125" t="str">
        <f aca="false">AN7</f>
        <v>Variance</v>
      </c>
      <c r="AR7" s="102"/>
      <c r="AS7" s="102"/>
      <c r="AT7" s="102"/>
      <c r="AU7" s="102"/>
    </row>
    <row r="8" customFormat="false" ht="12.75" hidden="false" customHeight="false" outlineLevel="0" collapsed="false">
      <c r="A8" s="128" t="s">
        <v>456</v>
      </c>
      <c r="B8" s="102"/>
      <c r="C8" s="102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99" t="str">
        <f aca="false">A8</f>
        <v>CASH FLOW FROM OPERATING ACTIVITIES</v>
      </c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30"/>
      <c r="AN8" s="102"/>
      <c r="AO8" s="102"/>
      <c r="AP8" s="130"/>
      <c r="AQ8" s="102"/>
      <c r="AR8" s="102"/>
      <c r="AS8" s="102"/>
      <c r="AT8" s="102"/>
      <c r="AU8" s="102"/>
    </row>
    <row r="9" customFormat="false" ht="12.75" hidden="false" customHeight="false" outlineLevel="0" collapsed="false">
      <c r="A9" s="131" t="s">
        <v>457</v>
      </c>
      <c r="B9" s="102"/>
      <c r="C9" s="102"/>
      <c r="D9" s="129" t="n">
        <f aca="false">BACKUP!D491+BACKUP!D492+BACKUP!D493+BACKUP!D498</f>
        <v>18505</v>
      </c>
      <c r="E9" s="129" t="n">
        <f aca="false">BACKUP!E491+BACKUP!E492+BACKUP!E493+BACKUP!E498</f>
        <v>17785</v>
      </c>
      <c r="F9" s="129" t="n">
        <f aca="false">BACKUP!F491+BACKUP!F492+BACKUP!F493+BACKUP!F498</f>
        <v>20453</v>
      </c>
      <c r="G9" s="129" t="n">
        <f aca="false">BACKUP!G491+BACKUP!G492+BACKUP!G493+BACKUP!G498</f>
        <v>-922</v>
      </c>
      <c r="H9" s="129" t="n">
        <f aca="false">BACKUP!H491+BACKUP!H492+BACKUP!H493+BACKUP!H498</f>
        <v>-935</v>
      </c>
      <c r="I9" s="129" t="n">
        <f aca="false">BACKUP!I491+BACKUP!I492+BACKUP!I493+BACKUP!I498</f>
        <v>7912</v>
      </c>
      <c r="J9" s="129" t="n">
        <f aca="false">BACKUP!J491+BACKUP!J492+BACKUP!J493+BACKUP!J498</f>
        <v>-333</v>
      </c>
      <c r="K9" s="129" t="n">
        <f aca="false">BACKUP!K491+BACKUP!K492+BACKUP!K493+BACKUP!K498</f>
        <v>240</v>
      </c>
      <c r="L9" s="129" t="n">
        <f aca="false">BACKUP!L491+BACKUP!L492+BACKUP!L493+BACKUP!L498</f>
        <v>171</v>
      </c>
      <c r="M9" s="129" t="n">
        <f aca="false">BACKUP!M491+BACKUP!M492+BACKUP!M493+BACKUP!M498</f>
        <v>-604</v>
      </c>
      <c r="N9" s="129" t="n">
        <f aca="false">BACKUP!N491+BACKUP!N492+BACKUP!N493+BACKUP!N498</f>
        <v>17426</v>
      </c>
      <c r="O9" s="129" t="n">
        <f aca="false">BACKUP!O491+BACKUP!O492+BACKUP!O493+BACKUP!O498</f>
        <v>21396</v>
      </c>
      <c r="P9" s="129" t="n">
        <f aca="false">SUM(D9:O9)</f>
        <v>101094</v>
      </c>
      <c r="Q9" s="130" t="n">
        <f aca="false">SUM(D9:E9)</f>
        <v>36290</v>
      </c>
      <c r="R9" s="129" t="n">
        <f aca="false">P9-Q9</f>
        <v>64804</v>
      </c>
      <c r="S9" s="102"/>
      <c r="T9" s="130" t="n">
        <v>0</v>
      </c>
      <c r="U9" s="130" t="n">
        <v>0</v>
      </c>
      <c r="V9" s="129" t="n">
        <f aca="false">T9-U9</f>
        <v>0</v>
      </c>
      <c r="W9" s="102"/>
      <c r="X9" s="129"/>
      <c r="Y9" s="129"/>
      <c r="Z9" s="102"/>
      <c r="AA9" s="102" t="str">
        <f aca="false">A9</f>
        <v>   Net Income </v>
      </c>
      <c r="AB9" s="129" t="n">
        <f aca="false">P9</f>
        <v>101094</v>
      </c>
      <c r="AC9" s="130" t="n">
        <f aca="false">SUM(D9:F9)</f>
        <v>56743</v>
      </c>
      <c r="AD9" s="129" t="n">
        <f aca="false">AB9-AC9</f>
        <v>44351</v>
      </c>
      <c r="AE9" s="102"/>
      <c r="AF9" s="129" t="n">
        <f aca="false">T9</f>
        <v>0</v>
      </c>
      <c r="AG9" s="129" t="n">
        <f aca="false">U9</f>
        <v>0</v>
      </c>
      <c r="AH9" s="129" t="n">
        <f aca="false">AF9-AG9</f>
        <v>0</v>
      </c>
      <c r="AI9" s="102"/>
      <c r="AJ9" s="129" t="n">
        <f aca="false">AC9-AG9</f>
        <v>56743</v>
      </c>
      <c r="AK9" s="129" t="n">
        <f aca="false">AB9-AF9</f>
        <v>101094</v>
      </c>
      <c r="AL9" s="102"/>
      <c r="AM9" s="130" t="n">
        <v>99741</v>
      </c>
      <c r="AN9" s="129" t="n">
        <f aca="false">AB9-AM9</f>
        <v>1353</v>
      </c>
      <c r="AO9" s="102"/>
      <c r="AP9" s="130" t="n">
        <v>0</v>
      </c>
      <c r="AQ9" s="129" t="n">
        <f aca="false">AC9-AP9</f>
        <v>56743</v>
      </c>
      <c r="AR9" s="102"/>
      <c r="AS9" s="102"/>
      <c r="AT9" s="102"/>
      <c r="AU9" s="102"/>
    </row>
    <row r="10" customFormat="false" ht="12.75" hidden="false" customHeight="false" outlineLevel="0" collapsed="false">
      <c r="A10" s="131" t="s">
        <v>458</v>
      </c>
      <c r="B10" s="102"/>
      <c r="C10" s="102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02"/>
      <c r="Q10" s="132"/>
      <c r="R10" s="102"/>
      <c r="S10" s="102"/>
      <c r="T10" s="130"/>
      <c r="U10" s="130"/>
      <c r="V10" s="102"/>
      <c r="W10" s="102"/>
      <c r="X10" s="102"/>
      <c r="Y10" s="102"/>
      <c r="Z10" s="102"/>
      <c r="AA10" s="102" t="str">
        <f aca="false">A10</f>
        <v>   Items not affecting Working Capital:</v>
      </c>
      <c r="AB10" s="102"/>
      <c r="AC10" s="102"/>
      <c r="AD10" s="102"/>
      <c r="AE10" s="102"/>
      <c r="AF10" s="102"/>
      <c r="AG10" s="130"/>
      <c r="AH10" s="102"/>
      <c r="AI10" s="102"/>
      <c r="AJ10" s="102"/>
      <c r="AK10" s="102"/>
      <c r="AL10" s="102"/>
      <c r="AM10" s="130"/>
      <c r="AN10" s="102"/>
      <c r="AO10" s="102"/>
      <c r="AP10" s="130"/>
      <c r="AQ10" s="102"/>
      <c r="AR10" s="102"/>
      <c r="AS10" s="102"/>
      <c r="AT10" s="102"/>
      <c r="AU10" s="102"/>
    </row>
    <row r="11" customFormat="false" ht="12.75" hidden="false" customHeight="false" outlineLevel="0" collapsed="false">
      <c r="A11" s="131" t="s">
        <v>459</v>
      </c>
      <c r="B11" s="102"/>
      <c r="C11" s="102"/>
      <c r="D11" s="133" t="n">
        <f aca="false">D283+D282-BACKUP!D119</f>
        <v>4056</v>
      </c>
      <c r="E11" s="133" t="n">
        <f aca="false">E283+E282-BACKUP!E119</f>
        <v>4056</v>
      </c>
      <c r="F11" s="133" t="n">
        <f aca="false">F283+F282-BACKUP!F119</f>
        <v>4062</v>
      </c>
      <c r="G11" s="133" t="n">
        <f aca="false">G283+G282-BACKUP!G119</f>
        <v>4109</v>
      </c>
      <c r="H11" s="133" t="n">
        <f aca="false">H283+H282-BACKUP!H119</f>
        <v>4109</v>
      </c>
      <c r="I11" s="133" t="n">
        <f aca="false">I283+I282-BACKUP!I119</f>
        <v>4112</v>
      </c>
      <c r="J11" s="133" t="n">
        <f aca="false">J283+J282-BACKUP!J119</f>
        <v>4114</v>
      </c>
      <c r="K11" s="133" t="n">
        <f aca="false">K283+K282-BACKUP!K119</f>
        <v>4133</v>
      </c>
      <c r="L11" s="133" t="n">
        <f aca="false">L283+L282-BACKUP!L119</f>
        <v>4145</v>
      </c>
      <c r="M11" s="133" t="n">
        <f aca="false">M283+M282-BACKUP!M119</f>
        <v>4240</v>
      </c>
      <c r="N11" s="133" t="n">
        <f aca="false">N283+N282-BACKUP!N119</f>
        <v>4240</v>
      </c>
      <c r="O11" s="133" t="n">
        <f aca="false">O283+O282-BACKUP!O119</f>
        <v>4239</v>
      </c>
      <c r="P11" s="129" t="n">
        <f aca="false">SUM(D11:O11)</f>
        <v>49615</v>
      </c>
      <c r="Q11" s="130" t="n">
        <f aca="false">SUM(D11:E11)</f>
        <v>8112</v>
      </c>
      <c r="R11" s="129" t="n">
        <f aca="false">P11-Q11</f>
        <v>41503</v>
      </c>
      <c r="S11" s="102"/>
      <c r="T11" s="130" t="n">
        <v>0</v>
      </c>
      <c r="U11" s="130" t="n">
        <v>0</v>
      </c>
      <c r="V11" s="129" t="n">
        <f aca="false">T11-U11</f>
        <v>0</v>
      </c>
      <c r="W11" s="102"/>
      <c r="X11" s="129"/>
      <c r="Y11" s="129"/>
      <c r="Z11" s="102"/>
      <c r="AA11" s="102" t="str">
        <f aca="false">A11</f>
        <v>      Depreciation and Amortization</v>
      </c>
      <c r="AB11" s="129" t="n">
        <f aca="false">P11</f>
        <v>49615</v>
      </c>
      <c r="AC11" s="130" t="n">
        <f aca="false">SUM(D11:F11)</f>
        <v>12174</v>
      </c>
      <c r="AD11" s="129" t="n">
        <f aca="false">AB11-AC11</f>
        <v>37441</v>
      </c>
      <c r="AE11" s="102"/>
      <c r="AF11" s="129" t="n">
        <f aca="false">T11</f>
        <v>0</v>
      </c>
      <c r="AG11" s="129" t="n">
        <f aca="false">U11</f>
        <v>0</v>
      </c>
      <c r="AH11" s="129" t="n">
        <f aca="false">AF11-AG11</f>
        <v>0</v>
      </c>
      <c r="AI11" s="102"/>
      <c r="AJ11" s="129" t="n">
        <f aca="false">AC11-AG11</f>
        <v>12174</v>
      </c>
      <c r="AK11" s="129" t="n">
        <f aca="false">AB11-AF11</f>
        <v>49615</v>
      </c>
      <c r="AL11" s="102"/>
      <c r="AM11" s="130" t="n">
        <v>47915</v>
      </c>
      <c r="AN11" s="129" t="n">
        <f aca="false">AB11-AM11</f>
        <v>1700</v>
      </c>
      <c r="AO11" s="102"/>
      <c r="AP11" s="130" t="n">
        <v>0</v>
      </c>
      <c r="AQ11" s="129" t="n">
        <f aca="false">AC11-AP11</f>
        <v>12174</v>
      </c>
      <c r="AR11" s="102"/>
      <c r="AS11" s="102"/>
      <c r="AT11" s="102"/>
      <c r="AU11" s="102"/>
    </row>
    <row r="12" customFormat="false" ht="12.75" hidden="false" customHeight="false" outlineLevel="0" collapsed="false">
      <c r="A12" s="131" t="s">
        <v>460</v>
      </c>
      <c r="B12" s="102"/>
      <c r="C12" s="102"/>
      <c r="D12" s="129" t="n">
        <f aca="false">-D295-D296</f>
        <v>-0</v>
      </c>
      <c r="E12" s="129" t="n">
        <f aca="false">-E295-E296</f>
        <v>-0</v>
      </c>
      <c r="F12" s="129" t="n">
        <f aca="false">-F295-F296</f>
        <v>-0</v>
      </c>
      <c r="G12" s="129" t="n">
        <f aca="false">-G295-G296</f>
        <v>-0</v>
      </c>
      <c r="H12" s="129" t="n">
        <f aca="false">-H295-H296</f>
        <v>-0</v>
      </c>
      <c r="I12" s="129" t="n">
        <f aca="false">-I295-I296</f>
        <v>-0</v>
      </c>
      <c r="J12" s="129" t="n">
        <f aca="false">-J295-J296</f>
        <v>-0</v>
      </c>
      <c r="K12" s="129" t="n">
        <f aca="false">-K295-K296</f>
        <v>-0</v>
      </c>
      <c r="L12" s="129" t="n">
        <f aca="false">-L295-L296</f>
        <v>-0</v>
      </c>
      <c r="M12" s="129" t="n">
        <f aca="false">-M295-M296</f>
        <v>-0</v>
      </c>
      <c r="N12" s="129" t="n">
        <f aca="false">-N295-N296</f>
        <v>-0</v>
      </c>
      <c r="O12" s="129" t="n">
        <f aca="false">-O295-O296</f>
        <v>-0</v>
      </c>
      <c r="P12" s="129" t="n">
        <f aca="false">SUM(D12:O12)</f>
        <v>0</v>
      </c>
      <c r="Q12" s="130" t="n">
        <f aca="false">SUM(D12:E12)</f>
        <v>0</v>
      </c>
      <c r="R12" s="129" t="n">
        <f aca="false">P12-Q12</f>
        <v>0</v>
      </c>
      <c r="S12" s="102"/>
      <c r="T12" s="130" t="n">
        <v>0</v>
      </c>
      <c r="U12" s="130" t="n">
        <v>0</v>
      </c>
      <c r="V12" s="129" t="n">
        <f aca="false">T12-U12</f>
        <v>0</v>
      </c>
      <c r="W12" s="102"/>
      <c r="X12" s="129"/>
      <c r="Y12" s="129"/>
      <c r="Z12" s="102"/>
      <c r="AA12" s="102" t="str">
        <f aca="false">A12</f>
        <v>      Regulatory Amortization - TCR</v>
      </c>
      <c r="AB12" s="129" t="n">
        <f aca="false">P12</f>
        <v>0</v>
      </c>
      <c r="AC12" s="130" t="n">
        <f aca="false">SUM(D12:F12)</f>
        <v>0</v>
      </c>
      <c r="AD12" s="129" t="n">
        <f aca="false">AB12-AC12</f>
        <v>0</v>
      </c>
      <c r="AE12" s="102"/>
      <c r="AF12" s="129" t="n">
        <f aca="false">T12</f>
        <v>0</v>
      </c>
      <c r="AG12" s="129" t="n">
        <f aca="false">U12</f>
        <v>0</v>
      </c>
      <c r="AH12" s="129" t="n">
        <f aca="false">AF12-AG12</f>
        <v>0</v>
      </c>
      <c r="AI12" s="102"/>
      <c r="AJ12" s="129" t="n">
        <f aca="false">AC12-AG12</f>
        <v>0</v>
      </c>
      <c r="AK12" s="129" t="n">
        <f aca="false">AB12-AF12</f>
        <v>0</v>
      </c>
      <c r="AL12" s="102"/>
      <c r="AM12" s="130" t="n">
        <v>0</v>
      </c>
      <c r="AN12" s="129" t="n">
        <f aca="false">AB12-AM12</f>
        <v>0</v>
      </c>
      <c r="AO12" s="102"/>
      <c r="AP12" s="130" t="n">
        <v>0</v>
      </c>
      <c r="AQ12" s="129" t="n">
        <f aca="false">AC12-AP12</f>
        <v>0</v>
      </c>
      <c r="AR12" s="102"/>
      <c r="AS12" s="102"/>
      <c r="AT12" s="102"/>
      <c r="AU12" s="102"/>
    </row>
    <row r="13" customFormat="false" ht="12.75" hidden="false" customHeight="false" outlineLevel="0" collapsed="false">
      <c r="A13" s="131" t="s">
        <v>461</v>
      </c>
      <c r="B13" s="102"/>
      <c r="C13" s="102"/>
      <c r="D13" s="129" t="n">
        <f aca="false">BACKUP!D388+BACKUP!D378</f>
        <v>643</v>
      </c>
      <c r="E13" s="129" t="n">
        <f aca="false">BACKUP!E388+BACKUP!E378</f>
        <v>672</v>
      </c>
      <c r="F13" s="129" t="n">
        <f aca="false">BACKUP!F388+BACKUP!F378</f>
        <v>691</v>
      </c>
      <c r="G13" s="129" t="n">
        <f aca="false">BACKUP!G388+BACKUP!G378</f>
        <v>488</v>
      </c>
      <c r="H13" s="129" t="n">
        <f aca="false">BACKUP!H388+BACKUP!H378</f>
        <v>1398</v>
      </c>
      <c r="I13" s="129" t="n">
        <f aca="false">BACKUP!I388+BACKUP!I378</f>
        <v>1010</v>
      </c>
      <c r="J13" s="129" t="n">
        <f aca="false">BACKUP!J388+BACKUP!J378</f>
        <v>82</v>
      </c>
      <c r="K13" s="129" t="n">
        <f aca="false">BACKUP!K388+BACKUP!K378</f>
        <v>186</v>
      </c>
      <c r="L13" s="129" t="n">
        <f aca="false">BACKUP!L388+BACKUP!L378</f>
        <v>1494</v>
      </c>
      <c r="M13" s="129" t="n">
        <f aca="false">BACKUP!M388+BACKUP!M378</f>
        <v>358</v>
      </c>
      <c r="N13" s="129" t="n">
        <f aca="false">BACKUP!N388+BACKUP!N378</f>
        <v>-126</v>
      </c>
      <c r="O13" s="129" t="n">
        <f aca="false">BACKUP!O388+BACKUP!O378</f>
        <v>516</v>
      </c>
      <c r="P13" s="129" t="n">
        <f aca="false">SUM(D13:O13)</f>
        <v>7412</v>
      </c>
      <c r="Q13" s="130" t="n">
        <f aca="false">SUM(D13:E13)</f>
        <v>1315</v>
      </c>
      <c r="R13" s="129" t="n">
        <f aca="false">P13-Q13</f>
        <v>6097</v>
      </c>
      <c r="S13" s="102"/>
      <c r="T13" s="130" t="n">
        <v>0</v>
      </c>
      <c r="U13" s="130" t="n">
        <v>0</v>
      </c>
      <c r="V13" s="129" t="n">
        <f aca="false">T13-U13</f>
        <v>0</v>
      </c>
      <c r="W13" s="102"/>
      <c r="X13" s="129"/>
      <c r="Y13" s="129"/>
      <c r="Z13" s="102"/>
      <c r="AA13" s="102" t="str">
        <f aca="false">A13</f>
        <v>      Deferred Income Taxes - Both Current and Noncurrent </v>
      </c>
      <c r="AB13" s="129" t="n">
        <f aca="false">P13</f>
        <v>7412</v>
      </c>
      <c r="AC13" s="130" t="n">
        <f aca="false">SUM(D13:F13)</f>
        <v>2006</v>
      </c>
      <c r="AD13" s="129" t="n">
        <f aca="false">AB13-AC13</f>
        <v>5406</v>
      </c>
      <c r="AE13" s="102"/>
      <c r="AF13" s="129" t="n">
        <f aca="false">T13</f>
        <v>0</v>
      </c>
      <c r="AG13" s="129" t="n">
        <f aca="false">U13</f>
        <v>0</v>
      </c>
      <c r="AH13" s="129" t="n">
        <f aca="false">AF13-AG13</f>
        <v>0</v>
      </c>
      <c r="AI13" s="102"/>
      <c r="AJ13" s="129" t="n">
        <f aca="false">AC13-AG13</f>
        <v>2006</v>
      </c>
      <c r="AK13" s="129" t="n">
        <f aca="false">AB13-AF13</f>
        <v>7412</v>
      </c>
      <c r="AL13" s="102"/>
      <c r="AM13" s="130" t="n">
        <v>18128</v>
      </c>
      <c r="AN13" s="129" t="n">
        <f aca="false">AB13-AM13</f>
        <v>-10716</v>
      </c>
      <c r="AO13" s="102"/>
      <c r="AP13" s="130" t="n">
        <v>0</v>
      </c>
      <c r="AQ13" s="129" t="n">
        <f aca="false">AC13-AP13</f>
        <v>2006</v>
      </c>
      <c r="AR13" s="102"/>
      <c r="AS13" s="102"/>
      <c r="AT13" s="102"/>
      <c r="AU13" s="102"/>
    </row>
    <row r="14" customFormat="false" ht="3.95" hidden="false" customHeight="true" outlineLevel="0" collapsed="false">
      <c r="A14" s="114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customFormat="false" ht="12.75" hidden="false" customHeight="false" outlineLevel="0" collapsed="false">
      <c r="A15" s="131" t="s">
        <v>462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30"/>
      <c r="R15" s="102"/>
      <c r="S15" s="102"/>
      <c r="T15" s="130"/>
      <c r="U15" s="130"/>
      <c r="V15" s="102"/>
      <c r="W15" s="102"/>
      <c r="X15" s="102"/>
      <c r="Y15" s="102"/>
      <c r="Z15" s="102"/>
      <c r="AA15" s="102" t="str">
        <f aca="false">A15</f>
        <v>   Working Capital Changes:</v>
      </c>
      <c r="AB15" s="102"/>
      <c r="AC15" s="102"/>
      <c r="AD15" s="102"/>
      <c r="AE15" s="102"/>
      <c r="AF15" s="102"/>
      <c r="AG15" s="130"/>
      <c r="AH15" s="102"/>
      <c r="AI15" s="102"/>
      <c r="AJ15" s="102"/>
      <c r="AK15" s="102"/>
      <c r="AL15" s="102"/>
      <c r="AM15" s="130"/>
      <c r="AN15" s="102"/>
      <c r="AO15" s="102"/>
      <c r="AP15" s="130"/>
      <c r="AQ15" s="102"/>
      <c r="AR15" s="102"/>
      <c r="AS15" s="102"/>
      <c r="AT15" s="102"/>
      <c r="AU15" s="102"/>
    </row>
    <row r="16" customFormat="false" ht="12.75" hidden="false" customHeight="false" outlineLevel="0" collapsed="false">
      <c r="A16" s="131" t="s">
        <v>463</v>
      </c>
      <c r="B16" s="102"/>
      <c r="C16" s="102"/>
      <c r="D16" s="134" t="n">
        <f aca="false">-BACKUP!D35</f>
        <v>-898</v>
      </c>
      <c r="E16" s="134" t="n">
        <f aca="false">-BACKUP!E35</f>
        <v>1040</v>
      </c>
      <c r="F16" s="134" t="n">
        <f aca="false">-BACKUP!F35</f>
        <v>-3467</v>
      </c>
      <c r="G16" s="134" t="n">
        <f aca="false">-BACKUP!G35</f>
        <v>34790</v>
      </c>
      <c r="H16" s="134" t="n">
        <f aca="false">-BACKUP!H35</f>
        <v>1004</v>
      </c>
      <c r="I16" s="134" t="n">
        <f aca="false">-BACKUP!I35</f>
        <v>-3116</v>
      </c>
      <c r="J16" s="134" t="n">
        <f aca="false">-BACKUP!J35</f>
        <v>58</v>
      </c>
      <c r="K16" s="134" t="n">
        <f aca="false">-BACKUP!K35</f>
        <v>413</v>
      </c>
      <c r="L16" s="134" t="n">
        <f aca="false">-BACKUP!L35</f>
        <v>218</v>
      </c>
      <c r="M16" s="134" t="n">
        <f aca="false">-BACKUP!M35</f>
        <v>196</v>
      </c>
      <c r="N16" s="134" t="n">
        <f aca="false">-BACKUP!N35</f>
        <v>-28312</v>
      </c>
      <c r="O16" s="134" t="n">
        <f aca="false">-BACKUP!O35</f>
        <v>-917</v>
      </c>
      <c r="P16" s="129" t="n">
        <f aca="false">SUM(D16:O16)</f>
        <v>1009</v>
      </c>
      <c r="Q16" s="130" t="n">
        <f aca="false">SUM(D16:E16)</f>
        <v>142</v>
      </c>
      <c r="R16" s="129" t="n">
        <f aca="false">P16-Q16</f>
        <v>867</v>
      </c>
      <c r="S16" s="102"/>
      <c r="T16" s="130" t="n">
        <v>0</v>
      </c>
      <c r="U16" s="130" t="n">
        <v>0</v>
      </c>
      <c r="V16" s="129" t="n">
        <f aca="false">T16-U16</f>
        <v>0</v>
      </c>
      <c r="W16" s="102"/>
      <c r="X16" s="129"/>
      <c r="Y16" s="129"/>
      <c r="Z16" s="102"/>
      <c r="AA16" s="102" t="str">
        <f aca="false">A16</f>
        <v>      Accounts and Notes Receivable - Trade Only (6/01 Forward)</v>
      </c>
      <c r="AB16" s="129" t="n">
        <f aca="false">P16</f>
        <v>1009</v>
      </c>
      <c r="AC16" s="130" t="n">
        <f aca="false">SUM(D16:F16)</f>
        <v>-3325</v>
      </c>
      <c r="AD16" s="129" t="n">
        <f aca="false">AB16-AC16</f>
        <v>4334</v>
      </c>
      <c r="AE16" s="102"/>
      <c r="AF16" s="129" t="n">
        <f aca="false">T16</f>
        <v>0</v>
      </c>
      <c r="AG16" s="129" t="n">
        <f aca="false">U16</f>
        <v>0</v>
      </c>
      <c r="AH16" s="129" t="n">
        <f aca="false">AF16-AG16</f>
        <v>0</v>
      </c>
      <c r="AI16" s="102"/>
      <c r="AJ16" s="129" t="n">
        <f aca="false">AC16-AG16</f>
        <v>-3325</v>
      </c>
      <c r="AK16" s="129" t="n">
        <f aca="false">AB16-AF16</f>
        <v>1009</v>
      </c>
      <c r="AL16" s="102"/>
      <c r="AM16" s="130" t="n">
        <v>-17119</v>
      </c>
      <c r="AN16" s="129" t="n">
        <f aca="false">AB16-AM16</f>
        <v>18128</v>
      </c>
      <c r="AO16" s="102"/>
      <c r="AP16" s="130" t="n">
        <v>0</v>
      </c>
      <c r="AQ16" s="129" t="n">
        <f aca="false">AC16-AP16</f>
        <v>-3325</v>
      </c>
      <c r="AR16" s="102"/>
      <c r="AS16" s="102"/>
      <c r="AT16" s="102"/>
      <c r="AU16" s="102"/>
    </row>
    <row r="17" customFormat="false" ht="12.75" hidden="false" customHeight="false" outlineLevel="0" collapsed="false">
      <c r="A17" s="131" t="s">
        <v>464</v>
      </c>
      <c r="B17" s="102"/>
      <c r="C17" s="102"/>
      <c r="D17" s="129" t="n">
        <f aca="false">-BACKUP!D51-BACKUP!D58</f>
        <v>-0</v>
      </c>
      <c r="E17" s="129" t="n">
        <f aca="false">-BACKUP!E51-BACKUP!E58</f>
        <v>-0</v>
      </c>
      <c r="F17" s="129" t="n">
        <f aca="false">-BACKUP!F51-BACKUP!F58</f>
        <v>-0</v>
      </c>
      <c r="G17" s="129" t="n">
        <f aca="false">-BACKUP!G51-BACKUP!G58</f>
        <v>-0</v>
      </c>
      <c r="H17" s="129" t="n">
        <f aca="false">-BACKUP!H51-BACKUP!H58</f>
        <v>-0</v>
      </c>
      <c r="I17" s="129" t="n">
        <f aca="false">-BACKUP!I51-BACKUP!I58</f>
        <v>-0</v>
      </c>
      <c r="J17" s="129" t="n">
        <f aca="false">-BACKUP!J51-BACKUP!J58</f>
        <v>-0</v>
      </c>
      <c r="K17" s="129" t="n">
        <f aca="false">-BACKUP!K51-BACKUP!K58</f>
        <v>-0</v>
      </c>
      <c r="L17" s="129" t="n">
        <f aca="false">-BACKUP!L51-BACKUP!L58</f>
        <v>-0</v>
      </c>
      <c r="M17" s="129" t="n">
        <f aca="false">-BACKUP!M51-BACKUP!M58</f>
        <v>-0</v>
      </c>
      <c r="N17" s="129" t="n">
        <f aca="false">-BACKUP!N51-BACKUP!N58</f>
        <v>-0</v>
      </c>
      <c r="O17" s="129" t="n">
        <f aca="false">-BACKUP!O51-BACKUP!O58</f>
        <v>-0</v>
      </c>
      <c r="P17" s="129" t="n">
        <f aca="false">SUM(D17:O17)</f>
        <v>0</v>
      </c>
      <c r="Q17" s="130" t="n">
        <f aca="false">SUM(D17:E17)</f>
        <v>0</v>
      </c>
      <c r="R17" s="129" t="n">
        <f aca="false">P17-Q17</f>
        <v>0</v>
      </c>
      <c r="S17" s="102"/>
      <c r="T17" s="130" t="n">
        <v>0</v>
      </c>
      <c r="U17" s="130" t="n">
        <v>0</v>
      </c>
      <c r="V17" s="129" t="n">
        <f aca="false">T17-U17</f>
        <v>0</v>
      </c>
      <c r="W17" s="102"/>
      <c r="X17" s="129"/>
      <c r="Y17" s="129"/>
      <c r="Z17" s="102"/>
      <c r="AA17" s="102" t="str">
        <f aca="false">A17</f>
        <v>      Inventories</v>
      </c>
      <c r="AB17" s="129" t="n">
        <f aca="false">P17</f>
        <v>0</v>
      </c>
      <c r="AC17" s="130" t="n">
        <f aca="false">SUM(D17:F17)</f>
        <v>0</v>
      </c>
      <c r="AD17" s="129" t="n">
        <f aca="false">AB17-AC17</f>
        <v>0</v>
      </c>
      <c r="AE17" s="102"/>
      <c r="AF17" s="129" t="n">
        <f aca="false">T17</f>
        <v>0</v>
      </c>
      <c r="AG17" s="129" t="n">
        <f aca="false">U17</f>
        <v>0</v>
      </c>
      <c r="AH17" s="129" t="n">
        <f aca="false">AF17-AG17</f>
        <v>0</v>
      </c>
      <c r="AI17" s="102"/>
      <c r="AJ17" s="129" t="n">
        <f aca="false">AC17-AG17</f>
        <v>0</v>
      </c>
      <c r="AK17" s="129" t="n">
        <f aca="false">AB17-AF17</f>
        <v>0</v>
      </c>
      <c r="AL17" s="102"/>
      <c r="AM17" s="130" t="n">
        <v>1492</v>
      </c>
      <c r="AN17" s="129" t="n">
        <f aca="false">AB17-AM17</f>
        <v>-1492</v>
      </c>
      <c r="AO17" s="102"/>
      <c r="AP17" s="130" t="n">
        <v>0</v>
      </c>
      <c r="AQ17" s="129" t="n">
        <f aca="false">AC17-AP17</f>
        <v>0</v>
      </c>
      <c r="AR17" s="102"/>
      <c r="AS17" s="102"/>
      <c r="AT17" s="102"/>
      <c r="AU17" s="102"/>
    </row>
    <row r="18" customFormat="false" ht="12.75" hidden="false" customHeight="false" outlineLevel="0" collapsed="false">
      <c r="A18" s="131" t="s">
        <v>465</v>
      </c>
      <c r="B18" s="102"/>
      <c r="C18" s="102"/>
      <c r="D18" s="134" t="n">
        <f aca="false">BACKUP!D301</f>
        <v>150</v>
      </c>
      <c r="E18" s="134" t="n">
        <f aca="false">BACKUP!E301</f>
        <v>0</v>
      </c>
      <c r="F18" s="134" t="n">
        <f aca="false">BACKUP!F301</f>
        <v>0</v>
      </c>
      <c r="G18" s="134" t="n">
        <f aca="false">BACKUP!G301</f>
        <v>-731</v>
      </c>
      <c r="H18" s="134" t="n">
        <f aca="false">BACKUP!H301</f>
        <v>0</v>
      </c>
      <c r="I18" s="134" t="n">
        <f aca="false">BACKUP!I301</f>
        <v>-381</v>
      </c>
      <c r="J18" s="134" t="n">
        <f aca="false">BACKUP!J301</f>
        <v>0</v>
      </c>
      <c r="K18" s="134" t="n">
        <f aca="false">BACKUP!K301</f>
        <v>0</v>
      </c>
      <c r="L18" s="134" t="n">
        <f aca="false">BACKUP!L301</f>
        <v>281</v>
      </c>
      <c r="M18" s="134" t="n">
        <f aca="false">BACKUP!M301</f>
        <v>0</v>
      </c>
      <c r="N18" s="134" t="n">
        <f aca="false">BACKUP!N301</f>
        <v>0</v>
      </c>
      <c r="O18" s="134" t="n">
        <f aca="false">BACKUP!O301</f>
        <v>831</v>
      </c>
      <c r="P18" s="129" t="n">
        <f aca="false">SUM(D18:O18)</f>
        <v>150</v>
      </c>
      <c r="Q18" s="130" t="n">
        <f aca="false">SUM(D18:E18)</f>
        <v>150</v>
      </c>
      <c r="R18" s="129" t="n">
        <f aca="false">P18-Q18</f>
        <v>0</v>
      </c>
      <c r="S18" s="102"/>
      <c r="T18" s="130" t="n">
        <v>0</v>
      </c>
      <c r="U18" s="130" t="n">
        <v>0</v>
      </c>
      <c r="V18" s="129" t="n">
        <f aca="false">T18-U18</f>
        <v>0</v>
      </c>
      <c r="W18" s="102"/>
      <c r="X18" s="129"/>
      <c r="Y18" s="129"/>
      <c r="Z18" s="102"/>
      <c r="AA18" s="102" t="str">
        <f aca="false">A18</f>
        <v>      Accounts Payable - Trade Only (6/01 Forward)</v>
      </c>
      <c r="AB18" s="129" t="n">
        <f aca="false">P18</f>
        <v>150</v>
      </c>
      <c r="AC18" s="130" t="n">
        <f aca="false">SUM(D18:F18)</f>
        <v>150</v>
      </c>
      <c r="AD18" s="129" t="n">
        <f aca="false">AB18-AC18</f>
        <v>0</v>
      </c>
      <c r="AE18" s="102"/>
      <c r="AF18" s="129" t="n">
        <f aca="false">T18</f>
        <v>0</v>
      </c>
      <c r="AG18" s="129" t="n">
        <f aca="false">U18</f>
        <v>0</v>
      </c>
      <c r="AH18" s="129" t="n">
        <f aca="false">AF18-AG18</f>
        <v>0</v>
      </c>
      <c r="AI18" s="102"/>
      <c r="AJ18" s="129" t="n">
        <f aca="false">AC18-AG18</f>
        <v>150</v>
      </c>
      <c r="AK18" s="129" t="n">
        <f aca="false">AB18-AF18</f>
        <v>150</v>
      </c>
      <c r="AL18" s="102"/>
      <c r="AM18" s="130" t="n">
        <v>-18394</v>
      </c>
      <c r="AN18" s="129" t="n">
        <f aca="false">AB18-AM18</f>
        <v>18544</v>
      </c>
      <c r="AO18" s="102"/>
      <c r="AP18" s="130" t="n">
        <v>0</v>
      </c>
      <c r="AQ18" s="129" t="n">
        <f aca="false">AC18-AP18</f>
        <v>150</v>
      </c>
      <c r="AR18" s="102"/>
      <c r="AS18" s="102"/>
      <c r="AT18" s="102"/>
      <c r="AU18" s="102"/>
    </row>
    <row r="19" customFormat="false" ht="12.75" hidden="false" customHeight="false" outlineLevel="0" collapsed="false">
      <c r="A19" s="131" t="s">
        <v>466</v>
      </c>
      <c r="B19" s="102"/>
      <c r="C19" s="102"/>
      <c r="D19" s="135" t="n">
        <f aca="false">BACKUP!D319</f>
        <v>-2751</v>
      </c>
      <c r="E19" s="135" t="n">
        <f aca="false">BACKUP!E319</f>
        <v>-1286</v>
      </c>
      <c r="F19" s="129" t="n">
        <f aca="false">BACKUP!F319</f>
        <v>-161</v>
      </c>
      <c r="G19" s="129" t="n">
        <f aca="false">BACKUP!G319</f>
        <v>2357</v>
      </c>
      <c r="H19" s="129" t="n">
        <f aca="false">BACKUP!H319</f>
        <v>7059</v>
      </c>
      <c r="I19" s="129" t="n">
        <f aca="false">BACKUP!I319</f>
        <v>-1148</v>
      </c>
      <c r="J19" s="129" t="n">
        <f aca="false">BACKUP!J319</f>
        <v>1429</v>
      </c>
      <c r="K19" s="129" t="n">
        <f aca="false">BACKUP!K319</f>
        <v>783</v>
      </c>
      <c r="L19" s="129" t="n">
        <f aca="false">BACKUP!L319</f>
        <v>661</v>
      </c>
      <c r="M19" s="129" t="n">
        <f aca="false">BACKUP!M319</f>
        <v>927</v>
      </c>
      <c r="N19" s="129" t="n">
        <f aca="false">BACKUP!N319</f>
        <v>-3619</v>
      </c>
      <c r="O19" s="129" t="n">
        <f aca="false">BACKUP!O319</f>
        <v>-2683</v>
      </c>
      <c r="P19" s="129" t="n">
        <f aca="false">SUM(D19:O19)</f>
        <v>1568</v>
      </c>
      <c r="Q19" s="130" t="n">
        <f aca="false">SUM(D19:E19)</f>
        <v>-4037</v>
      </c>
      <c r="R19" s="129" t="n">
        <f aca="false">P19-Q19</f>
        <v>5605</v>
      </c>
      <c r="S19" s="102"/>
      <c r="T19" s="130" t="n">
        <v>0</v>
      </c>
      <c r="U19" s="130" t="n">
        <v>0</v>
      </c>
      <c r="V19" s="129" t="n">
        <f aca="false">T19-U19</f>
        <v>0</v>
      </c>
      <c r="W19" s="102"/>
      <c r="X19" s="129"/>
      <c r="Y19" s="129"/>
      <c r="Z19" s="102"/>
      <c r="AA19" s="102" t="str">
        <f aca="false">A19</f>
        <v>                    - Other</v>
      </c>
      <c r="AB19" s="129" t="n">
        <f aca="false">P19</f>
        <v>1568</v>
      </c>
      <c r="AC19" s="130" t="n">
        <f aca="false">SUM(D19:F19)</f>
        <v>-4198</v>
      </c>
      <c r="AD19" s="129" t="n">
        <f aca="false">AB19-AC19</f>
        <v>5766</v>
      </c>
      <c r="AE19" s="102"/>
      <c r="AF19" s="129" t="n">
        <f aca="false">T19</f>
        <v>0</v>
      </c>
      <c r="AG19" s="129" t="n">
        <f aca="false">U19</f>
        <v>0</v>
      </c>
      <c r="AH19" s="129" t="n">
        <f aca="false">AF19-AG19</f>
        <v>0</v>
      </c>
      <c r="AI19" s="102"/>
      <c r="AJ19" s="129" t="n">
        <f aca="false">AC19-AG19</f>
        <v>-4198</v>
      </c>
      <c r="AK19" s="129" t="n">
        <f aca="false">AB19-AF19</f>
        <v>1568</v>
      </c>
      <c r="AL19" s="102"/>
      <c r="AM19" s="130" t="n">
        <v>-6564</v>
      </c>
      <c r="AN19" s="129" t="n">
        <f aca="false">AB19-AM19</f>
        <v>8132</v>
      </c>
      <c r="AO19" s="102"/>
      <c r="AP19" s="130" t="n">
        <v>0</v>
      </c>
      <c r="AQ19" s="129" t="n">
        <f aca="false">AC19-AP19</f>
        <v>-4198</v>
      </c>
      <c r="AR19" s="102"/>
      <c r="AS19" s="102"/>
      <c r="AT19" s="102"/>
      <c r="AU19" s="102"/>
    </row>
    <row r="20" customFormat="false" ht="12.75" hidden="false" customHeight="false" outlineLevel="0" collapsed="false">
      <c r="A20" s="131" t="s">
        <v>467</v>
      </c>
      <c r="B20" s="102"/>
      <c r="C20" s="102"/>
      <c r="D20" s="136" t="n">
        <v>0</v>
      </c>
      <c r="E20" s="136" t="n">
        <v>0</v>
      </c>
      <c r="F20" s="136" t="n">
        <v>0</v>
      </c>
      <c r="G20" s="136" t="n">
        <v>0</v>
      </c>
      <c r="H20" s="136" t="n">
        <v>0</v>
      </c>
      <c r="I20" s="136" t="n">
        <v>0</v>
      </c>
      <c r="J20" s="136" t="n">
        <v>0</v>
      </c>
      <c r="K20" s="136" t="n">
        <v>0</v>
      </c>
      <c r="L20" s="136" t="n">
        <v>0</v>
      </c>
      <c r="M20" s="136" t="n">
        <v>0</v>
      </c>
      <c r="N20" s="136" t="n">
        <v>0</v>
      </c>
      <c r="O20" s="136" t="n">
        <v>0</v>
      </c>
      <c r="P20" s="129" t="n">
        <f aca="false">SUM(D20:O20)</f>
        <v>0</v>
      </c>
      <c r="Q20" s="130" t="n">
        <f aca="false">SUM(D20:E20)</f>
        <v>0</v>
      </c>
      <c r="R20" s="129" t="n">
        <f aca="false">P20-Q20</f>
        <v>0</v>
      </c>
      <c r="S20" s="102"/>
      <c r="T20" s="130" t="n">
        <v>0</v>
      </c>
      <c r="U20" s="130" t="n">
        <v>0</v>
      </c>
      <c r="V20" s="129" t="n">
        <f aca="false">T20-U20</f>
        <v>0</v>
      </c>
      <c r="W20" s="102"/>
      <c r="X20" s="129"/>
      <c r="Y20" s="129"/>
      <c r="Z20" s="102"/>
      <c r="AA20" s="102" t="str">
        <f aca="false">A20</f>
        <v>      Over / (Under) Recovered Gas Cost</v>
      </c>
      <c r="AB20" s="129" t="n">
        <f aca="false">P20</f>
        <v>0</v>
      </c>
      <c r="AC20" s="130" t="n">
        <f aca="false">SUM(D20:F20)</f>
        <v>0</v>
      </c>
      <c r="AD20" s="129" t="n">
        <f aca="false">AB20-AC20</f>
        <v>0</v>
      </c>
      <c r="AE20" s="102"/>
      <c r="AF20" s="129" t="n">
        <f aca="false">T20</f>
        <v>0</v>
      </c>
      <c r="AG20" s="129" t="n">
        <f aca="false">U20</f>
        <v>0</v>
      </c>
      <c r="AH20" s="129" t="n">
        <f aca="false">AF20-AG20</f>
        <v>0</v>
      </c>
      <c r="AI20" s="102"/>
      <c r="AJ20" s="129" t="n">
        <f aca="false">AC20-AG20</f>
        <v>0</v>
      </c>
      <c r="AK20" s="129" t="n">
        <f aca="false">AB20-AF20</f>
        <v>0</v>
      </c>
      <c r="AL20" s="102"/>
      <c r="AM20" s="130" t="n">
        <v>0</v>
      </c>
      <c r="AN20" s="129" t="n">
        <f aca="false">AB20-AM20</f>
        <v>0</v>
      </c>
      <c r="AO20" s="102"/>
      <c r="AP20" s="130" t="n">
        <v>0</v>
      </c>
      <c r="AQ20" s="129" t="n">
        <f aca="false">AC20-AP20</f>
        <v>0</v>
      </c>
      <c r="AR20" s="102"/>
      <c r="AS20" s="102"/>
      <c r="AT20" s="102"/>
      <c r="AU20" s="102"/>
    </row>
    <row r="21" customFormat="false" ht="12.75" hidden="false" customHeight="false" outlineLevel="0" collapsed="false">
      <c r="A21" s="131" t="s">
        <v>468</v>
      </c>
      <c r="B21" s="102"/>
      <c r="C21" s="102"/>
      <c r="D21" s="129" t="n">
        <f aca="false">-BACKUP!D65</f>
        <v>-0</v>
      </c>
      <c r="E21" s="129" t="n">
        <f aca="false">-BACKUP!E65</f>
        <v>-0</v>
      </c>
      <c r="F21" s="129" t="n">
        <f aca="false">-BACKUP!F65</f>
        <v>-0</v>
      </c>
      <c r="G21" s="129" t="n">
        <f aca="false">-BACKUP!G65</f>
        <v>-0</v>
      </c>
      <c r="H21" s="129" t="n">
        <f aca="false">-BACKUP!H65</f>
        <v>-0</v>
      </c>
      <c r="I21" s="129" t="n">
        <f aca="false">-BACKUP!I65</f>
        <v>-0</v>
      </c>
      <c r="J21" s="129" t="n">
        <f aca="false">-BACKUP!J65</f>
        <v>-0</v>
      </c>
      <c r="K21" s="129" t="n">
        <f aca="false">-BACKUP!K65</f>
        <v>-0</v>
      </c>
      <c r="L21" s="129" t="n">
        <f aca="false">-BACKUP!L65</f>
        <v>-0</v>
      </c>
      <c r="M21" s="129" t="n">
        <f aca="false">-BACKUP!M65</f>
        <v>-0</v>
      </c>
      <c r="N21" s="129" t="n">
        <f aca="false">-BACKUP!N65</f>
        <v>-0</v>
      </c>
      <c r="O21" s="129" t="n">
        <f aca="false">-BACKUP!O65</f>
        <v>-0</v>
      </c>
      <c r="P21" s="129" t="n">
        <f aca="false">SUM(D21:O21)</f>
        <v>0</v>
      </c>
      <c r="Q21" s="130" t="n">
        <f aca="false">SUM(D21:E21)</f>
        <v>0</v>
      </c>
      <c r="R21" s="129" t="n">
        <f aca="false">P21-Q21</f>
        <v>0</v>
      </c>
      <c r="S21" s="102"/>
      <c r="T21" s="130" t="n">
        <v>0</v>
      </c>
      <c r="U21" s="130" t="n">
        <v>0</v>
      </c>
      <c r="V21" s="129" t="n">
        <f aca="false">T21-U21</f>
        <v>0</v>
      </c>
      <c r="W21" s="102"/>
      <c r="X21" s="129"/>
      <c r="Y21" s="129"/>
      <c r="Z21" s="102"/>
      <c r="AA21" s="102" t="str">
        <f aca="false">A21</f>
        <v>      Exchange Gas - Receivable</v>
      </c>
      <c r="AB21" s="129" t="n">
        <f aca="false">P21</f>
        <v>0</v>
      </c>
      <c r="AC21" s="130" t="n">
        <f aca="false">SUM(D21:F21)</f>
        <v>0</v>
      </c>
      <c r="AD21" s="129" t="n">
        <f aca="false">AB21-AC21</f>
        <v>0</v>
      </c>
      <c r="AE21" s="102"/>
      <c r="AF21" s="129" t="n">
        <f aca="false">T21</f>
        <v>0</v>
      </c>
      <c r="AG21" s="129" t="n">
        <f aca="false">U21</f>
        <v>0</v>
      </c>
      <c r="AH21" s="129" t="n">
        <f aca="false">AF21-AG21</f>
        <v>0</v>
      </c>
      <c r="AI21" s="102"/>
      <c r="AJ21" s="129" t="n">
        <f aca="false">AC21-AG21</f>
        <v>0</v>
      </c>
      <c r="AK21" s="129" t="n">
        <f aca="false">AB21-AF21</f>
        <v>0</v>
      </c>
      <c r="AL21" s="102"/>
      <c r="AM21" s="130" t="n">
        <v>38550</v>
      </c>
      <c r="AN21" s="129" t="n">
        <f aca="false">AB21-AM21</f>
        <v>-38550</v>
      </c>
      <c r="AO21" s="102"/>
      <c r="AP21" s="130" t="n">
        <v>0</v>
      </c>
      <c r="AQ21" s="129" t="n">
        <f aca="false">AC21-AP21</f>
        <v>0</v>
      </c>
      <c r="AR21" s="102"/>
      <c r="AS21" s="102"/>
      <c r="AT21" s="102"/>
      <c r="AU21" s="102"/>
    </row>
    <row r="22" customFormat="false" ht="12.75" hidden="false" customHeight="false" outlineLevel="0" collapsed="false">
      <c r="A22" s="131" t="s">
        <v>469</v>
      </c>
      <c r="B22" s="102"/>
      <c r="C22" s="102"/>
      <c r="D22" s="129" t="n">
        <f aca="false">+BACKUP!D343</f>
        <v>0</v>
      </c>
      <c r="E22" s="129" t="n">
        <f aca="false">+BACKUP!E343</f>
        <v>-4000</v>
      </c>
      <c r="F22" s="129" t="n">
        <f aca="false">+BACKUP!F343</f>
        <v>0</v>
      </c>
      <c r="G22" s="129" t="n">
        <f aca="false">+BACKUP!G343</f>
        <v>0</v>
      </c>
      <c r="H22" s="129" t="n">
        <f aca="false">+BACKUP!H343</f>
        <v>0</v>
      </c>
      <c r="I22" s="129" t="n">
        <f aca="false">+BACKUP!I343</f>
        <v>0</v>
      </c>
      <c r="J22" s="129" t="n">
        <f aca="false">+BACKUP!J343</f>
        <v>0</v>
      </c>
      <c r="K22" s="129" t="n">
        <f aca="false">+BACKUP!K343</f>
        <v>0</v>
      </c>
      <c r="L22" s="129" t="n">
        <f aca="false">+BACKUP!L343</f>
        <v>0</v>
      </c>
      <c r="M22" s="129" t="n">
        <f aca="false">+BACKUP!M343</f>
        <v>0</v>
      </c>
      <c r="N22" s="129" t="n">
        <f aca="false">+BACKUP!N343</f>
        <v>0</v>
      </c>
      <c r="O22" s="129" t="n">
        <f aca="false">+BACKUP!O343</f>
        <v>0</v>
      </c>
      <c r="P22" s="129" t="n">
        <f aca="false">SUM(D22:O22)</f>
        <v>-4000</v>
      </c>
      <c r="Q22" s="130" t="n">
        <f aca="false">SUM(D22:E22)</f>
        <v>-4000</v>
      </c>
      <c r="R22" s="129" t="n">
        <f aca="false">P22-Q22</f>
        <v>0</v>
      </c>
      <c r="S22" s="102"/>
      <c r="T22" s="130" t="n">
        <v>0</v>
      </c>
      <c r="U22" s="130" t="n">
        <v>0</v>
      </c>
      <c r="V22" s="129" t="n">
        <f aca="false">T22-U22</f>
        <v>0</v>
      </c>
      <c r="W22" s="102"/>
      <c r="X22" s="129"/>
      <c r="Y22" s="129"/>
      <c r="Z22" s="102"/>
      <c r="AA22" s="102" t="str">
        <f aca="false">A22</f>
        <v>                    - Payable</v>
      </c>
      <c r="AB22" s="129" t="n">
        <f aca="false">P22</f>
        <v>-4000</v>
      </c>
      <c r="AC22" s="130" t="n">
        <f aca="false">SUM(D22:F22)</f>
        <v>-4000</v>
      </c>
      <c r="AD22" s="129" t="n">
        <f aca="false">AB22-AC22</f>
        <v>0</v>
      </c>
      <c r="AE22" s="102"/>
      <c r="AF22" s="129" t="n">
        <f aca="false">T22</f>
        <v>0</v>
      </c>
      <c r="AG22" s="129" t="n">
        <f aca="false">U22</f>
        <v>0</v>
      </c>
      <c r="AH22" s="129" t="n">
        <f aca="false">AF22-AG22</f>
        <v>0</v>
      </c>
      <c r="AI22" s="102"/>
      <c r="AJ22" s="129" t="n">
        <f aca="false">AC22-AG22</f>
        <v>-4000</v>
      </c>
      <c r="AK22" s="129" t="n">
        <f aca="false">AB22-AF22</f>
        <v>-4000</v>
      </c>
      <c r="AL22" s="102"/>
      <c r="AM22" s="130" t="n">
        <v>-24255</v>
      </c>
      <c r="AN22" s="129" t="n">
        <f aca="false">AB22-AM22</f>
        <v>20255</v>
      </c>
      <c r="AO22" s="102"/>
      <c r="AP22" s="130" t="n">
        <v>0</v>
      </c>
      <c r="AQ22" s="129" t="n">
        <f aca="false">AC22-AP22</f>
        <v>-4000</v>
      </c>
      <c r="AR22" s="102"/>
      <c r="AS22" s="102"/>
      <c r="AT22" s="102"/>
      <c r="AU22" s="102"/>
    </row>
    <row r="23" customFormat="false" ht="12.75" hidden="false" customHeight="false" outlineLevel="0" collapsed="false">
      <c r="A23" s="131" t="s">
        <v>470</v>
      </c>
      <c r="B23" s="102"/>
      <c r="C23" s="102"/>
      <c r="D23" s="129" t="n">
        <f aca="false">-BACKUP!D74</f>
        <v>90</v>
      </c>
      <c r="E23" s="129" t="n">
        <f aca="false">-BACKUP!E74</f>
        <v>90</v>
      </c>
      <c r="F23" s="129" t="n">
        <f aca="false">-BACKUP!F74</f>
        <v>90</v>
      </c>
      <c r="G23" s="129" t="n">
        <f aca="false">-BACKUP!G74</f>
        <v>90</v>
      </c>
      <c r="H23" s="129" t="n">
        <f aca="false">-BACKUP!H74</f>
        <v>90</v>
      </c>
      <c r="I23" s="129" t="n">
        <f aca="false">-BACKUP!I74</f>
        <v>90</v>
      </c>
      <c r="J23" s="129" t="n">
        <f aca="false">-BACKUP!J74</f>
        <v>90</v>
      </c>
      <c r="K23" s="129" t="n">
        <f aca="false">-BACKUP!K74</f>
        <v>90</v>
      </c>
      <c r="L23" s="129" t="n">
        <f aca="false">-BACKUP!L74</f>
        <v>90</v>
      </c>
      <c r="M23" s="129" t="n">
        <f aca="false">-BACKUP!M74</f>
        <v>90</v>
      </c>
      <c r="N23" s="129" t="n">
        <f aca="false">-BACKUP!N74</f>
        <v>90</v>
      </c>
      <c r="O23" s="129" t="n">
        <f aca="false">-BACKUP!O74</f>
        <v>-1110</v>
      </c>
      <c r="P23" s="129" t="n">
        <f aca="false">SUM(D23:O23)</f>
        <v>-120</v>
      </c>
      <c r="Q23" s="130" t="n">
        <f aca="false">SUM(D23:E23)</f>
        <v>180</v>
      </c>
      <c r="R23" s="129" t="n">
        <f aca="false">P23-Q23</f>
        <v>-300</v>
      </c>
      <c r="S23" s="102"/>
      <c r="T23" s="130" t="n">
        <v>0</v>
      </c>
      <c r="U23" s="130" t="n">
        <v>0</v>
      </c>
      <c r="V23" s="129" t="n">
        <f aca="false">T23-U23</f>
        <v>0</v>
      </c>
      <c r="W23" s="102"/>
      <c r="X23" s="129"/>
      <c r="Y23" s="129"/>
      <c r="Z23" s="102"/>
      <c r="AA23" s="102" t="str">
        <f aca="false">A23</f>
        <v>      Prepayments</v>
      </c>
      <c r="AB23" s="129" t="n">
        <f aca="false">P23</f>
        <v>-120</v>
      </c>
      <c r="AC23" s="130" t="n">
        <f aca="false">SUM(D23:F23)</f>
        <v>270</v>
      </c>
      <c r="AD23" s="129" t="n">
        <f aca="false">AB23-AC23</f>
        <v>-390</v>
      </c>
      <c r="AE23" s="102"/>
      <c r="AF23" s="129" t="n">
        <f aca="false">T23</f>
        <v>0</v>
      </c>
      <c r="AG23" s="129" t="n">
        <f aca="false">U23</f>
        <v>0</v>
      </c>
      <c r="AH23" s="129" t="n">
        <f aca="false">AF23-AG23</f>
        <v>0</v>
      </c>
      <c r="AI23" s="102"/>
      <c r="AJ23" s="129" t="n">
        <f aca="false">AC23-AG23</f>
        <v>270</v>
      </c>
      <c r="AK23" s="129" t="n">
        <f aca="false">AB23-AF23</f>
        <v>-120</v>
      </c>
      <c r="AL23" s="102"/>
      <c r="AM23" s="130" t="n">
        <v>-1242</v>
      </c>
      <c r="AN23" s="129" t="n">
        <f aca="false">AB23-AM23</f>
        <v>1122</v>
      </c>
      <c r="AO23" s="102"/>
      <c r="AP23" s="130" t="n">
        <v>0</v>
      </c>
      <c r="AQ23" s="129" t="n">
        <f aca="false">AC23-AP23</f>
        <v>270</v>
      </c>
      <c r="AR23" s="102"/>
      <c r="AS23" s="102"/>
      <c r="AT23" s="102"/>
      <c r="AU23" s="102"/>
    </row>
    <row r="24" customFormat="false" ht="12.75" hidden="false" customHeight="false" outlineLevel="0" collapsed="false">
      <c r="A24" s="131" t="s">
        <v>471</v>
      </c>
      <c r="B24" s="102"/>
      <c r="C24" s="102"/>
      <c r="D24" s="129" t="n">
        <f aca="false">BACKUP!D398</f>
        <v>2875</v>
      </c>
      <c r="E24" s="129" t="n">
        <f aca="false">BACKUP!E398</f>
        <v>2875</v>
      </c>
      <c r="F24" s="129" t="n">
        <f aca="false">BACKUP!F398</f>
        <v>-2188</v>
      </c>
      <c r="G24" s="129" t="n">
        <f aca="false">BACKUP!G398</f>
        <v>2875</v>
      </c>
      <c r="H24" s="129" t="n">
        <f aca="false">BACKUP!H398</f>
        <v>-562</v>
      </c>
      <c r="I24" s="129" t="n">
        <f aca="false">BACKUP!I398</f>
        <v>-5875</v>
      </c>
      <c r="J24" s="129" t="n">
        <f aca="false">BACKUP!J398</f>
        <v>2875</v>
      </c>
      <c r="K24" s="129" t="n">
        <f aca="false">BACKUP!K398</f>
        <v>2875</v>
      </c>
      <c r="L24" s="129" t="n">
        <f aca="false">BACKUP!L398</f>
        <v>-2187</v>
      </c>
      <c r="M24" s="129" t="n">
        <f aca="false">BACKUP!M398</f>
        <v>2875</v>
      </c>
      <c r="N24" s="129" t="n">
        <f aca="false">BACKUP!N398</f>
        <v>-563</v>
      </c>
      <c r="O24" s="129" t="n">
        <f aca="false">BACKUP!O398</f>
        <v>-5875</v>
      </c>
      <c r="P24" s="129" t="n">
        <f aca="false">SUM(D24:O24)</f>
        <v>0</v>
      </c>
      <c r="Q24" s="130" t="n">
        <f aca="false">SUM(D24:E24)</f>
        <v>5750</v>
      </c>
      <c r="R24" s="129" t="n">
        <f aca="false">P24-Q24</f>
        <v>-5750</v>
      </c>
      <c r="S24" s="102"/>
      <c r="T24" s="130" t="n">
        <v>0</v>
      </c>
      <c r="U24" s="130" t="n">
        <v>0</v>
      </c>
      <c r="V24" s="129" t="n">
        <f aca="false">T24-U24</f>
        <v>0</v>
      </c>
      <c r="W24" s="102"/>
      <c r="X24" s="102"/>
      <c r="Y24" s="102"/>
      <c r="Z24" s="102"/>
      <c r="AA24" s="102" t="str">
        <f aca="false">A24</f>
        <v>      Accrued Interest - Third Party</v>
      </c>
      <c r="AB24" s="129" t="n">
        <f aca="false">P24</f>
        <v>0</v>
      </c>
      <c r="AC24" s="130" t="n">
        <f aca="false">SUM(D24:F24)</f>
        <v>3562</v>
      </c>
      <c r="AD24" s="129" t="n">
        <f aca="false">AB24-AC24</f>
        <v>-3562</v>
      </c>
      <c r="AE24" s="102"/>
      <c r="AF24" s="129" t="n">
        <f aca="false">T24</f>
        <v>0</v>
      </c>
      <c r="AG24" s="129" t="n">
        <f aca="false">U24</f>
        <v>0</v>
      </c>
      <c r="AH24" s="129" t="n">
        <f aca="false">AF24-AG24</f>
        <v>0</v>
      </c>
      <c r="AI24" s="102"/>
      <c r="AJ24" s="129" t="n">
        <f aca="false">AC24-AG24</f>
        <v>3562</v>
      </c>
      <c r="AK24" s="129" t="n">
        <f aca="false">AB24-AF24</f>
        <v>0</v>
      </c>
      <c r="AL24" s="102"/>
      <c r="AM24" s="130" t="n">
        <v>0</v>
      </c>
      <c r="AN24" s="129" t="n">
        <f aca="false">AB24-AM24</f>
        <v>0</v>
      </c>
      <c r="AO24" s="102"/>
      <c r="AP24" s="130" t="n">
        <v>0</v>
      </c>
      <c r="AQ24" s="129" t="n">
        <f aca="false">AC24-AP24</f>
        <v>3562</v>
      </c>
      <c r="AR24" s="102"/>
      <c r="AS24" s="102"/>
      <c r="AT24" s="102"/>
      <c r="AU24" s="102"/>
    </row>
    <row r="25" customFormat="false" ht="12.75" hidden="false" customHeight="false" outlineLevel="0" collapsed="false">
      <c r="A25" s="131" t="s">
        <v>472</v>
      </c>
      <c r="B25" s="102"/>
      <c r="C25" s="102"/>
      <c r="D25" s="129" t="n">
        <f aca="false">BACKUP!D368</f>
        <v>1274</v>
      </c>
      <c r="E25" s="129" t="n">
        <f aca="false">BACKUP!E368</f>
        <v>1900</v>
      </c>
      <c r="F25" s="129" t="n">
        <f aca="false">BACKUP!F368</f>
        <v>-819</v>
      </c>
      <c r="G25" s="129" t="n">
        <f aca="false">BACKUP!G368</f>
        <v>1675</v>
      </c>
      <c r="H25" s="129" t="n">
        <f aca="false">BACKUP!H368</f>
        <v>-3968</v>
      </c>
      <c r="I25" s="129" t="n">
        <f aca="false">BACKUP!I368</f>
        <v>-1772</v>
      </c>
      <c r="J25" s="129" t="n">
        <f aca="false">BACKUP!J368</f>
        <v>2312</v>
      </c>
      <c r="K25" s="129" t="n">
        <f aca="false">BACKUP!K368</f>
        <v>1631</v>
      </c>
      <c r="L25" s="129" t="n">
        <f aca="false">BACKUP!L368</f>
        <v>-1086</v>
      </c>
      <c r="M25" s="129" t="n">
        <f aca="false">BACKUP!M368</f>
        <v>411</v>
      </c>
      <c r="N25" s="129" t="n">
        <f aca="false">BACKUP!N368</f>
        <v>1681</v>
      </c>
      <c r="O25" s="129" t="n">
        <f aca="false">BACKUP!O368</f>
        <v>-2468</v>
      </c>
      <c r="P25" s="129" t="n">
        <f aca="false">SUM(D25:O25)</f>
        <v>771</v>
      </c>
      <c r="Q25" s="130" t="n">
        <f aca="false">SUM(D25:E25)</f>
        <v>3174</v>
      </c>
      <c r="R25" s="129" t="n">
        <f aca="false">P25-Q25</f>
        <v>-2403</v>
      </c>
      <c r="S25" s="102"/>
      <c r="T25" s="130" t="n">
        <v>0</v>
      </c>
      <c r="U25" s="130" t="n">
        <v>0</v>
      </c>
      <c r="V25" s="129" t="n">
        <f aca="false">T25-U25</f>
        <v>0</v>
      </c>
      <c r="W25" s="102"/>
      <c r="X25" s="129"/>
      <c r="Y25" s="129"/>
      <c r="Z25" s="102"/>
      <c r="AA25" s="102" t="str">
        <f aca="false">A25</f>
        <v>      Accrued Taxes, other than income</v>
      </c>
      <c r="AB25" s="129" t="n">
        <f aca="false">P25</f>
        <v>771</v>
      </c>
      <c r="AC25" s="130" t="n">
        <f aca="false">SUM(D25:F25)</f>
        <v>2355</v>
      </c>
      <c r="AD25" s="129" t="n">
        <f aca="false">AB25-AC25</f>
        <v>-1584</v>
      </c>
      <c r="AE25" s="102"/>
      <c r="AF25" s="129" t="n">
        <f aca="false">T25</f>
        <v>0</v>
      </c>
      <c r="AG25" s="129" t="n">
        <f aca="false">U25</f>
        <v>0</v>
      </c>
      <c r="AH25" s="129" t="n">
        <f aca="false">AF25-AG25</f>
        <v>0</v>
      </c>
      <c r="AI25" s="102"/>
      <c r="AJ25" s="129" t="n">
        <f aca="false">AC25-AG25</f>
        <v>2355</v>
      </c>
      <c r="AK25" s="129" t="n">
        <f aca="false">AB25-AF25</f>
        <v>771</v>
      </c>
      <c r="AL25" s="102"/>
      <c r="AM25" s="130" t="n">
        <v>953</v>
      </c>
      <c r="AN25" s="129" t="n">
        <f aca="false">AB25-AM25</f>
        <v>-182</v>
      </c>
      <c r="AO25" s="102"/>
      <c r="AP25" s="130" t="n">
        <v>0</v>
      </c>
      <c r="AQ25" s="129" t="n">
        <f aca="false">AC25-AP25</f>
        <v>2355</v>
      </c>
      <c r="AR25" s="102"/>
      <c r="AS25" s="102"/>
      <c r="AT25" s="102"/>
      <c r="AU25" s="102"/>
    </row>
    <row r="26" customFormat="false" ht="12.75" hidden="false" customHeight="false" outlineLevel="0" collapsed="false">
      <c r="A26" s="131" t="s">
        <v>473</v>
      </c>
      <c r="B26" s="102"/>
      <c r="C26" s="102"/>
      <c r="D26" s="137" t="n">
        <f aca="false">-BACKUP!D99-BACKUP!D113</f>
        <v>-375</v>
      </c>
      <c r="E26" s="137" t="n">
        <f aca="false">-BACKUP!E99-BACKUP!E113</f>
        <v>-375</v>
      </c>
      <c r="F26" s="137" t="n">
        <f aca="false">-BACKUP!F99-BACKUP!F113</f>
        <v>-375</v>
      </c>
      <c r="G26" s="137" t="n">
        <f aca="false">-BACKUP!G99-BACKUP!G113</f>
        <v>356</v>
      </c>
      <c r="H26" s="137" t="n">
        <f aca="false">-BACKUP!H99-BACKUP!H113</f>
        <v>356</v>
      </c>
      <c r="I26" s="137" t="n">
        <f aca="false">-BACKUP!I99-BACKUP!I113</f>
        <v>737</v>
      </c>
      <c r="J26" s="137" t="n">
        <f aca="false">-BACKUP!J99-BACKUP!J113</f>
        <v>737</v>
      </c>
      <c r="K26" s="137" t="n">
        <f aca="false">-BACKUP!K99-BACKUP!K113</f>
        <v>737</v>
      </c>
      <c r="L26" s="137" t="n">
        <f aca="false">-BACKUP!L99-BACKUP!L113</f>
        <v>-2423</v>
      </c>
      <c r="M26" s="137" t="n">
        <f aca="false">-BACKUP!M99-BACKUP!M113</f>
        <v>448</v>
      </c>
      <c r="N26" s="137" t="n">
        <f aca="false">-BACKUP!N99-BACKUP!N113</f>
        <v>474</v>
      </c>
      <c r="O26" s="137" t="n">
        <f aca="false">-BACKUP!O99-BACKUP!O113</f>
        <v>-357</v>
      </c>
      <c r="P26" s="129" t="n">
        <f aca="false">SUM(D26:O26)</f>
        <v>-60</v>
      </c>
      <c r="Q26" s="130" t="n">
        <f aca="false">SUM(D26:E26)</f>
        <v>-750</v>
      </c>
      <c r="R26" s="129" t="n">
        <f aca="false">P26-Q26</f>
        <v>690</v>
      </c>
      <c r="S26" s="102"/>
      <c r="T26" s="130" t="n">
        <v>0</v>
      </c>
      <c r="U26" s="130" t="n">
        <v>0</v>
      </c>
      <c r="V26" s="129" t="n">
        <f aca="false">T26-U26</f>
        <v>0</v>
      </c>
      <c r="W26" s="102"/>
      <c r="X26" s="129"/>
      <c r="Y26" s="129"/>
      <c r="Z26" s="102"/>
      <c r="AA26" s="102" t="str">
        <f aca="false">A26</f>
        <v>      Other Current Assets</v>
      </c>
      <c r="AB26" s="129" t="n">
        <f aca="false">P26</f>
        <v>-60</v>
      </c>
      <c r="AC26" s="130" t="n">
        <f aca="false">SUM(D26:F26)</f>
        <v>-1125</v>
      </c>
      <c r="AD26" s="129" t="n">
        <f aca="false">AB26-AC26</f>
        <v>1065</v>
      </c>
      <c r="AE26" s="102"/>
      <c r="AF26" s="129" t="n">
        <f aca="false">T26</f>
        <v>0</v>
      </c>
      <c r="AG26" s="129" t="n">
        <f aca="false">U26</f>
        <v>0</v>
      </c>
      <c r="AH26" s="129" t="n">
        <f aca="false">AF26-AG26</f>
        <v>0</v>
      </c>
      <c r="AI26" s="102"/>
      <c r="AJ26" s="129" t="n">
        <f aca="false">AC26-AG26</f>
        <v>-1125</v>
      </c>
      <c r="AK26" s="129" t="n">
        <f aca="false">AB26-AF26</f>
        <v>-60</v>
      </c>
      <c r="AL26" s="102"/>
      <c r="AM26" s="130" t="n">
        <v>-1296</v>
      </c>
      <c r="AN26" s="129" t="n">
        <f aca="false">AB26-AM26</f>
        <v>1236</v>
      </c>
      <c r="AO26" s="102"/>
      <c r="AP26" s="130" t="n">
        <v>0</v>
      </c>
      <c r="AQ26" s="129" t="n">
        <f aca="false">AC26-AP26</f>
        <v>-1125</v>
      </c>
      <c r="AR26" s="102"/>
      <c r="AS26" s="102"/>
      <c r="AT26" s="102"/>
      <c r="AU26" s="102"/>
    </row>
    <row r="27" customFormat="false" ht="12.75" hidden="false" customHeight="false" outlineLevel="0" collapsed="false">
      <c r="A27" s="131" t="s">
        <v>474</v>
      </c>
      <c r="B27" s="102"/>
      <c r="C27" s="102"/>
      <c r="D27" s="137" t="n">
        <f aca="false">BACKUP!D418+BACKUP!D429-D333</f>
        <v>302</v>
      </c>
      <c r="E27" s="137" t="n">
        <f aca="false">BACKUP!E418+BACKUP!E429-E333</f>
        <v>259</v>
      </c>
      <c r="F27" s="137" t="n">
        <f aca="false">BACKUP!F418+BACKUP!F429-F333</f>
        <v>220</v>
      </c>
      <c r="G27" s="137" t="n">
        <f aca="false">BACKUP!G418+BACKUP!G429-G333</f>
        <v>15</v>
      </c>
      <c r="H27" s="137" t="n">
        <f aca="false">BACKUP!H418+BACKUP!H429-H333</f>
        <v>-2095</v>
      </c>
      <c r="I27" s="137" t="n">
        <f aca="false">BACKUP!I418+BACKUP!I429-I333</f>
        <v>0</v>
      </c>
      <c r="J27" s="137" t="n">
        <f aca="false">BACKUP!J418+BACKUP!J429-J333</f>
        <v>0</v>
      </c>
      <c r="K27" s="137" t="n">
        <f aca="false">BACKUP!K418+BACKUP!K429-K333</f>
        <v>0</v>
      </c>
      <c r="L27" s="137" t="n">
        <f aca="false">BACKUP!L418+BACKUP!L429-L333</f>
        <v>0</v>
      </c>
      <c r="M27" s="137" t="n">
        <f aca="false">BACKUP!M418+BACKUP!M429-M333</f>
        <v>0</v>
      </c>
      <c r="N27" s="137" t="n">
        <f aca="false">BACKUP!N418+BACKUP!N429-N333</f>
        <v>206</v>
      </c>
      <c r="O27" s="137" t="n">
        <f aca="false">BACKUP!O418+BACKUP!O429-O333</f>
        <v>295</v>
      </c>
      <c r="P27" s="129" t="n">
        <f aca="false">SUM(D27:O27)</f>
        <v>-798</v>
      </c>
      <c r="Q27" s="130" t="n">
        <f aca="false">SUM(D27:E27)</f>
        <v>561</v>
      </c>
      <c r="R27" s="129" t="n">
        <f aca="false">P27-Q27</f>
        <v>-1359</v>
      </c>
      <c r="S27" s="102"/>
      <c r="T27" s="130" t="n">
        <v>0</v>
      </c>
      <c r="U27" s="130" t="n">
        <v>0</v>
      </c>
      <c r="V27" s="129" t="n">
        <f aca="false">T27-U27</f>
        <v>0</v>
      </c>
      <c r="W27" s="102"/>
      <c r="X27" s="129"/>
      <c r="Y27" s="129"/>
      <c r="Z27" s="102"/>
      <c r="AA27" s="102" t="str">
        <f aca="false">A27</f>
        <v>      Other Current Liabilities (W/O Reserve Activity)</v>
      </c>
      <c r="AB27" s="129" t="n">
        <f aca="false">P27</f>
        <v>-798</v>
      </c>
      <c r="AC27" s="130" t="n">
        <f aca="false">SUM(D27:F27)</f>
        <v>781</v>
      </c>
      <c r="AD27" s="129" t="n">
        <f aca="false">AB27-AC27</f>
        <v>-1579</v>
      </c>
      <c r="AE27" s="102"/>
      <c r="AF27" s="129" t="n">
        <f aca="false">T27</f>
        <v>0</v>
      </c>
      <c r="AG27" s="129" t="n">
        <f aca="false">U27</f>
        <v>0</v>
      </c>
      <c r="AH27" s="129" t="n">
        <f aca="false">AF27-AG27</f>
        <v>0</v>
      </c>
      <c r="AI27" s="102"/>
      <c r="AJ27" s="129" t="n">
        <f aca="false">AC27-AG27</f>
        <v>781</v>
      </c>
      <c r="AK27" s="129" t="n">
        <f aca="false">AB27-AF27</f>
        <v>-798</v>
      </c>
      <c r="AL27" s="102"/>
      <c r="AM27" s="130" t="n">
        <v>-16131</v>
      </c>
      <c r="AN27" s="129" t="n">
        <f aca="false">AB27-AM27</f>
        <v>15333</v>
      </c>
      <c r="AO27" s="102"/>
      <c r="AP27" s="130" t="n">
        <v>0</v>
      </c>
      <c r="AQ27" s="129" t="n">
        <f aca="false">AC27-AP27</f>
        <v>781</v>
      </c>
      <c r="AR27" s="102"/>
      <c r="AS27" s="102"/>
      <c r="AT27" s="102"/>
      <c r="AU27" s="102"/>
    </row>
    <row r="28" customFormat="false" ht="6" hidden="false" customHeight="true" outlineLevel="0" collapsed="false">
      <c r="A28" s="114"/>
      <c r="B28" s="102"/>
      <c r="C28" s="102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02"/>
      <c r="Q28" s="130"/>
      <c r="R28" s="102"/>
      <c r="S28" s="102"/>
      <c r="T28" s="130"/>
      <c r="U28" s="130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30"/>
      <c r="AH28" s="102"/>
      <c r="AI28" s="102"/>
      <c r="AJ28" s="102"/>
      <c r="AK28" s="102"/>
      <c r="AL28" s="102"/>
      <c r="AM28" s="130"/>
      <c r="AN28" s="129"/>
      <c r="AO28" s="102"/>
      <c r="AP28" s="130"/>
      <c r="AQ28" s="129"/>
      <c r="AR28" s="102"/>
      <c r="AS28" s="102"/>
      <c r="AT28" s="102"/>
      <c r="AU28" s="102"/>
    </row>
    <row r="29" customFormat="false" ht="12.75" hidden="false" customHeight="false" outlineLevel="0" collapsed="false">
      <c r="A29" s="131" t="s">
        <v>323</v>
      </c>
      <c r="B29" s="102"/>
      <c r="C29" s="102"/>
      <c r="D29" s="129" t="n">
        <f aca="false">-D301-D302</f>
        <v>-0</v>
      </c>
      <c r="E29" s="129" t="n">
        <f aca="false">-E301-E302</f>
        <v>-0</v>
      </c>
      <c r="F29" s="129" t="n">
        <f aca="false">-F301-F302</f>
        <v>-0</v>
      </c>
      <c r="G29" s="129" t="n">
        <f aca="false">-G301-G302</f>
        <v>-0</v>
      </c>
      <c r="H29" s="129" t="n">
        <f aca="false">-H301-H302</f>
        <v>-0</v>
      </c>
      <c r="I29" s="129" t="n">
        <f aca="false">-I301-I302</f>
        <v>-0</v>
      </c>
      <c r="J29" s="129" t="n">
        <f aca="false">-J301-J302</f>
        <v>-0</v>
      </c>
      <c r="K29" s="129" t="n">
        <f aca="false">-K301-K302</f>
        <v>-0</v>
      </c>
      <c r="L29" s="129" t="n">
        <f aca="false">-L301-L302</f>
        <v>-0</v>
      </c>
      <c r="M29" s="129" t="n">
        <f aca="false">-M301-M302</f>
        <v>-0</v>
      </c>
      <c r="N29" s="129" t="n">
        <f aca="false">-N301-N302</f>
        <v>-0</v>
      </c>
      <c r="O29" s="129" t="n">
        <f aca="false">-O301-O302</f>
        <v>-0</v>
      </c>
      <c r="P29" s="129" t="n">
        <f aca="false">SUM(D29:O29)</f>
        <v>0</v>
      </c>
      <c r="Q29" s="130" t="n">
        <f aca="false">SUM(D29:E29)</f>
        <v>0</v>
      </c>
      <c r="R29" s="129" t="n">
        <f aca="false">P29-Q29</f>
        <v>0</v>
      </c>
      <c r="S29" s="102"/>
      <c r="T29" s="130" t="n">
        <v>0</v>
      </c>
      <c r="U29" s="130" t="n">
        <v>0</v>
      </c>
      <c r="V29" s="129" t="n">
        <f aca="false">T29-U29</f>
        <v>0</v>
      </c>
      <c r="W29" s="102"/>
      <c r="X29" s="129"/>
      <c r="Y29" s="129"/>
      <c r="Z29" s="102"/>
      <c r="AA29" s="102" t="str">
        <f aca="false">A29</f>
        <v>   Deferred Severance / Relocation Charges</v>
      </c>
      <c r="AB29" s="129" t="n">
        <f aca="false">P29</f>
        <v>0</v>
      </c>
      <c r="AC29" s="130" t="n">
        <f aca="false">SUM(D29:F29)</f>
        <v>0</v>
      </c>
      <c r="AD29" s="129" t="n">
        <f aca="false">AB29-AC29</f>
        <v>0</v>
      </c>
      <c r="AE29" s="102"/>
      <c r="AF29" s="129" t="n">
        <f aca="false">T29</f>
        <v>0</v>
      </c>
      <c r="AG29" s="129" t="n">
        <f aca="false">U29</f>
        <v>0</v>
      </c>
      <c r="AH29" s="129" t="n">
        <f aca="false">AF29-AG29</f>
        <v>0</v>
      </c>
      <c r="AI29" s="102"/>
      <c r="AJ29" s="129" t="n">
        <f aca="false">AC29-AG29</f>
        <v>0</v>
      </c>
      <c r="AK29" s="129" t="n">
        <f aca="false">AB29-AF29</f>
        <v>0</v>
      </c>
      <c r="AL29" s="102"/>
      <c r="AM29" s="130" t="n">
        <v>0</v>
      </c>
      <c r="AN29" s="129" t="n">
        <f aca="false">AB29-AM29</f>
        <v>0</v>
      </c>
      <c r="AO29" s="102"/>
      <c r="AP29" s="130" t="n">
        <v>0</v>
      </c>
      <c r="AQ29" s="129" t="n">
        <f aca="false">AC29-AP29</f>
        <v>0</v>
      </c>
      <c r="AR29" s="102"/>
      <c r="AS29" s="102"/>
      <c r="AT29" s="102"/>
      <c r="AU29" s="102"/>
    </row>
    <row r="30" customFormat="false" ht="12.75" hidden="false" customHeight="false" outlineLevel="0" collapsed="false">
      <c r="A30" s="131" t="s">
        <v>475</v>
      </c>
      <c r="B30" s="102"/>
      <c r="C30" s="102"/>
      <c r="D30" s="129" t="n">
        <f aca="false">-BACKUP!D43-BACKUP!D146+BACKUP!D335+BACKUP!D460+BACKUP!D494</f>
        <v>0</v>
      </c>
      <c r="E30" s="129" t="n">
        <f aca="false">-BACKUP!E43-BACKUP!E146+BACKUP!E335+BACKUP!E460+BACKUP!E494</f>
        <v>0</v>
      </c>
      <c r="F30" s="129" t="n">
        <f aca="false">-BACKUP!F43-BACKUP!F146+BACKUP!F335+BACKUP!F460+BACKUP!F494</f>
        <v>0</v>
      </c>
      <c r="G30" s="129" t="n">
        <f aca="false">-BACKUP!G43-BACKUP!G146+BACKUP!G335+BACKUP!G460+BACKUP!G494</f>
        <v>0</v>
      </c>
      <c r="H30" s="129" t="n">
        <f aca="false">-BACKUP!H43-BACKUP!H146+BACKUP!H335+BACKUP!H460+BACKUP!H494</f>
        <v>0</v>
      </c>
      <c r="I30" s="129" t="n">
        <f aca="false">-BACKUP!I43-BACKUP!I146+BACKUP!I335+BACKUP!I460+BACKUP!I494</f>
        <v>0</v>
      </c>
      <c r="J30" s="129" t="n">
        <f aca="false">-BACKUP!J43-BACKUP!J146+BACKUP!J335+BACKUP!J460+BACKUP!J494</f>
        <v>0</v>
      </c>
      <c r="K30" s="129" t="n">
        <f aca="false">-BACKUP!K43-BACKUP!K146+BACKUP!K335+BACKUP!K460+BACKUP!K494</f>
        <v>0</v>
      </c>
      <c r="L30" s="129" t="n">
        <f aca="false">-BACKUP!L43-BACKUP!L146+BACKUP!L335+BACKUP!L460+BACKUP!L494</f>
        <v>0</v>
      </c>
      <c r="M30" s="129" t="n">
        <f aca="false">-BACKUP!M43-BACKUP!M146+BACKUP!M335+BACKUP!M460+BACKUP!M494</f>
        <v>0</v>
      </c>
      <c r="N30" s="129" t="n">
        <f aca="false">-BACKUP!N43-BACKUP!N146+BACKUP!N335+BACKUP!N460+BACKUP!N494</f>
        <v>0</v>
      </c>
      <c r="O30" s="129" t="n">
        <f aca="false">-BACKUP!O43-BACKUP!O146+BACKUP!O335+BACKUP!O460+BACKUP!O494</f>
        <v>0</v>
      </c>
      <c r="P30" s="129" t="n">
        <f aca="false">SUM(D30:O30)</f>
        <v>0</v>
      </c>
      <c r="Q30" s="130" t="n">
        <f aca="false">SUM(D30:E30)</f>
        <v>0</v>
      </c>
      <c r="R30" s="129" t="n">
        <f aca="false">P30-Q30</f>
        <v>0</v>
      </c>
      <c r="S30" s="102"/>
      <c r="T30" s="130" t="n">
        <v>0</v>
      </c>
      <c r="U30" s="130" t="n">
        <v>0</v>
      </c>
      <c r="V30" s="129" t="n">
        <f aca="false">T30-U30</f>
        <v>0</v>
      </c>
      <c r="W30" s="102"/>
      <c r="X30" s="102"/>
      <c r="Y30" s="102"/>
      <c r="Z30" s="102"/>
      <c r="AA30" s="102" t="str">
        <f aca="false">A30</f>
        <v>   Price Risk Management Activities (Net)</v>
      </c>
      <c r="AB30" s="129" t="n">
        <f aca="false">P30</f>
        <v>0</v>
      </c>
      <c r="AC30" s="130" t="n">
        <f aca="false">SUM(D30:F30)</f>
        <v>0</v>
      </c>
      <c r="AD30" s="129" t="n">
        <f aca="false">AB30-AC30</f>
        <v>0</v>
      </c>
      <c r="AE30" s="102"/>
      <c r="AF30" s="129" t="n">
        <f aca="false">T30</f>
        <v>0</v>
      </c>
      <c r="AG30" s="129" t="n">
        <f aca="false">U30</f>
        <v>0</v>
      </c>
      <c r="AH30" s="129" t="n">
        <f aca="false">AF30-AG30</f>
        <v>0</v>
      </c>
      <c r="AI30" s="102"/>
      <c r="AJ30" s="129" t="n">
        <f aca="false">AC30-AG30</f>
        <v>0</v>
      </c>
      <c r="AK30" s="129" t="n">
        <f aca="false">AB30-AF30</f>
        <v>0</v>
      </c>
      <c r="AL30" s="102"/>
      <c r="AM30" s="130" t="n">
        <v>803</v>
      </c>
      <c r="AN30" s="129" t="n">
        <f aca="false">AB30-AM30</f>
        <v>-803</v>
      </c>
      <c r="AO30" s="102"/>
      <c r="AP30" s="130" t="n">
        <v>0</v>
      </c>
      <c r="AQ30" s="129" t="n">
        <f aca="false">AC30-AP30</f>
        <v>0</v>
      </c>
      <c r="AR30" s="102"/>
      <c r="AS30" s="102"/>
      <c r="AT30" s="102"/>
      <c r="AU30" s="102"/>
    </row>
    <row r="31" customFormat="false" ht="12.75" hidden="false" customHeight="false" outlineLevel="0" collapsed="false">
      <c r="A31" s="131" t="s">
        <v>476</v>
      </c>
      <c r="B31" s="102"/>
      <c r="C31" s="102"/>
      <c r="D31" s="129" t="n">
        <f aca="false">-BACKUP!D116-BACKUP!D121</f>
        <v>-289</v>
      </c>
      <c r="E31" s="129" t="n">
        <f aca="false">-BACKUP!E116-BACKUP!E121</f>
        <v>-287</v>
      </c>
      <c r="F31" s="129" t="n">
        <f aca="false">-BACKUP!F116-BACKUP!F121</f>
        <v>-289</v>
      </c>
      <c r="G31" s="129" t="n">
        <f aca="false">-BACKUP!G116-BACKUP!G121</f>
        <v>-287</v>
      </c>
      <c r="H31" s="129" t="n">
        <f aca="false">-BACKUP!H116-BACKUP!H121</f>
        <v>-285</v>
      </c>
      <c r="I31" s="129" t="n">
        <f aca="false">-BACKUP!I116-BACKUP!I121</f>
        <v>-846</v>
      </c>
      <c r="J31" s="129" t="n">
        <f aca="false">-BACKUP!J116-BACKUP!J121</f>
        <v>-847</v>
      </c>
      <c r="K31" s="129" t="n">
        <f aca="false">-BACKUP!K116-BACKUP!K121</f>
        <v>-711</v>
      </c>
      <c r="L31" s="129" t="n">
        <f aca="false">-BACKUP!L116-BACKUP!L121</f>
        <v>-710</v>
      </c>
      <c r="M31" s="129" t="n">
        <f aca="false">-BACKUP!M116-BACKUP!M121</f>
        <v>-681</v>
      </c>
      <c r="N31" s="129" t="n">
        <f aca="false">-BACKUP!N116-BACKUP!N121</f>
        <v>-703</v>
      </c>
      <c r="O31" s="129" t="n">
        <f aca="false">-BACKUP!O116-BACKUP!O121</f>
        <v>-704</v>
      </c>
      <c r="P31" s="129" t="n">
        <f aca="false">SUM(D31:O31)</f>
        <v>-6639</v>
      </c>
      <c r="Q31" s="130" t="n">
        <f aca="false">SUM(D31:E31)</f>
        <v>-576</v>
      </c>
      <c r="R31" s="129" t="n">
        <f aca="false">P31-Q31</f>
        <v>-6063</v>
      </c>
      <c r="S31" s="102"/>
      <c r="T31" s="130" t="n">
        <v>0</v>
      </c>
      <c r="U31" s="130" t="n">
        <v>0</v>
      </c>
      <c r="V31" s="129" t="n">
        <f aca="false">T31-U31</f>
        <v>0</v>
      </c>
      <c r="W31" s="102"/>
      <c r="X31" s="129"/>
      <c r="Y31" s="129"/>
      <c r="Z31" s="102"/>
      <c r="AA31" s="102" t="str">
        <f aca="false">A31</f>
        <v>   Equity Earnings</v>
      </c>
      <c r="AB31" s="129" t="n">
        <f aca="false">P31</f>
        <v>-6639</v>
      </c>
      <c r="AC31" s="130" t="n">
        <f aca="false">SUM(D31:F31)</f>
        <v>-865</v>
      </c>
      <c r="AD31" s="129" t="n">
        <f aca="false">AB31-AC31</f>
        <v>-5774</v>
      </c>
      <c r="AE31" s="102"/>
      <c r="AF31" s="129" t="n">
        <f aca="false">T31</f>
        <v>0</v>
      </c>
      <c r="AG31" s="129" t="n">
        <f aca="false">U31</f>
        <v>0</v>
      </c>
      <c r="AH31" s="129" t="n">
        <f aca="false">AF31-AG31</f>
        <v>0</v>
      </c>
      <c r="AI31" s="102"/>
      <c r="AJ31" s="129" t="n">
        <f aca="false">AC31-AG31</f>
        <v>-865</v>
      </c>
      <c r="AK31" s="129" t="n">
        <f aca="false">AB31-AF31</f>
        <v>-6639</v>
      </c>
      <c r="AL31" s="102"/>
      <c r="AM31" s="130" t="n">
        <v>-4817</v>
      </c>
      <c r="AN31" s="129" t="n">
        <f aca="false">AB31-AM31</f>
        <v>-1822</v>
      </c>
      <c r="AO31" s="102"/>
      <c r="AP31" s="130" t="n">
        <v>0</v>
      </c>
      <c r="AQ31" s="129" t="n">
        <f aca="false">AC31-AP31</f>
        <v>-865</v>
      </c>
      <c r="AR31" s="102"/>
      <c r="AS31" s="102"/>
      <c r="AT31" s="102"/>
      <c r="AU31" s="102"/>
    </row>
    <row r="32" customFormat="false" ht="12.75" hidden="false" customHeight="false" outlineLevel="0" collapsed="false">
      <c r="A32" s="131" t="s">
        <v>477</v>
      </c>
      <c r="B32" s="102"/>
      <c r="C32" s="102"/>
      <c r="D32" s="133" t="n">
        <f aca="false">-SUM(BACKUP!D117:BACKUP!D119)+BACKUP!D119-BACKUP!D120</f>
        <v>0</v>
      </c>
      <c r="E32" s="133" t="n">
        <f aca="false">-SUM(BACKUP!E117:BACKUP!E119)+BACKUP!E119-BACKUP!E120</f>
        <v>0</v>
      </c>
      <c r="F32" s="133" t="n">
        <f aca="false">-SUM(BACKUP!F117:BACKUP!F119)+BACKUP!F119-BACKUP!F120</f>
        <v>900</v>
      </c>
      <c r="G32" s="133" t="n">
        <f aca="false">-SUM(BACKUP!G117:BACKUP!G119)+BACKUP!G119-BACKUP!G120</f>
        <v>0</v>
      </c>
      <c r="H32" s="133" t="n">
        <f aca="false">-SUM(BACKUP!H117:BACKUP!H119)+BACKUP!H119-BACKUP!H120</f>
        <v>-4500</v>
      </c>
      <c r="I32" s="133" t="n">
        <f aca="false">-SUM(BACKUP!I117:BACKUP!I119)+BACKUP!I119-BACKUP!I120</f>
        <v>1300</v>
      </c>
      <c r="J32" s="133" t="n">
        <f aca="false">-SUM(BACKUP!J117:BACKUP!J119)+BACKUP!J119-BACKUP!J120</f>
        <v>0</v>
      </c>
      <c r="K32" s="133" t="n">
        <f aca="false">-SUM(BACKUP!K117:BACKUP!K119)+BACKUP!K119-BACKUP!K120</f>
        <v>0</v>
      </c>
      <c r="L32" s="133" t="n">
        <f aca="false">-SUM(BACKUP!L117:BACKUP!L119)+BACKUP!L119-BACKUP!L120</f>
        <v>1900</v>
      </c>
      <c r="M32" s="133" t="n">
        <f aca="false">-SUM(BACKUP!M117:BACKUP!M119)+BACKUP!M119-BACKUP!M120</f>
        <v>0</v>
      </c>
      <c r="N32" s="133" t="n">
        <f aca="false">-SUM(BACKUP!N117:BACKUP!N119)+BACKUP!N119-BACKUP!N120</f>
        <v>0</v>
      </c>
      <c r="O32" s="133" t="n">
        <f aca="false">-SUM(BACKUP!O117:BACKUP!O119)+BACKUP!O119-BACKUP!O120</f>
        <v>1900</v>
      </c>
      <c r="P32" s="129" t="n">
        <f aca="false">SUM(D32:O32)</f>
        <v>1500</v>
      </c>
      <c r="Q32" s="130" t="n">
        <f aca="false">SUM(D32:E32)</f>
        <v>0</v>
      </c>
      <c r="R32" s="129" t="n">
        <f aca="false">P32-Q32</f>
        <v>1500</v>
      </c>
      <c r="S32" s="102"/>
      <c r="T32" s="130" t="n">
        <v>0</v>
      </c>
      <c r="U32" s="130" t="n">
        <v>0</v>
      </c>
      <c r="V32" s="129" t="n">
        <f aca="false">T32-U32</f>
        <v>0</v>
      </c>
      <c r="W32" s="102"/>
      <c r="X32" s="129"/>
      <c r="Y32" s="129"/>
      <c r="Z32" s="102"/>
      <c r="AA32" s="102" t="str">
        <f aca="false">A32</f>
        <v>   Equity / Partner. Distributions / (Expansion) </v>
      </c>
      <c r="AB32" s="129" t="n">
        <f aca="false">P32</f>
        <v>1500</v>
      </c>
      <c r="AC32" s="130" t="n">
        <f aca="false">SUM(D32:F32)</f>
        <v>900</v>
      </c>
      <c r="AD32" s="129" t="n">
        <f aca="false">AB32-AC32</f>
        <v>600</v>
      </c>
      <c r="AE32" s="102"/>
      <c r="AF32" s="129" t="n">
        <f aca="false">T32</f>
        <v>0</v>
      </c>
      <c r="AG32" s="129" t="n">
        <f aca="false">U32</f>
        <v>0</v>
      </c>
      <c r="AH32" s="129" t="n">
        <f aca="false">AF32-AG32</f>
        <v>0</v>
      </c>
      <c r="AI32" s="102"/>
      <c r="AJ32" s="129" t="n">
        <f aca="false">AC32-AG32</f>
        <v>900</v>
      </c>
      <c r="AK32" s="129" t="n">
        <f aca="false">AB32-AF32</f>
        <v>1500</v>
      </c>
      <c r="AL32" s="102"/>
      <c r="AM32" s="130" t="n">
        <v>8200</v>
      </c>
      <c r="AN32" s="129" t="n">
        <f aca="false">AB32-AM32</f>
        <v>-6700</v>
      </c>
      <c r="AO32" s="102"/>
      <c r="AP32" s="130" t="n">
        <v>0</v>
      </c>
      <c r="AQ32" s="129" t="n">
        <f aca="false">AC32-AP32</f>
        <v>900</v>
      </c>
      <c r="AR32" s="102"/>
      <c r="AS32" s="102"/>
      <c r="AT32" s="102"/>
      <c r="AU32" s="102"/>
    </row>
    <row r="33" customFormat="false" ht="12.75" hidden="false" customHeight="false" outlineLevel="0" collapsed="false">
      <c r="A33" s="131" t="s">
        <v>478</v>
      </c>
      <c r="B33" s="102"/>
      <c r="C33" s="102"/>
      <c r="D33" s="137" t="n">
        <f aca="false">-BACKUP!D492-BACKUP!D493</f>
        <v>-0</v>
      </c>
      <c r="E33" s="137" t="n">
        <f aca="false">-BACKUP!E492-BACKUP!E493</f>
        <v>-0</v>
      </c>
      <c r="F33" s="138" t="n">
        <f aca="false">-BACKUP!F492-BACKUP!F493</f>
        <v>-0</v>
      </c>
      <c r="G33" s="137" t="n">
        <f aca="false">-BACKUP!G492-BACKUP!G493</f>
        <v>-0</v>
      </c>
      <c r="H33" s="129" t="n">
        <f aca="false">-BACKUP!H492-BACKUP!H493</f>
        <v>-0</v>
      </c>
      <c r="I33" s="138" t="n">
        <f aca="false">-BACKUP!I492-BACKUP!I493-7600</f>
        <v>-7600</v>
      </c>
      <c r="J33" s="129" t="n">
        <f aca="false">-BACKUP!J492-BACKUP!J493</f>
        <v>-0</v>
      </c>
      <c r="K33" s="137" t="n">
        <f aca="false">-BACKUP!K492-BACKUP!K493</f>
        <v>-0</v>
      </c>
      <c r="L33" s="138" t="n">
        <f aca="false">-BACKUP!L492-BACKUP!L493</f>
        <v>-0</v>
      </c>
      <c r="M33" s="129" t="n">
        <f aca="false">-BACKUP!M492-BACKUP!M493</f>
        <v>-0</v>
      </c>
      <c r="N33" s="129" t="n">
        <f aca="false">-BACKUP!N492-BACKUP!N493</f>
        <v>-0</v>
      </c>
      <c r="O33" s="138" t="n">
        <f aca="false">-BACKUP!O492-BACKUP!O493-5000</f>
        <v>-5000</v>
      </c>
      <c r="P33" s="129" t="n">
        <f aca="false">SUM(D33:O33)</f>
        <v>-12600</v>
      </c>
      <c r="Q33" s="130" t="n">
        <f aca="false">SUM(D33:E33)</f>
        <v>0</v>
      </c>
      <c r="R33" s="129" t="n">
        <f aca="false">P33-Q33</f>
        <v>-12600</v>
      </c>
      <c r="S33" s="102"/>
      <c r="T33" s="130" t="n">
        <v>0</v>
      </c>
      <c r="U33" s="130" t="n">
        <v>0</v>
      </c>
      <c r="V33" s="129" t="n">
        <f aca="false">T33-U33</f>
        <v>0</v>
      </c>
      <c r="W33" s="102"/>
      <c r="X33" s="102"/>
      <c r="Y33" s="102"/>
      <c r="Z33" s="102"/>
      <c r="AA33" s="102" t="str">
        <f aca="false">A33</f>
        <v>   Net (Gain) / Loss on Sale of Assets</v>
      </c>
      <c r="AB33" s="129" t="n">
        <f aca="false">P33</f>
        <v>-12600</v>
      </c>
      <c r="AC33" s="130" t="n">
        <f aca="false">SUM(D33:F33)</f>
        <v>0</v>
      </c>
      <c r="AD33" s="129" t="n">
        <f aca="false">AB33-AC33</f>
        <v>-12600</v>
      </c>
      <c r="AE33" s="102"/>
      <c r="AF33" s="129" t="n">
        <f aca="false">T33</f>
        <v>0</v>
      </c>
      <c r="AG33" s="129" t="n">
        <f aca="false">U33</f>
        <v>0</v>
      </c>
      <c r="AH33" s="129" t="n">
        <f aca="false">AF33-AG33</f>
        <v>0</v>
      </c>
      <c r="AI33" s="102"/>
      <c r="AJ33" s="129" t="n">
        <f aca="false">AC33-AG33</f>
        <v>0</v>
      </c>
      <c r="AK33" s="129" t="n">
        <f aca="false">AB33-AF33</f>
        <v>-12600</v>
      </c>
      <c r="AL33" s="102"/>
      <c r="AM33" s="130" t="n">
        <v>-2853</v>
      </c>
      <c r="AN33" s="129" t="n">
        <f aca="false">AB33-AM33</f>
        <v>-9747</v>
      </c>
      <c r="AO33" s="102"/>
      <c r="AP33" s="130" t="n">
        <v>0</v>
      </c>
      <c r="AQ33" s="129" t="n">
        <f aca="false">AC33-AP33</f>
        <v>0</v>
      </c>
      <c r="AR33" s="102"/>
      <c r="AS33" s="102"/>
      <c r="AT33" s="102"/>
      <c r="AU33" s="102"/>
    </row>
    <row r="34" customFormat="false" ht="12.75" hidden="false" customHeight="false" outlineLevel="0" collapsed="false">
      <c r="A34" s="131" t="s">
        <v>479</v>
      </c>
      <c r="B34" s="102"/>
      <c r="C34" s="102"/>
      <c r="D34" s="129" t="n">
        <f aca="false">-D346+D349</f>
        <v>903</v>
      </c>
      <c r="E34" s="129" t="n">
        <f aca="false">-E346+E349</f>
        <v>916</v>
      </c>
      <c r="F34" s="129" t="n">
        <f aca="false">-F346+F349</f>
        <v>898</v>
      </c>
      <c r="G34" s="129" t="n">
        <f aca="false">-G346+G349</f>
        <v>861</v>
      </c>
      <c r="H34" s="129" t="n">
        <f aca="false">-H346+H349</f>
        <v>812</v>
      </c>
      <c r="I34" s="129" t="n">
        <f aca="false">-I346+I349</f>
        <v>772</v>
      </c>
      <c r="J34" s="129" t="n">
        <f aca="false">-J346+J349</f>
        <v>920</v>
      </c>
      <c r="K34" s="129" t="n">
        <f aca="false">-K346+K349</f>
        <v>865</v>
      </c>
      <c r="L34" s="129" t="n">
        <f aca="false">-L346+L349</f>
        <v>818</v>
      </c>
      <c r="M34" s="129" t="n">
        <f aca="false">-M346+M349</f>
        <v>783</v>
      </c>
      <c r="N34" s="129" t="n">
        <f aca="false">-N346+N349</f>
        <v>795</v>
      </c>
      <c r="O34" s="129" t="n">
        <f aca="false">-O346+O349</f>
        <v>-4899</v>
      </c>
      <c r="P34" s="129" t="n">
        <f aca="false">SUM(D34:O34)</f>
        <v>4444</v>
      </c>
      <c r="Q34" s="130" t="n">
        <f aca="false">SUM(D34:E34)</f>
        <v>1819</v>
      </c>
      <c r="R34" s="129" t="n">
        <f aca="false">P34-Q34</f>
        <v>2625</v>
      </c>
      <c r="S34" s="102"/>
      <c r="T34" s="130" t="n">
        <v>0</v>
      </c>
      <c r="U34" s="130" t="n">
        <v>0</v>
      </c>
      <c r="V34" s="129" t="n">
        <f aca="false">T34-U34</f>
        <v>0</v>
      </c>
      <c r="W34" s="102"/>
      <c r="X34" s="102"/>
      <c r="Y34" s="102"/>
      <c r="Z34" s="102"/>
      <c r="AA34" s="102" t="str">
        <f aca="false">A34</f>
        <v>   Other Regulatory Assets / Liabilities</v>
      </c>
      <c r="AB34" s="129" t="n">
        <f aca="false">P34</f>
        <v>4444</v>
      </c>
      <c r="AC34" s="130" t="n">
        <f aca="false">SUM(D34:F34)</f>
        <v>2717</v>
      </c>
      <c r="AD34" s="129" t="n">
        <f aca="false">AB34-AC34</f>
        <v>1727</v>
      </c>
      <c r="AE34" s="102"/>
      <c r="AF34" s="129" t="n">
        <f aca="false">T34</f>
        <v>0</v>
      </c>
      <c r="AG34" s="129" t="n">
        <f aca="false">U34</f>
        <v>0</v>
      </c>
      <c r="AH34" s="129" t="n">
        <f aca="false">AF34-AG34</f>
        <v>0</v>
      </c>
      <c r="AI34" s="102"/>
      <c r="AJ34" s="129" t="n">
        <f aca="false">AC34-AG34</f>
        <v>2717</v>
      </c>
      <c r="AK34" s="129" t="n">
        <f aca="false">AB34-AF34</f>
        <v>4444</v>
      </c>
      <c r="AL34" s="102"/>
      <c r="AM34" s="130" t="n">
        <v>5771</v>
      </c>
      <c r="AN34" s="129" t="n">
        <f aca="false">AB34-AM34</f>
        <v>-1327</v>
      </c>
      <c r="AO34" s="102"/>
      <c r="AP34" s="130" t="n">
        <v>0</v>
      </c>
      <c r="AQ34" s="129" t="n">
        <f aca="false">AC34-AP34</f>
        <v>2717</v>
      </c>
      <c r="AR34" s="102"/>
      <c r="AS34" s="102"/>
      <c r="AT34" s="102"/>
      <c r="AU34" s="102"/>
    </row>
    <row r="35" customFormat="false" ht="12.75" hidden="false" customHeight="false" outlineLevel="0" collapsed="false">
      <c r="A35" s="131" t="s">
        <v>480</v>
      </c>
      <c r="B35" s="102"/>
      <c r="C35" s="102"/>
      <c r="D35" s="139" t="n">
        <f aca="false">D261-D271-D274-D276+D287+D289-D308-D309-D310-SUM(D311:D321)+SUM(D336:D341)+D333+D355+D365</f>
        <v>-585</v>
      </c>
      <c r="E35" s="139" t="n">
        <f aca="false">E261-E271-E274-E276+E287+E289-E308-E309-E310-SUM(E311:E321)+SUM(E336:E341)+E333+E355+E365</f>
        <v>-647</v>
      </c>
      <c r="F35" s="140" t="n">
        <f aca="false">F261-F271-F274-F276+F287+F289-F308-F309-F310-SUM(F311:F321)+SUM(F336:F341)+F333+F355+F365</f>
        <v>-1015</v>
      </c>
      <c r="G35" s="139" t="n">
        <f aca="false">G261-G271-G274-G276+G287+G289-G308-G309-G310-SUM(G311:G321)+SUM(G336:G341)+G333+G355+G365</f>
        <v>-576</v>
      </c>
      <c r="H35" s="139" t="n">
        <f aca="false">H261-H271-H274-H276+H287+H289-H308-H309-H310-SUM(H311:H321)+SUM(H336:H341)+H333+H355+H365</f>
        <v>-683</v>
      </c>
      <c r="I35" s="140" t="n">
        <f aca="false">I261-I271-I274-I276+I287+I289-I308-I309-I310-SUM(I311:I321)+SUM(I336:I341)+I333+I355+I365+(7600-7600)</f>
        <v>-2995</v>
      </c>
      <c r="J35" s="139" t="n">
        <f aca="false">J261-J271-J274-J276+J287+J289-J308-J309-J310-SUM(J311:J321)+SUM(J336:J341)+J333+J355+J365</f>
        <v>-637</v>
      </c>
      <c r="K35" s="139" t="n">
        <f aca="false">K261-K271-K274-K276+K287+K289-K308-K309-K310-SUM(K311:K321)+SUM(K336:K341)+K333+K355+K365</f>
        <v>-642</v>
      </c>
      <c r="L35" s="140" t="n">
        <f aca="false">L261-L271-L274-L276+L287+L289-L308-L309-L310-SUM(L311:L321)+SUM(L336:L341)+L333+L355+L365</f>
        <v>-1072</v>
      </c>
      <c r="M35" s="139" t="n">
        <f aca="false">M261-M271-M274-M276+M287+M289-M308-M309-M310-SUM(M311:M321)+SUM(M336:M341)+M333+M355+M365</f>
        <v>-643</v>
      </c>
      <c r="N35" s="139" t="n">
        <f aca="false">N261-N271-N274-N276+N287+N289-N308-N309-N310-SUM(N311:N321)+SUM(N336:N341)+N333+N355+N365</f>
        <v>-1189</v>
      </c>
      <c r="O35" s="140" t="n">
        <f aca="false">O261-O271-O274-O276+O287+O289-O308-O309-O310-SUM(O311:O321)+SUM(O336:O341)+O333+O355+O365+(5000-5000)</f>
        <v>-1662</v>
      </c>
      <c r="P35" s="141" t="n">
        <f aca="false">SUM(D35:O35)</f>
        <v>-12346</v>
      </c>
      <c r="Q35" s="142" t="n">
        <f aca="false">SUM(D35:E35)</f>
        <v>-1232</v>
      </c>
      <c r="R35" s="141" t="n">
        <f aca="false">P35-Q35</f>
        <v>-11114</v>
      </c>
      <c r="S35" s="102"/>
      <c r="T35" s="142" t="n">
        <v>0</v>
      </c>
      <c r="U35" s="142" t="n">
        <v>0</v>
      </c>
      <c r="V35" s="141" t="n">
        <f aca="false">T35-U35</f>
        <v>0</v>
      </c>
      <c r="W35" s="102"/>
      <c r="X35" s="129"/>
      <c r="Y35" s="129"/>
      <c r="Z35" s="102"/>
      <c r="AA35" s="102" t="str">
        <f aca="false">A35</f>
        <v>   Other (Incl. All Capital Costs &amp; Current Reserve Activity) </v>
      </c>
      <c r="AB35" s="141" t="n">
        <f aca="false">P35</f>
        <v>-12346</v>
      </c>
      <c r="AC35" s="142" t="n">
        <f aca="false">SUM(D35:F35)</f>
        <v>-2247</v>
      </c>
      <c r="AD35" s="141" t="n">
        <f aca="false">AB35-AC35</f>
        <v>-10099</v>
      </c>
      <c r="AE35" s="102"/>
      <c r="AF35" s="141" t="n">
        <f aca="false">T35</f>
        <v>0</v>
      </c>
      <c r="AG35" s="141" t="n">
        <f aca="false">U35</f>
        <v>0</v>
      </c>
      <c r="AH35" s="141" t="n">
        <f aca="false">AF35-AG35</f>
        <v>0</v>
      </c>
      <c r="AI35" s="102"/>
      <c r="AJ35" s="141" t="n">
        <f aca="false">AC35-AG35</f>
        <v>-2247</v>
      </c>
      <c r="AK35" s="141" t="n">
        <f aca="false">AB35-AF35</f>
        <v>-12346</v>
      </c>
      <c r="AL35" s="102"/>
      <c r="AM35" s="142" t="n">
        <v>-6770</v>
      </c>
      <c r="AN35" s="141" t="n">
        <f aca="false">AB35-AM35</f>
        <v>-5576</v>
      </c>
      <c r="AO35" s="102"/>
      <c r="AP35" s="142" t="n">
        <v>0</v>
      </c>
      <c r="AQ35" s="141" t="n">
        <f aca="false">AC35-AP35</f>
        <v>-2247</v>
      </c>
      <c r="AR35" s="102"/>
      <c r="AS35" s="102"/>
      <c r="AT35" s="102"/>
      <c r="AU35" s="102"/>
    </row>
    <row r="36" customFormat="false" ht="3.95" hidden="false" customHeight="true" outlineLevel="0" collapsed="false">
      <c r="A36" s="114"/>
      <c r="B36" s="102"/>
      <c r="C36" s="102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02"/>
      <c r="T36" s="129"/>
      <c r="U36" s="129"/>
      <c r="V36" s="129"/>
      <c r="W36" s="102"/>
      <c r="X36" s="129"/>
      <c r="Y36" s="129"/>
      <c r="Z36" s="102"/>
      <c r="AA36" s="102"/>
      <c r="AB36" s="129"/>
      <c r="AC36" s="129"/>
      <c r="AD36" s="129"/>
      <c r="AE36" s="102"/>
      <c r="AF36" s="129"/>
      <c r="AG36" s="129"/>
      <c r="AH36" s="129"/>
      <c r="AI36" s="102"/>
      <c r="AJ36" s="129"/>
      <c r="AK36" s="129"/>
      <c r="AL36" s="102"/>
      <c r="AM36" s="129"/>
      <c r="AN36" s="129"/>
      <c r="AO36" s="102"/>
      <c r="AP36" s="129"/>
      <c r="AQ36" s="129"/>
      <c r="AR36" s="102"/>
      <c r="AS36" s="102"/>
      <c r="AT36" s="102"/>
      <c r="AU36" s="102"/>
    </row>
    <row r="37" customFormat="false" ht="12.75" hidden="false" customHeight="false" outlineLevel="0" collapsed="false">
      <c r="A37" s="128" t="s">
        <v>481</v>
      </c>
      <c r="B37" s="102"/>
      <c r="C37" s="102"/>
      <c r="D37" s="141" t="n">
        <f aca="false">SUM(D9:D36)</f>
        <v>23900</v>
      </c>
      <c r="E37" s="141" t="n">
        <f aca="false">SUM(E9:E36)</f>
        <v>22998</v>
      </c>
      <c r="F37" s="141" t="n">
        <f aca="false">SUM(F9:F36)</f>
        <v>19000</v>
      </c>
      <c r="G37" s="141" t="n">
        <f aca="false">SUM(G9:G36)</f>
        <v>45100</v>
      </c>
      <c r="H37" s="141" t="n">
        <f aca="false">SUM(H9:H36)</f>
        <v>1800</v>
      </c>
      <c r="I37" s="141" t="n">
        <f aca="false">SUM(I9:I36)</f>
        <v>-7800</v>
      </c>
      <c r="J37" s="141" t="n">
        <f aca="false">SUM(J9:J36)</f>
        <v>10800</v>
      </c>
      <c r="K37" s="141" t="n">
        <f aca="false">SUM(K9:K36)</f>
        <v>10600</v>
      </c>
      <c r="L37" s="141" t="n">
        <f aca="false">SUM(L9:L36)</f>
        <v>2300</v>
      </c>
      <c r="M37" s="141" t="n">
        <f aca="false">SUM(M9:M36)</f>
        <v>8400</v>
      </c>
      <c r="N37" s="141" t="n">
        <f aca="false">SUM(N9:N36)</f>
        <v>-9600</v>
      </c>
      <c r="O37" s="141" t="n">
        <f aca="false">SUM(O9:O36)</f>
        <v>3502</v>
      </c>
      <c r="P37" s="141" t="n">
        <f aca="false">SUM(P9:P36)</f>
        <v>131000</v>
      </c>
      <c r="Q37" s="141" t="n">
        <f aca="false">SUM(Q9:Q36)</f>
        <v>46898</v>
      </c>
      <c r="R37" s="141" t="n">
        <f aca="false">SUM(R9:R36)</f>
        <v>84102</v>
      </c>
      <c r="S37" s="102"/>
      <c r="T37" s="141" t="n">
        <f aca="false">SUM(T9:T36)</f>
        <v>0</v>
      </c>
      <c r="U37" s="141" t="n">
        <f aca="false">SUM(U9:U36)</f>
        <v>0</v>
      </c>
      <c r="V37" s="141" t="n">
        <f aca="false">SUM(V9:V36)</f>
        <v>0</v>
      </c>
      <c r="W37" s="102"/>
      <c r="X37" s="129"/>
      <c r="Y37" s="129"/>
      <c r="Z37" s="102"/>
      <c r="AA37" s="99" t="str">
        <f aca="false">A37</f>
        <v>      Cash Provided by Operating Activities</v>
      </c>
      <c r="AB37" s="141" t="n">
        <f aca="false">SUM(AB9:AB36)</f>
        <v>131000</v>
      </c>
      <c r="AC37" s="141" t="n">
        <f aca="false">SUM(AC9:AC36)</f>
        <v>65898</v>
      </c>
      <c r="AD37" s="141" t="n">
        <f aca="false">SUM(AD9:AD36)</f>
        <v>65102</v>
      </c>
      <c r="AE37" s="102"/>
      <c r="AF37" s="141" t="n">
        <f aca="false">SUM(AF9:AF36)</f>
        <v>0</v>
      </c>
      <c r="AG37" s="141" t="n">
        <f aca="false">SUM(AG9:AG36)</f>
        <v>0</v>
      </c>
      <c r="AH37" s="141" t="n">
        <f aca="false">SUM(AH9:AH36)</f>
        <v>0</v>
      </c>
      <c r="AI37" s="102"/>
      <c r="AJ37" s="141" t="n">
        <f aca="false">SUM(AJ9:AJ36)</f>
        <v>65898</v>
      </c>
      <c r="AK37" s="141" t="n">
        <f aca="false">SUM(AK9:AK36)</f>
        <v>131000</v>
      </c>
      <c r="AL37" s="102"/>
      <c r="AM37" s="141" t="n">
        <f aca="false">SUM(AM9:AM36)</f>
        <v>122112</v>
      </c>
      <c r="AN37" s="141" t="n">
        <f aca="false">SUM(AN9:AN36)</f>
        <v>8888</v>
      </c>
      <c r="AO37" s="102"/>
      <c r="AP37" s="141" t="n">
        <f aca="false">SUM(AP9:AP36)</f>
        <v>0</v>
      </c>
      <c r="AQ37" s="141" t="n">
        <f aca="false">SUM(AQ9:AQ36)</f>
        <v>65898</v>
      </c>
      <c r="AR37" s="102"/>
      <c r="AS37" s="102"/>
      <c r="AT37" s="102"/>
      <c r="AU37" s="102"/>
    </row>
    <row r="38" customFormat="false" ht="6" hidden="false" customHeight="true" outlineLevel="0" collapsed="false">
      <c r="A38" s="114"/>
      <c r="B38" s="102"/>
      <c r="C38" s="102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02"/>
      <c r="T38" s="129"/>
      <c r="U38" s="129"/>
      <c r="V38" s="129"/>
      <c r="W38" s="102"/>
      <c r="X38" s="129"/>
      <c r="Y38" s="129"/>
      <c r="Z38" s="102"/>
      <c r="AA38" s="102"/>
      <c r="AB38" s="129"/>
      <c r="AC38" s="129"/>
      <c r="AD38" s="129"/>
      <c r="AE38" s="102"/>
      <c r="AF38" s="129"/>
      <c r="AG38" s="129"/>
      <c r="AH38" s="129"/>
      <c r="AI38" s="102"/>
      <c r="AJ38" s="129"/>
      <c r="AK38" s="129"/>
      <c r="AL38" s="102"/>
      <c r="AM38" s="129"/>
      <c r="AN38" s="129"/>
      <c r="AO38" s="102"/>
      <c r="AP38" s="129"/>
      <c r="AQ38" s="129"/>
      <c r="AR38" s="102"/>
      <c r="AS38" s="102"/>
      <c r="AT38" s="102"/>
      <c r="AU38" s="102"/>
    </row>
    <row r="39" customFormat="false" ht="12.75" hidden="false" customHeight="false" outlineLevel="0" collapsed="false">
      <c r="A39" s="128" t="s">
        <v>482</v>
      </c>
      <c r="B39" s="102"/>
      <c r="C39" s="102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02"/>
      <c r="Q39" s="102"/>
      <c r="R39" s="102"/>
      <c r="S39" s="102"/>
      <c r="T39" s="129"/>
      <c r="U39" s="129"/>
      <c r="V39" s="102"/>
      <c r="W39" s="102"/>
      <c r="X39" s="102"/>
      <c r="Y39" s="102"/>
      <c r="Z39" s="102"/>
      <c r="AA39" s="99" t="str">
        <f aca="false">A39</f>
        <v>CASH FLOW FROM INVESTING ACTIVITIES</v>
      </c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30"/>
      <c r="AN39" s="102"/>
      <c r="AO39" s="102"/>
      <c r="AP39" s="130"/>
      <c r="AQ39" s="102"/>
      <c r="AR39" s="102"/>
      <c r="AS39" s="102"/>
      <c r="AT39" s="102"/>
      <c r="AU39" s="102"/>
    </row>
    <row r="40" customFormat="false" ht="12.75" hidden="false" customHeight="false" outlineLevel="0" collapsed="false">
      <c r="A40" s="131" t="s">
        <v>483</v>
      </c>
      <c r="B40" s="102"/>
      <c r="C40" s="102"/>
      <c r="D40" s="137" t="n">
        <f aca="false">-D272-D273+D288+D362+D363</f>
        <v>0</v>
      </c>
      <c r="E40" s="137" t="n">
        <f aca="false">-E272-E273+E288+E362+E363</f>
        <v>0</v>
      </c>
      <c r="F40" s="138" t="n">
        <f aca="false">-F272-F273+F288+F362+F363</f>
        <v>0</v>
      </c>
      <c r="G40" s="137" t="n">
        <f aca="false">-G272-G273+G288+G362+G363</f>
        <v>0</v>
      </c>
      <c r="H40" s="137" t="n">
        <f aca="false">-H272-H273+H288+H362+H363</f>
        <v>0</v>
      </c>
      <c r="I40" s="138" t="n">
        <f aca="false">-I272-I273+I288+I362+I363+7600</f>
        <v>7600</v>
      </c>
      <c r="J40" s="137" t="n">
        <f aca="false">-J272-J273+J288+J362+J363</f>
        <v>0</v>
      </c>
      <c r="K40" s="137" t="n">
        <f aca="false">-K272-K273+K288+K362+K363</f>
        <v>0</v>
      </c>
      <c r="L40" s="138" t="n">
        <f aca="false">-L272-L273+L288+L362+L363</f>
        <v>0</v>
      </c>
      <c r="M40" s="129" t="n">
        <f aca="false">-M272-M273+M288+M362+M363</f>
        <v>0</v>
      </c>
      <c r="N40" s="129" t="n">
        <f aca="false">-N272-N273+N288+N362+N363</f>
        <v>0</v>
      </c>
      <c r="O40" s="138" t="n">
        <f aca="false">-O272-O273+O288+O362+O363+5000</f>
        <v>5000</v>
      </c>
      <c r="P40" s="129" t="n">
        <f aca="false">SUM(D40:O40)</f>
        <v>12600</v>
      </c>
      <c r="Q40" s="130" t="n">
        <f aca="false">SUM(D40:E40)</f>
        <v>0</v>
      </c>
      <c r="R40" s="129" t="n">
        <f aca="false">P40-Q40</f>
        <v>12600</v>
      </c>
      <c r="S40" s="102"/>
      <c r="T40" s="130" t="n">
        <v>0</v>
      </c>
      <c r="U40" s="130" t="n">
        <v>0</v>
      </c>
      <c r="V40" s="129" t="n">
        <f aca="false">T40-U40</f>
        <v>0</v>
      </c>
      <c r="W40" s="102"/>
      <c r="X40" s="102"/>
      <c r="Y40" s="102"/>
      <c r="Z40" s="102"/>
      <c r="AA40" s="102" t="str">
        <f aca="false">A40</f>
        <v>   Proceeds from Sale (Various)</v>
      </c>
      <c r="AB40" s="129" t="n">
        <f aca="false">P40</f>
        <v>12600</v>
      </c>
      <c r="AC40" s="130" t="n">
        <f aca="false">SUM(D40:F40)</f>
        <v>0</v>
      </c>
      <c r="AD40" s="129" t="n">
        <f aca="false">AB40-AC40</f>
        <v>12600</v>
      </c>
      <c r="AE40" s="102"/>
      <c r="AF40" s="129" t="n">
        <f aca="false">T40</f>
        <v>0</v>
      </c>
      <c r="AG40" s="129" t="n">
        <f aca="false">U40</f>
        <v>0</v>
      </c>
      <c r="AH40" s="129" t="n">
        <f aca="false">AF40-AG40</f>
        <v>0</v>
      </c>
      <c r="AI40" s="102"/>
      <c r="AJ40" s="129" t="n">
        <f aca="false">AC40-AG40</f>
        <v>0</v>
      </c>
      <c r="AK40" s="129" t="n">
        <f aca="false">AB40-AF40</f>
        <v>12600</v>
      </c>
      <c r="AL40" s="102"/>
      <c r="AM40" s="130" t="n">
        <v>5653</v>
      </c>
      <c r="AN40" s="129" t="n">
        <f aca="false">AB40-AM40</f>
        <v>6947</v>
      </c>
      <c r="AO40" s="102"/>
      <c r="AP40" s="130" t="n">
        <v>0</v>
      </c>
      <c r="AQ40" s="129" t="n">
        <f aca="false">AC40-AP40</f>
        <v>0</v>
      </c>
      <c r="AR40" s="102"/>
      <c r="AS40" s="102"/>
      <c r="AT40" s="102"/>
      <c r="AU40" s="102"/>
    </row>
    <row r="41" customFormat="false" ht="12.75" hidden="false" customHeight="false" outlineLevel="0" collapsed="false">
      <c r="A41" s="131" t="s">
        <v>484</v>
      </c>
      <c r="B41" s="102"/>
      <c r="C41" s="102"/>
      <c r="D41" s="129" t="n">
        <f aca="false">-D267-D269-D270+D286</f>
        <v>-1800</v>
      </c>
      <c r="E41" s="129" t="n">
        <f aca="false">-E267-E269-E270+E286</f>
        <v>-4198</v>
      </c>
      <c r="F41" s="129" t="n">
        <f aca="false">-F267-F269-F270+F286</f>
        <v>-5600</v>
      </c>
      <c r="G41" s="129" t="n">
        <f aca="false">-G267-G269-G270+G286</f>
        <v>-11100</v>
      </c>
      <c r="H41" s="129" t="n">
        <f aca="false">-H267-H269-H270+H286</f>
        <v>-11000</v>
      </c>
      <c r="I41" s="129" t="n">
        <f aca="false">-I267-I269-I270+I286</f>
        <v>-12400</v>
      </c>
      <c r="J41" s="129" t="n">
        <f aca="false">-J267-J269-J270+J286</f>
        <v>-12700</v>
      </c>
      <c r="K41" s="129" t="n">
        <f aca="false">-K267-K269-K270+K286</f>
        <v>-12200</v>
      </c>
      <c r="L41" s="129" t="n">
        <f aca="false">-L267-L269-L270+L286</f>
        <v>-12700</v>
      </c>
      <c r="M41" s="129" t="n">
        <f aca="false">-M267-M269-M270+M286</f>
        <v>-10400</v>
      </c>
      <c r="N41" s="129" t="n">
        <f aca="false">-N267-N269-N270+N286</f>
        <v>-10100</v>
      </c>
      <c r="O41" s="129" t="n">
        <f aca="false">-O267-O269-O270+O286</f>
        <v>-7902</v>
      </c>
      <c r="P41" s="129" t="n">
        <f aca="false">SUM(D41:O41)</f>
        <v>-112100</v>
      </c>
      <c r="Q41" s="130" t="n">
        <f aca="false">SUM(D41:E41)</f>
        <v>-5998</v>
      </c>
      <c r="R41" s="129" t="n">
        <f aca="false">P41-Q41</f>
        <v>-106102</v>
      </c>
      <c r="S41" s="102"/>
      <c r="T41" s="143" t="n">
        <v>0</v>
      </c>
      <c r="U41" s="143" t="n">
        <v>0</v>
      </c>
      <c r="V41" s="129" t="n">
        <f aca="false">T41-U41</f>
        <v>0</v>
      </c>
      <c r="W41" s="102"/>
      <c r="X41" s="129"/>
      <c r="Y41" s="129"/>
      <c r="Z41" s="102"/>
      <c r="AA41" s="102" t="str">
        <f aca="false">A41</f>
        <v>   Additions to Property </v>
      </c>
      <c r="AB41" s="129" t="n">
        <f aca="false">P41</f>
        <v>-112100</v>
      </c>
      <c r="AC41" s="130" t="n">
        <f aca="false">SUM(D41:F41)</f>
        <v>-11598</v>
      </c>
      <c r="AD41" s="129" t="n">
        <f aca="false">AB41-AC41</f>
        <v>-100502</v>
      </c>
      <c r="AE41" s="102"/>
      <c r="AF41" s="129" t="n">
        <f aca="false">T41</f>
        <v>0</v>
      </c>
      <c r="AG41" s="129" t="n">
        <f aca="false">U41</f>
        <v>0</v>
      </c>
      <c r="AH41" s="129" t="n">
        <f aca="false">AF41-AG41</f>
        <v>0</v>
      </c>
      <c r="AI41" s="102"/>
      <c r="AJ41" s="129" t="n">
        <f aca="false">AC41-AG41</f>
        <v>-11598</v>
      </c>
      <c r="AK41" s="129" t="n">
        <f aca="false">AB41-AF41</f>
        <v>-112100</v>
      </c>
      <c r="AL41" s="102"/>
      <c r="AM41" s="130" t="n">
        <v>-74300</v>
      </c>
      <c r="AN41" s="129" t="n">
        <f aca="false">AB41-AM41</f>
        <v>-37800</v>
      </c>
      <c r="AO41" s="102"/>
      <c r="AP41" s="130" t="n">
        <v>0</v>
      </c>
      <c r="AQ41" s="129" t="n">
        <f aca="false">AC41-AP41</f>
        <v>-11598</v>
      </c>
      <c r="AR41" s="102"/>
      <c r="AS41" s="102"/>
      <c r="AT41" s="102"/>
      <c r="AU41" s="102"/>
    </row>
    <row r="42" customFormat="false" ht="12.75" hidden="false" customHeight="false" outlineLevel="0" collapsed="false">
      <c r="A42" s="131" t="s">
        <v>485</v>
      </c>
      <c r="B42" s="102"/>
      <c r="C42" s="102"/>
      <c r="D42" s="129" t="n">
        <f aca="false">-D268-D275</f>
        <v>-2400</v>
      </c>
      <c r="E42" s="129" t="n">
        <f aca="false">-E268-E275</f>
        <v>-2300</v>
      </c>
      <c r="F42" s="129" t="n">
        <f aca="false">-F268-F275</f>
        <v>-2300</v>
      </c>
      <c r="G42" s="129" t="n">
        <f aca="false">-G268-G275</f>
        <v>-0</v>
      </c>
      <c r="H42" s="129" t="n">
        <f aca="false">-H268-H275</f>
        <v>-2500</v>
      </c>
      <c r="I42" s="129" t="n">
        <f aca="false">-I268-I275</f>
        <v>-5800</v>
      </c>
      <c r="J42" s="129" t="n">
        <f aca="false">-J268-J275</f>
        <v>-5000</v>
      </c>
      <c r="K42" s="129" t="n">
        <f aca="false">-K268-K275</f>
        <v>-5000</v>
      </c>
      <c r="L42" s="129" t="n">
        <f aca="false">-L268-L275</f>
        <v>-10000</v>
      </c>
      <c r="M42" s="129" t="n">
        <f aca="false">-M268-M275</f>
        <v>-6700</v>
      </c>
      <c r="N42" s="129" t="n">
        <f aca="false">-N268-N275</f>
        <v>-0</v>
      </c>
      <c r="O42" s="129" t="n">
        <f aca="false">-O268-O275</f>
        <v>-0</v>
      </c>
      <c r="P42" s="129" t="n">
        <f aca="false">SUM(D42:O42)</f>
        <v>-42000</v>
      </c>
      <c r="Q42" s="130" t="n">
        <f aca="false">SUM(D42:E42)</f>
        <v>-4700</v>
      </c>
      <c r="R42" s="129" t="n">
        <f aca="false">P42-Q42</f>
        <v>-37300</v>
      </c>
      <c r="S42" s="102"/>
      <c r="T42" s="130" t="n">
        <v>0</v>
      </c>
      <c r="U42" s="130" t="n">
        <v>0</v>
      </c>
      <c r="V42" s="129" t="n">
        <f aca="false">T42-U42</f>
        <v>0</v>
      </c>
      <c r="W42" s="102"/>
      <c r="X42" s="129"/>
      <c r="Y42" s="129"/>
      <c r="Z42" s="102"/>
      <c r="AA42" s="102" t="str">
        <f aca="false">A42</f>
        <v>   Other Capital Expenditures</v>
      </c>
      <c r="AB42" s="129" t="n">
        <f aca="false">P42</f>
        <v>-42000</v>
      </c>
      <c r="AC42" s="130" t="n">
        <f aca="false">SUM(D42:F42)</f>
        <v>-7000</v>
      </c>
      <c r="AD42" s="129" t="n">
        <f aca="false">AB42-AC42</f>
        <v>-35000</v>
      </c>
      <c r="AE42" s="102"/>
      <c r="AF42" s="129" t="n">
        <f aca="false">T42</f>
        <v>0</v>
      </c>
      <c r="AG42" s="129" t="n">
        <f aca="false">U42</f>
        <v>0</v>
      </c>
      <c r="AH42" s="129" t="n">
        <f aca="false">AF42-AG42</f>
        <v>0</v>
      </c>
      <c r="AI42" s="102"/>
      <c r="AJ42" s="129" t="n">
        <f aca="false">AC42-AG42</f>
        <v>-7000</v>
      </c>
      <c r="AK42" s="129" t="n">
        <f aca="false">AB42-AF42</f>
        <v>-42000</v>
      </c>
      <c r="AL42" s="102"/>
      <c r="AM42" s="130" t="n">
        <v>-19963</v>
      </c>
      <c r="AN42" s="129" t="n">
        <f aca="false">AB42-AM42</f>
        <v>-22037</v>
      </c>
      <c r="AO42" s="102"/>
      <c r="AP42" s="130" t="n">
        <v>0</v>
      </c>
      <c r="AQ42" s="129" t="n">
        <f aca="false">AC42-AP42</f>
        <v>-7000</v>
      </c>
      <c r="AR42" s="102"/>
      <c r="AS42" s="102"/>
      <c r="AT42" s="102"/>
      <c r="AU42" s="102"/>
    </row>
    <row r="43" customFormat="false" ht="12.75" hidden="false" customHeight="false" outlineLevel="0" collapsed="false">
      <c r="A43" s="131" t="s">
        <v>486</v>
      </c>
      <c r="B43" s="102"/>
      <c r="C43" s="102"/>
      <c r="D43" s="135" t="n">
        <f aca="false">-D264</f>
        <v>-0</v>
      </c>
      <c r="E43" s="135" t="n">
        <f aca="false">-E264</f>
        <v>-0</v>
      </c>
      <c r="F43" s="135" t="n">
        <f aca="false">-F264</f>
        <v>-0</v>
      </c>
      <c r="G43" s="135" t="n">
        <f aca="false">-G264</f>
        <v>-0</v>
      </c>
      <c r="H43" s="135" t="n">
        <f aca="false">-H264</f>
        <v>-0</v>
      </c>
      <c r="I43" s="135" t="n">
        <f aca="false">-I264</f>
        <v>-0</v>
      </c>
      <c r="J43" s="135" t="n">
        <f aca="false">-J264</f>
        <v>-0</v>
      </c>
      <c r="K43" s="135" t="n">
        <f aca="false">-K264</f>
        <v>-0</v>
      </c>
      <c r="L43" s="135" t="n">
        <f aca="false">-L264</f>
        <v>-0</v>
      </c>
      <c r="M43" s="135" t="n">
        <f aca="false">-M264</f>
        <v>-0</v>
      </c>
      <c r="N43" s="135" t="n">
        <f aca="false">-N264</f>
        <v>-0</v>
      </c>
      <c r="O43" s="135" t="n">
        <f aca="false">-O264</f>
        <v>-0</v>
      </c>
      <c r="P43" s="129" t="n">
        <f aca="false">SUM(D43:O43)</f>
        <v>0</v>
      </c>
      <c r="Q43" s="130" t="n">
        <f aca="false">SUM(D43:E43)</f>
        <v>0</v>
      </c>
      <c r="R43" s="129" t="n">
        <f aca="false">P43-Q43</f>
        <v>0</v>
      </c>
      <c r="S43" s="102"/>
      <c r="T43" s="130" t="n">
        <v>0</v>
      </c>
      <c r="U43" s="130" t="n">
        <v>0</v>
      </c>
      <c r="V43" s="129" t="n">
        <f aca="false">T43-U43</f>
        <v>0</v>
      </c>
      <c r="W43" s="102"/>
      <c r="X43" s="102"/>
      <c r="Y43" s="102"/>
      <c r="Z43" s="102"/>
      <c r="AA43" s="102" t="str">
        <f aca="false">A43</f>
        <v>   Other Investments (McDay Energy / Misc.)</v>
      </c>
      <c r="AB43" s="129" t="n">
        <f aca="false">P43</f>
        <v>0</v>
      </c>
      <c r="AC43" s="130" t="n">
        <f aca="false">SUM(D43:F43)</f>
        <v>0</v>
      </c>
      <c r="AD43" s="129" t="n">
        <f aca="false">AB43-AC43</f>
        <v>0</v>
      </c>
      <c r="AE43" s="102"/>
      <c r="AF43" s="129" t="n">
        <f aca="false">T43</f>
        <v>0</v>
      </c>
      <c r="AG43" s="129" t="n">
        <f aca="false">U43</f>
        <v>0</v>
      </c>
      <c r="AH43" s="129" t="n">
        <f aca="false">AF43-AG43</f>
        <v>0</v>
      </c>
      <c r="AI43" s="102"/>
      <c r="AJ43" s="129" t="n">
        <f aca="false">AC43-AG43</f>
        <v>0</v>
      </c>
      <c r="AK43" s="129" t="n">
        <f aca="false">AB43-AF43</f>
        <v>0</v>
      </c>
      <c r="AL43" s="102"/>
      <c r="AM43" s="130" t="n">
        <v>0</v>
      </c>
      <c r="AN43" s="129" t="n">
        <f aca="false">AB43-AM43</f>
        <v>0</v>
      </c>
      <c r="AO43" s="102"/>
      <c r="AP43" s="130" t="n">
        <v>0</v>
      </c>
      <c r="AQ43" s="129" t="n">
        <f aca="false">AC43-AP43</f>
        <v>0</v>
      </c>
      <c r="AR43" s="102"/>
      <c r="AS43" s="102"/>
      <c r="AT43" s="102"/>
      <c r="AU43" s="102"/>
    </row>
    <row r="44" customFormat="false" ht="12.75" hidden="false" customHeight="false" outlineLevel="0" collapsed="false">
      <c r="A44" s="131" t="s">
        <v>487</v>
      </c>
      <c r="B44" s="102"/>
      <c r="C44" s="102"/>
      <c r="D44" s="144" t="n">
        <f aca="false">D284+D285</f>
        <v>0</v>
      </c>
      <c r="E44" s="144" t="n">
        <f aca="false">E284+E285</f>
        <v>0</v>
      </c>
      <c r="F44" s="144" t="n">
        <f aca="false">F284+F285</f>
        <v>0</v>
      </c>
      <c r="G44" s="144" t="n">
        <f aca="false">G284+G285</f>
        <v>0</v>
      </c>
      <c r="H44" s="144" t="n">
        <f aca="false">H284+H285</f>
        <v>0</v>
      </c>
      <c r="I44" s="144" t="n">
        <f aca="false">I284+I285</f>
        <v>0</v>
      </c>
      <c r="J44" s="144" t="n">
        <f aca="false">J284+J285</f>
        <v>0</v>
      </c>
      <c r="K44" s="144" t="n">
        <f aca="false">K284+K285</f>
        <v>0</v>
      </c>
      <c r="L44" s="144" t="n">
        <f aca="false">L284+L285</f>
        <v>0</v>
      </c>
      <c r="M44" s="144" t="n">
        <f aca="false">M284+M285</f>
        <v>0</v>
      </c>
      <c r="N44" s="144" t="n">
        <f aca="false">N284+N285</f>
        <v>0</v>
      </c>
      <c r="O44" s="144" t="n">
        <f aca="false">O284+O285</f>
        <v>0</v>
      </c>
      <c r="P44" s="141" t="n">
        <f aca="false">SUM(D44:O44)</f>
        <v>0</v>
      </c>
      <c r="Q44" s="142" t="n">
        <f aca="false">SUM(D44:E44)</f>
        <v>0</v>
      </c>
      <c r="R44" s="141" t="n">
        <f aca="false">P44-Q44</f>
        <v>0</v>
      </c>
      <c r="S44" s="102"/>
      <c r="T44" s="142" t="n">
        <v>0</v>
      </c>
      <c r="U44" s="142" t="n">
        <v>0</v>
      </c>
      <c r="V44" s="141" t="n">
        <f aca="false">T44-U44</f>
        <v>0</v>
      </c>
      <c r="W44" s="102"/>
      <c r="X44" s="102"/>
      <c r="Y44" s="102"/>
      <c r="Z44" s="102"/>
      <c r="AA44" s="102" t="str">
        <f aca="false">A44</f>
        <v>   Other (Net Salvage &amp; Removal)</v>
      </c>
      <c r="AB44" s="141" t="n">
        <f aca="false">P44</f>
        <v>0</v>
      </c>
      <c r="AC44" s="142" t="n">
        <f aca="false">SUM(D44:F44)</f>
        <v>0</v>
      </c>
      <c r="AD44" s="141" t="n">
        <f aca="false">AB44-AC44</f>
        <v>0</v>
      </c>
      <c r="AE44" s="102"/>
      <c r="AF44" s="141" t="n">
        <f aca="false">T44</f>
        <v>0</v>
      </c>
      <c r="AG44" s="141" t="n">
        <f aca="false">U44</f>
        <v>0</v>
      </c>
      <c r="AH44" s="141" t="n">
        <f aca="false">AF44-AG44</f>
        <v>0</v>
      </c>
      <c r="AI44" s="102"/>
      <c r="AJ44" s="141" t="n">
        <f aca="false">AC44-AG44</f>
        <v>0</v>
      </c>
      <c r="AK44" s="141" t="n">
        <f aca="false">AB44-AF44</f>
        <v>0</v>
      </c>
      <c r="AL44" s="102"/>
      <c r="AM44" s="142" t="n">
        <v>-1021</v>
      </c>
      <c r="AN44" s="141" t="n">
        <f aca="false">AB44-AM44</f>
        <v>1021</v>
      </c>
      <c r="AO44" s="102"/>
      <c r="AP44" s="142" t="n">
        <v>0</v>
      </c>
      <c r="AQ44" s="141" t="n">
        <f aca="false">AC44-AP44</f>
        <v>0</v>
      </c>
      <c r="AR44" s="102"/>
      <c r="AS44" s="102"/>
      <c r="AT44" s="102"/>
      <c r="AU44" s="102"/>
    </row>
    <row r="45" customFormat="false" ht="3.95" hidden="false" customHeight="true" outlineLevel="0" collapsed="false">
      <c r="A45" s="114"/>
      <c r="B45" s="102"/>
      <c r="C45" s="102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02"/>
      <c r="T45" s="129"/>
      <c r="U45" s="129"/>
      <c r="V45" s="129"/>
      <c r="W45" s="102"/>
      <c r="X45" s="129"/>
      <c r="Y45" s="129"/>
      <c r="Z45" s="102"/>
      <c r="AA45" s="102"/>
      <c r="AB45" s="129"/>
      <c r="AC45" s="129"/>
      <c r="AD45" s="129"/>
      <c r="AE45" s="102"/>
      <c r="AF45" s="129"/>
      <c r="AG45" s="129"/>
      <c r="AH45" s="129"/>
      <c r="AI45" s="102"/>
      <c r="AJ45" s="129"/>
      <c r="AK45" s="129"/>
      <c r="AL45" s="102"/>
      <c r="AM45" s="129"/>
      <c r="AN45" s="129"/>
      <c r="AO45" s="102"/>
      <c r="AP45" s="129"/>
      <c r="AQ45" s="129"/>
      <c r="AR45" s="102"/>
      <c r="AS45" s="102"/>
      <c r="AT45" s="102"/>
      <c r="AU45" s="102"/>
    </row>
    <row r="46" customFormat="false" ht="12.75" hidden="false" customHeight="false" outlineLevel="0" collapsed="false">
      <c r="A46" s="128" t="s">
        <v>488</v>
      </c>
      <c r="B46" s="102"/>
      <c r="C46" s="102"/>
      <c r="D46" s="141" t="n">
        <f aca="false">SUM(D40:D45)</f>
        <v>-4200</v>
      </c>
      <c r="E46" s="141" t="n">
        <f aca="false">SUM(E40:E45)</f>
        <v>-6498</v>
      </c>
      <c r="F46" s="141" t="n">
        <f aca="false">SUM(F40:F45)</f>
        <v>-7900</v>
      </c>
      <c r="G46" s="141" t="n">
        <f aca="false">SUM(G40:G45)</f>
        <v>-11100</v>
      </c>
      <c r="H46" s="141" t="n">
        <f aca="false">SUM(H40:H45)</f>
        <v>-13500</v>
      </c>
      <c r="I46" s="141" t="n">
        <f aca="false">SUM(I40:I45)</f>
        <v>-10600</v>
      </c>
      <c r="J46" s="141" t="n">
        <f aca="false">SUM(J40:J45)</f>
        <v>-17700</v>
      </c>
      <c r="K46" s="141" t="n">
        <f aca="false">SUM(K40:K45)</f>
        <v>-17200</v>
      </c>
      <c r="L46" s="141" t="n">
        <f aca="false">SUM(L40:L45)</f>
        <v>-22700</v>
      </c>
      <c r="M46" s="141" t="n">
        <f aca="false">SUM(M40:M45)</f>
        <v>-17100</v>
      </c>
      <c r="N46" s="141" t="n">
        <f aca="false">SUM(N40:N45)</f>
        <v>-10100</v>
      </c>
      <c r="O46" s="141" t="n">
        <f aca="false">SUM(O40:O45)</f>
        <v>-2902</v>
      </c>
      <c r="P46" s="141" t="n">
        <f aca="false">SUM(P40:P45)</f>
        <v>-141500</v>
      </c>
      <c r="Q46" s="141" t="n">
        <f aca="false">SUM(Q40:Q45)</f>
        <v>-10698</v>
      </c>
      <c r="R46" s="141" t="n">
        <f aca="false">SUM(R40:R45)</f>
        <v>-130802</v>
      </c>
      <c r="S46" s="102"/>
      <c r="T46" s="141" t="n">
        <f aca="false">SUM(T40:T45)</f>
        <v>0</v>
      </c>
      <c r="U46" s="141" t="n">
        <f aca="false">SUM(U40:U45)</f>
        <v>0</v>
      </c>
      <c r="V46" s="141" t="n">
        <f aca="false">SUM(V40:V45)</f>
        <v>0</v>
      </c>
      <c r="W46" s="102"/>
      <c r="X46" s="129"/>
      <c r="Y46" s="129"/>
      <c r="Z46" s="102"/>
      <c r="AA46" s="99" t="str">
        <f aca="false">A46</f>
        <v>      Cash Provided by (Used in) Investing Activities</v>
      </c>
      <c r="AB46" s="141" t="n">
        <f aca="false">SUM(AB40:AB45)</f>
        <v>-141500</v>
      </c>
      <c r="AC46" s="141" t="n">
        <f aca="false">SUM(AC40:AC45)</f>
        <v>-18598</v>
      </c>
      <c r="AD46" s="141" t="n">
        <f aca="false">SUM(AD40:AD45)</f>
        <v>-122902</v>
      </c>
      <c r="AE46" s="102"/>
      <c r="AF46" s="141" t="n">
        <f aca="false">SUM(AF40:AF45)</f>
        <v>0</v>
      </c>
      <c r="AG46" s="141" t="n">
        <f aca="false">SUM(AG40:AG45)</f>
        <v>0</v>
      </c>
      <c r="AH46" s="141" t="n">
        <f aca="false">SUM(AH40:AH45)</f>
        <v>0</v>
      </c>
      <c r="AI46" s="102"/>
      <c r="AJ46" s="141" t="n">
        <f aca="false">SUM(AJ40:AJ45)</f>
        <v>-18598</v>
      </c>
      <c r="AK46" s="141" t="n">
        <f aca="false">SUM(AK40:AK45)</f>
        <v>-141500</v>
      </c>
      <c r="AL46" s="102"/>
      <c r="AM46" s="141" t="n">
        <f aca="false">SUM(AM40:AM45)</f>
        <v>-89631</v>
      </c>
      <c r="AN46" s="141" t="n">
        <f aca="false">SUM(AN40:AN45)</f>
        <v>-51869</v>
      </c>
      <c r="AO46" s="102"/>
      <c r="AP46" s="141" t="n">
        <f aca="false">SUM(AP40:AP45)</f>
        <v>0</v>
      </c>
      <c r="AQ46" s="141" t="n">
        <f aca="false">SUM(AQ40:AQ45)</f>
        <v>-18598</v>
      </c>
      <c r="AR46" s="102"/>
      <c r="AS46" s="102"/>
      <c r="AT46" s="102"/>
      <c r="AU46" s="102"/>
    </row>
    <row r="47" customFormat="false" ht="6" hidden="false" customHeight="true" outlineLevel="0" collapsed="false">
      <c r="A47" s="114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30"/>
      <c r="AN47" s="130"/>
      <c r="AO47" s="102"/>
      <c r="AP47" s="130"/>
      <c r="AQ47" s="130"/>
      <c r="AR47" s="102"/>
      <c r="AS47" s="102"/>
      <c r="AT47" s="102"/>
      <c r="AU47" s="102"/>
    </row>
    <row r="48" customFormat="false" ht="12.75" hidden="false" customHeight="false" outlineLevel="0" collapsed="false">
      <c r="A48" s="128" t="s">
        <v>489</v>
      </c>
      <c r="B48" s="102"/>
      <c r="C48" s="102"/>
      <c r="D48" s="141" t="n">
        <f aca="false">D37+D46</f>
        <v>19700</v>
      </c>
      <c r="E48" s="141" t="n">
        <f aca="false">E37+E46</f>
        <v>16500</v>
      </c>
      <c r="F48" s="141" t="n">
        <f aca="false">F37+F46</f>
        <v>11100</v>
      </c>
      <c r="G48" s="141" t="n">
        <f aca="false">G37+G46</f>
        <v>34000</v>
      </c>
      <c r="H48" s="141" t="n">
        <f aca="false">H37+H46</f>
        <v>-11700</v>
      </c>
      <c r="I48" s="141" t="n">
        <f aca="false">I37+I46</f>
        <v>-18400</v>
      </c>
      <c r="J48" s="141" t="n">
        <f aca="false">J37+J46</f>
        <v>-6900</v>
      </c>
      <c r="K48" s="141" t="n">
        <f aca="false">K37+K46</f>
        <v>-6600</v>
      </c>
      <c r="L48" s="141" t="n">
        <f aca="false">L37+L46</f>
        <v>-20400</v>
      </c>
      <c r="M48" s="141" t="n">
        <f aca="false">M37+M46</f>
        <v>-8700</v>
      </c>
      <c r="N48" s="141" t="n">
        <f aca="false">N37+N46</f>
        <v>-19700</v>
      </c>
      <c r="O48" s="141" t="n">
        <f aca="false">O37+O46</f>
        <v>600</v>
      </c>
      <c r="P48" s="141" t="n">
        <f aca="false">P37+P46</f>
        <v>-10500</v>
      </c>
      <c r="Q48" s="141" t="n">
        <f aca="false">Q37+Q46</f>
        <v>36200</v>
      </c>
      <c r="R48" s="141" t="n">
        <f aca="false">R37+R46</f>
        <v>-46700</v>
      </c>
      <c r="S48" s="102"/>
      <c r="T48" s="141" t="n">
        <f aca="false">T37+T46</f>
        <v>0</v>
      </c>
      <c r="U48" s="141" t="n">
        <f aca="false">U37+U46</f>
        <v>0</v>
      </c>
      <c r="V48" s="141" t="n">
        <f aca="false">V37+V46</f>
        <v>0</v>
      </c>
      <c r="W48" s="102"/>
      <c r="X48" s="129"/>
      <c r="Y48" s="129"/>
      <c r="Z48" s="102"/>
      <c r="AA48" s="99" t="str">
        <f aca="false">A48</f>
        <v>            Net Cash Flow Before Corporate Adjustments</v>
      </c>
      <c r="AB48" s="141" t="n">
        <f aca="false">AB37+AB46</f>
        <v>-10500</v>
      </c>
      <c r="AC48" s="141" t="n">
        <f aca="false">AC37+AC46</f>
        <v>47300</v>
      </c>
      <c r="AD48" s="141" t="n">
        <f aca="false">AD37+AD46</f>
        <v>-57800</v>
      </c>
      <c r="AE48" s="102"/>
      <c r="AF48" s="141" t="n">
        <f aca="false">AF37+AF46</f>
        <v>0</v>
      </c>
      <c r="AG48" s="141" t="n">
        <f aca="false">AG37+AG46</f>
        <v>0</v>
      </c>
      <c r="AH48" s="141" t="n">
        <f aca="false">AH37+AH46</f>
        <v>0</v>
      </c>
      <c r="AI48" s="102"/>
      <c r="AJ48" s="141" t="n">
        <f aca="false">AJ37+AJ46</f>
        <v>47300</v>
      </c>
      <c r="AK48" s="141" t="n">
        <f aca="false">AK37+AK46</f>
        <v>-10500</v>
      </c>
      <c r="AL48" s="102"/>
      <c r="AM48" s="141" t="n">
        <f aca="false">AM37+AM46</f>
        <v>32481</v>
      </c>
      <c r="AN48" s="141" t="n">
        <f aca="false">AN37+AN46</f>
        <v>-42981</v>
      </c>
      <c r="AO48" s="102"/>
      <c r="AP48" s="141" t="n">
        <f aca="false">AP37+AP46</f>
        <v>0</v>
      </c>
      <c r="AQ48" s="141" t="n">
        <f aca="false">AQ37+AQ46</f>
        <v>47300</v>
      </c>
      <c r="AR48" s="102"/>
      <c r="AS48" s="102"/>
      <c r="AT48" s="102"/>
      <c r="AU48" s="102"/>
    </row>
    <row r="49" customFormat="false" ht="6" hidden="false" customHeight="true" outlineLevel="0" collapsed="false">
      <c r="A49" s="114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</row>
    <row r="50" customFormat="false" ht="12.75" hidden="false" customHeight="true" outlineLevel="0" collapsed="false">
      <c r="A50" s="128" t="s">
        <v>490</v>
      </c>
      <c r="B50" s="102"/>
      <c r="C50" s="102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02"/>
      <c r="Q50" s="102"/>
      <c r="R50" s="102"/>
      <c r="S50" s="102"/>
      <c r="T50" s="129"/>
      <c r="U50" s="102"/>
      <c r="V50" s="102"/>
      <c r="W50" s="102"/>
      <c r="X50" s="102"/>
      <c r="Y50" s="102"/>
      <c r="Z50" s="102"/>
      <c r="AA50" s="99" t="str">
        <f aca="false">A50</f>
        <v>OTHER ITEMS AFFECTING INTERCO. (CORP.) BALANCE</v>
      </c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30"/>
      <c r="AN50" s="102"/>
      <c r="AO50" s="102"/>
      <c r="AP50" s="130"/>
      <c r="AQ50" s="102"/>
      <c r="AR50" s="102"/>
      <c r="AS50" s="102"/>
      <c r="AT50" s="102"/>
      <c r="AU50" s="102"/>
    </row>
    <row r="51" customFormat="false" ht="12.75" hidden="false" customHeight="true" outlineLevel="0" collapsed="false">
      <c r="A51" s="131" t="s">
        <v>491</v>
      </c>
      <c r="B51" s="102"/>
      <c r="C51" s="102"/>
      <c r="D51" s="129" t="n">
        <f aca="false">BACKUP!D496</f>
        <v>0</v>
      </c>
      <c r="E51" s="129" t="n">
        <f aca="false">BACKUP!E496</f>
        <v>0</v>
      </c>
      <c r="F51" s="129" t="n">
        <f aca="false">BACKUP!F496</f>
        <v>0</v>
      </c>
      <c r="G51" s="129" t="n">
        <f aca="false">BACKUP!G496</f>
        <v>0</v>
      </c>
      <c r="H51" s="129" t="n">
        <f aca="false">BACKUP!H496</f>
        <v>0</v>
      </c>
      <c r="I51" s="129" t="n">
        <f aca="false">BACKUP!I496</f>
        <v>0</v>
      </c>
      <c r="J51" s="129" t="n">
        <f aca="false">BACKUP!J496</f>
        <v>0</v>
      </c>
      <c r="K51" s="129" t="n">
        <f aca="false">BACKUP!K496</f>
        <v>0</v>
      </c>
      <c r="L51" s="129" t="n">
        <f aca="false">BACKUP!L496</f>
        <v>0</v>
      </c>
      <c r="M51" s="129" t="n">
        <f aca="false">BACKUP!M496</f>
        <v>0</v>
      </c>
      <c r="N51" s="129" t="n">
        <f aca="false">BACKUP!N496</f>
        <v>0</v>
      </c>
      <c r="O51" s="129" t="n">
        <f aca="false">BACKUP!O496</f>
        <v>0</v>
      </c>
      <c r="P51" s="129" t="n">
        <f aca="false">SUM(D51:O51)</f>
        <v>0</v>
      </c>
      <c r="Q51" s="130" t="n">
        <f aca="false">SUM(D51:E51)</f>
        <v>0</v>
      </c>
      <c r="R51" s="129" t="n">
        <f aca="false">P51-Q51</f>
        <v>0</v>
      </c>
      <c r="S51" s="102"/>
      <c r="T51" s="130" t="n">
        <v>0</v>
      </c>
      <c r="U51" s="130" t="n">
        <v>0</v>
      </c>
      <c r="V51" s="129" t="n">
        <f aca="false">T51-U51</f>
        <v>0</v>
      </c>
      <c r="W51" s="102"/>
      <c r="X51" s="129"/>
      <c r="Y51" s="129"/>
      <c r="Z51" s="102"/>
      <c r="AA51" s="102" t="str">
        <f aca="false">A51</f>
        <v>   Dividends Transferred to EPC </v>
      </c>
      <c r="AB51" s="129" t="n">
        <f aca="false">P51</f>
        <v>0</v>
      </c>
      <c r="AC51" s="130" t="n">
        <f aca="false">SUM(D51:F51)</f>
        <v>0</v>
      </c>
      <c r="AD51" s="129" t="n">
        <f aca="false">AB51-AC51</f>
        <v>0</v>
      </c>
      <c r="AE51" s="102"/>
      <c r="AF51" s="129" t="n">
        <f aca="false">T51</f>
        <v>0</v>
      </c>
      <c r="AG51" s="129" t="n">
        <f aca="false">U51</f>
        <v>0</v>
      </c>
      <c r="AH51" s="129" t="n">
        <f aca="false">AF51-AG51</f>
        <v>0</v>
      </c>
      <c r="AI51" s="102"/>
      <c r="AJ51" s="129" t="n">
        <f aca="false">AC51-AG51</f>
        <v>0</v>
      </c>
      <c r="AK51" s="129" t="n">
        <f aca="false">AB51-AF51</f>
        <v>0</v>
      </c>
      <c r="AL51" s="102"/>
      <c r="AM51" s="130" t="n">
        <v>0</v>
      </c>
      <c r="AN51" s="129" t="n">
        <f aca="false">AB51-AM51</f>
        <v>0</v>
      </c>
      <c r="AO51" s="102"/>
      <c r="AP51" s="130" t="n">
        <v>0</v>
      </c>
      <c r="AQ51" s="129" t="n">
        <f aca="false">AC51-AP51</f>
        <v>0</v>
      </c>
      <c r="AR51" s="102"/>
      <c r="AS51" s="102"/>
      <c r="AT51" s="102"/>
      <c r="AU51" s="102"/>
    </row>
    <row r="52" customFormat="false" ht="12.75" hidden="false" customHeight="true" outlineLevel="0" collapsed="false">
      <c r="A52" s="131" t="s">
        <v>492</v>
      </c>
      <c r="B52" s="102"/>
      <c r="C52" s="102"/>
      <c r="D52" s="145" t="n">
        <f aca="false">SUM(D352:D354)</f>
        <v>0</v>
      </c>
      <c r="E52" s="145" t="n">
        <f aca="false">SUM(E352:E354)</f>
        <v>0</v>
      </c>
      <c r="F52" s="145" t="n">
        <f aca="false">SUM(F352:F354)</f>
        <v>0</v>
      </c>
      <c r="G52" s="145" t="n">
        <f aca="false">SUM(G352:G354)</f>
        <v>0</v>
      </c>
      <c r="H52" s="145" t="n">
        <f aca="false">SUM(H352:H354)</f>
        <v>0</v>
      </c>
      <c r="I52" s="145" t="n">
        <f aca="false">SUM(I352:I354)</f>
        <v>0</v>
      </c>
      <c r="J52" s="145" t="n">
        <f aca="false">SUM(J352:J354)</f>
        <v>0</v>
      </c>
      <c r="K52" s="145" t="n">
        <f aca="false">SUM(K352:K354)</f>
        <v>0</v>
      </c>
      <c r="L52" s="145" t="n">
        <f aca="false">SUM(L352:L354)</f>
        <v>0</v>
      </c>
      <c r="M52" s="145" t="n">
        <f aca="false">SUM(M352:M354)</f>
        <v>0</v>
      </c>
      <c r="N52" s="145" t="n">
        <f aca="false">SUM(N352:N354)</f>
        <v>0</v>
      </c>
      <c r="O52" s="145" t="n">
        <f aca="false">SUM(O352:O354)</f>
        <v>0</v>
      </c>
      <c r="P52" s="129" t="n">
        <f aca="false">SUM(D52:O52)</f>
        <v>0</v>
      </c>
      <c r="Q52" s="130" t="n">
        <f aca="false">SUM(D52:E52)</f>
        <v>0</v>
      </c>
      <c r="R52" s="129" t="n">
        <f aca="false">P52-Q52</f>
        <v>0</v>
      </c>
      <c r="S52" s="102"/>
      <c r="T52" s="130" t="n">
        <v>0</v>
      </c>
      <c r="U52" s="130" t="n">
        <v>0</v>
      </c>
      <c r="V52" s="129" t="n">
        <f aca="false">T52-U52</f>
        <v>0</v>
      </c>
      <c r="W52" s="102"/>
      <c r="X52" s="129"/>
      <c r="Y52" s="129"/>
      <c r="Z52" s="102"/>
      <c r="AA52" s="102" t="str">
        <f aca="false">A52</f>
        <v>   Inc. / (Dec.) in Long-Term Debt  (External)</v>
      </c>
      <c r="AB52" s="129" t="n">
        <f aca="false">P52</f>
        <v>0</v>
      </c>
      <c r="AC52" s="130" t="n">
        <f aca="false">SUM(D52:F52)</f>
        <v>0</v>
      </c>
      <c r="AD52" s="129" t="n">
        <f aca="false">AB52-AC52</f>
        <v>0</v>
      </c>
      <c r="AE52" s="102"/>
      <c r="AF52" s="129" t="n">
        <f aca="false">T52</f>
        <v>0</v>
      </c>
      <c r="AG52" s="129" t="n">
        <f aca="false">U52</f>
        <v>0</v>
      </c>
      <c r="AH52" s="129" t="n">
        <f aca="false">AF52-AG52</f>
        <v>0</v>
      </c>
      <c r="AI52" s="102"/>
      <c r="AJ52" s="129" t="n">
        <f aca="false">AC52-AG52</f>
        <v>0</v>
      </c>
      <c r="AK52" s="129" t="n">
        <f aca="false">AB52-AF52</f>
        <v>0</v>
      </c>
      <c r="AL52" s="102"/>
      <c r="AM52" s="130" t="n">
        <v>0</v>
      </c>
      <c r="AN52" s="129" t="n">
        <f aca="false">AB52-AM52</f>
        <v>0</v>
      </c>
      <c r="AO52" s="102"/>
      <c r="AP52" s="130" t="n">
        <v>0</v>
      </c>
      <c r="AQ52" s="129" t="n">
        <f aca="false">AC52-AP52</f>
        <v>0</v>
      </c>
      <c r="AR52" s="102"/>
      <c r="AS52" s="102"/>
      <c r="AT52" s="102"/>
      <c r="AU52" s="102"/>
    </row>
    <row r="53" customFormat="false" ht="12.75" hidden="false" customHeight="true" outlineLevel="0" collapsed="false">
      <c r="A53" s="131" t="s">
        <v>493</v>
      </c>
      <c r="B53" s="102"/>
      <c r="C53" s="102"/>
      <c r="D53" s="130" t="n">
        <v>0</v>
      </c>
      <c r="E53" s="130" t="n">
        <v>0</v>
      </c>
      <c r="F53" s="130" t="n">
        <v>0</v>
      </c>
      <c r="G53" s="130" t="n">
        <v>0</v>
      </c>
      <c r="H53" s="130" t="n">
        <v>0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29" t="n">
        <f aca="false">SUM(D53:O53)</f>
        <v>0</v>
      </c>
      <c r="Q53" s="130" t="n">
        <f aca="false">SUM(D53:E53)</f>
        <v>0</v>
      </c>
      <c r="R53" s="129" t="n">
        <f aca="false">P53-Q53</f>
        <v>0</v>
      </c>
      <c r="S53" s="102"/>
      <c r="T53" s="130" t="n">
        <v>0</v>
      </c>
      <c r="U53" s="130" t="n">
        <v>0</v>
      </c>
      <c r="V53" s="129" t="n">
        <f aca="false">T53-U53</f>
        <v>0</v>
      </c>
      <c r="W53" s="102"/>
      <c r="X53" s="102"/>
      <c r="Y53" s="102"/>
      <c r="Z53" s="102"/>
      <c r="AA53" s="102" t="str">
        <f aca="false">A53</f>
        <v>   Inc. / (Dec.) in Long-Term Debt Discount </v>
      </c>
      <c r="AB53" s="129" t="n">
        <f aca="false">P53</f>
        <v>0</v>
      </c>
      <c r="AC53" s="130" t="n">
        <f aca="false">SUM(D53:F53)</f>
        <v>0</v>
      </c>
      <c r="AD53" s="129" t="n">
        <f aca="false">AB53-AC53</f>
        <v>0</v>
      </c>
      <c r="AE53" s="102"/>
      <c r="AF53" s="129" t="n">
        <f aca="false">T53</f>
        <v>0</v>
      </c>
      <c r="AG53" s="129" t="n">
        <f aca="false">U53</f>
        <v>0</v>
      </c>
      <c r="AH53" s="129" t="n">
        <f aca="false">AF53-AG53</f>
        <v>0</v>
      </c>
      <c r="AI53" s="102"/>
      <c r="AJ53" s="129" t="n">
        <f aca="false">AC53-AG53</f>
        <v>0</v>
      </c>
      <c r="AK53" s="129" t="n">
        <f aca="false">AB53-AF53</f>
        <v>0</v>
      </c>
      <c r="AL53" s="102"/>
      <c r="AM53" s="130" t="n">
        <v>0</v>
      </c>
      <c r="AN53" s="129" t="n">
        <f aca="false">AB53-AM53</f>
        <v>0</v>
      </c>
      <c r="AO53" s="102"/>
      <c r="AP53" s="130" t="n">
        <v>0</v>
      </c>
      <c r="AQ53" s="129" t="n">
        <f aca="false">AC53-AP53</f>
        <v>0</v>
      </c>
      <c r="AR53" s="102"/>
      <c r="AS53" s="102"/>
      <c r="AT53" s="102"/>
      <c r="AU53" s="102"/>
    </row>
    <row r="54" customFormat="false" ht="12.75" hidden="false" customHeight="true" outlineLevel="0" collapsed="false">
      <c r="A54" s="131" t="s">
        <v>494</v>
      </c>
      <c r="B54" s="102"/>
      <c r="C54" s="102"/>
      <c r="D54" s="146" t="n">
        <f aca="false">D367</f>
        <v>0</v>
      </c>
      <c r="E54" s="146" t="n">
        <f aca="false">E367</f>
        <v>0</v>
      </c>
      <c r="F54" s="146" t="n">
        <f aca="false">F367</f>
        <v>0</v>
      </c>
      <c r="G54" s="146" t="n">
        <f aca="false">G367</f>
        <v>0</v>
      </c>
      <c r="H54" s="146" t="n">
        <f aca="false">H367</f>
        <v>0</v>
      </c>
      <c r="I54" s="146" t="n">
        <f aca="false">I367</f>
        <v>0</v>
      </c>
      <c r="J54" s="146" t="n">
        <f aca="false">J367</f>
        <v>0</v>
      </c>
      <c r="K54" s="146" t="n">
        <f aca="false">K367</f>
        <v>0</v>
      </c>
      <c r="L54" s="146" t="n">
        <f aca="false">L367</f>
        <v>0</v>
      </c>
      <c r="M54" s="146" t="n">
        <f aca="false">M367</f>
        <v>0</v>
      </c>
      <c r="N54" s="146" t="n">
        <f aca="false">N367</f>
        <v>0</v>
      </c>
      <c r="O54" s="146" t="n">
        <f aca="false">O367</f>
        <v>0</v>
      </c>
      <c r="P54" s="141" t="n">
        <f aca="false">SUM(D54:O54)</f>
        <v>0</v>
      </c>
      <c r="Q54" s="142" t="n">
        <f aca="false">SUM(D54:E54)</f>
        <v>0</v>
      </c>
      <c r="R54" s="141" t="n">
        <f aca="false">P54-Q54</f>
        <v>0</v>
      </c>
      <c r="S54" s="102"/>
      <c r="T54" s="140" t="n">
        <v>0</v>
      </c>
      <c r="U54" s="140" t="n">
        <v>0</v>
      </c>
      <c r="V54" s="141" t="n">
        <f aca="false">T54-U54</f>
        <v>0</v>
      </c>
      <c r="W54" s="102"/>
      <c r="X54" s="102"/>
      <c r="Y54" s="102"/>
      <c r="Z54" s="102"/>
      <c r="AA54" s="102" t="str">
        <f aca="false">A54</f>
        <v>   Contribution from Parent </v>
      </c>
      <c r="AB54" s="141" t="n">
        <f aca="false">P54</f>
        <v>0</v>
      </c>
      <c r="AC54" s="142" t="n">
        <f aca="false">SUM(D54:F54)</f>
        <v>0</v>
      </c>
      <c r="AD54" s="141" t="n">
        <f aca="false">AB54-AC54</f>
        <v>0</v>
      </c>
      <c r="AE54" s="102"/>
      <c r="AF54" s="141" t="n">
        <f aca="false">T54</f>
        <v>0</v>
      </c>
      <c r="AG54" s="141" t="n">
        <f aca="false">U54</f>
        <v>0</v>
      </c>
      <c r="AH54" s="141" t="n">
        <f aca="false">AF54-AG54</f>
        <v>0</v>
      </c>
      <c r="AI54" s="102"/>
      <c r="AJ54" s="141" t="n">
        <f aca="false">AC54-AG54</f>
        <v>0</v>
      </c>
      <c r="AK54" s="141" t="n">
        <f aca="false">AB54-AF54</f>
        <v>0</v>
      </c>
      <c r="AL54" s="102"/>
      <c r="AM54" s="142" t="n">
        <v>0</v>
      </c>
      <c r="AN54" s="141" t="n">
        <f aca="false">AB54-AM54</f>
        <v>0</v>
      </c>
      <c r="AO54" s="102"/>
      <c r="AP54" s="142" t="n">
        <v>0</v>
      </c>
      <c r="AQ54" s="141" t="n">
        <f aca="false">AC54-AP54</f>
        <v>0</v>
      </c>
      <c r="AR54" s="102"/>
      <c r="AS54" s="102"/>
      <c r="AT54" s="102"/>
      <c r="AU54" s="102"/>
    </row>
    <row r="55" customFormat="false" ht="3.95" hidden="false" customHeight="true" outlineLevel="0" collapsed="false">
      <c r="A55" s="114"/>
      <c r="B55" s="102"/>
      <c r="C55" s="102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02"/>
      <c r="T55" s="129"/>
      <c r="U55" s="129"/>
      <c r="V55" s="129"/>
      <c r="W55" s="102"/>
      <c r="X55" s="129"/>
      <c r="Y55" s="129"/>
      <c r="Z55" s="102"/>
      <c r="AA55" s="102"/>
      <c r="AB55" s="129"/>
      <c r="AC55" s="129"/>
      <c r="AD55" s="129"/>
      <c r="AE55" s="102"/>
      <c r="AF55" s="129"/>
      <c r="AG55" s="129"/>
      <c r="AH55" s="129"/>
      <c r="AI55" s="102"/>
      <c r="AJ55" s="129"/>
      <c r="AK55" s="129"/>
      <c r="AL55" s="102"/>
      <c r="AM55" s="129"/>
      <c r="AN55" s="129"/>
      <c r="AO55" s="102"/>
      <c r="AP55" s="129"/>
      <c r="AQ55" s="129"/>
      <c r="AR55" s="102"/>
      <c r="AS55" s="102"/>
      <c r="AT55" s="102"/>
      <c r="AU55" s="102"/>
    </row>
    <row r="56" customFormat="false" ht="12.75" hidden="false" customHeight="true" outlineLevel="0" collapsed="false">
      <c r="A56" s="128" t="s">
        <v>495</v>
      </c>
      <c r="B56" s="102"/>
      <c r="C56" s="102"/>
      <c r="D56" s="141" t="n">
        <f aca="false">SUM(D51:D55)</f>
        <v>0</v>
      </c>
      <c r="E56" s="141" t="n">
        <f aca="false">SUM(E51:E55)</f>
        <v>0</v>
      </c>
      <c r="F56" s="141" t="n">
        <f aca="false">SUM(F51:F55)</f>
        <v>0</v>
      </c>
      <c r="G56" s="141" t="n">
        <f aca="false">SUM(G51:G55)</f>
        <v>0</v>
      </c>
      <c r="H56" s="141" t="n">
        <f aca="false">SUM(H51:H55)</f>
        <v>0</v>
      </c>
      <c r="I56" s="141" t="n">
        <f aca="false">SUM(I51:I55)</f>
        <v>0</v>
      </c>
      <c r="J56" s="141" t="n">
        <f aca="false">SUM(J51:J55)</f>
        <v>0</v>
      </c>
      <c r="K56" s="141" t="n">
        <f aca="false">SUM(K51:K55)</f>
        <v>0</v>
      </c>
      <c r="L56" s="141" t="n">
        <f aca="false">SUM(L51:L55)</f>
        <v>0</v>
      </c>
      <c r="M56" s="141" t="n">
        <f aca="false">SUM(M51:M55)</f>
        <v>0</v>
      </c>
      <c r="N56" s="141" t="n">
        <f aca="false">SUM(N51:N55)</f>
        <v>0</v>
      </c>
      <c r="O56" s="141" t="n">
        <f aca="false">SUM(O51:O55)</f>
        <v>0</v>
      </c>
      <c r="P56" s="141" t="n">
        <f aca="false">SUM(P51:P55)</f>
        <v>0</v>
      </c>
      <c r="Q56" s="141" t="n">
        <f aca="false">SUM(Q51:Q55)</f>
        <v>0</v>
      </c>
      <c r="R56" s="141" t="n">
        <f aca="false">SUM(R51:R55)</f>
        <v>0</v>
      </c>
      <c r="S56" s="102"/>
      <c r="T56" s="141" t="n">
        <f aca="false">SUM(T51:T55)</f>
        <v>0</v>
      </c>
      <c r="U56" s="141" t="n">
        <f aca="false">SUM(U51:U55)</f>
        <v>0</v>
      </c>
      <c r="V56" s="141" t="n">
        <f aca="false">SUM(V51:V55)</f>
        <v>0</v>
      </c>
      <c r="W56" s="102"/>
      <c r="X56" s="129"/>
      <c r="Y56" s="129"/>
      <c r="Z56" s="102"/>
      <c r="AA56" s="99" t="str">
        <f aca="false">A56</f>
        <v>      Total Items Affecting Intercompany (Corp.) Balance</v>
      </c>
      <c r="AB56" s="141" t="n">
        <f aca="false">SUM(AB51:AB55)</f>
        <v>0</v>
      </c>
      <c r="AC56" s="141" t="n">
        <f aca="false">SUM(AC51:AC55)</f>
        <v>0</v>
      </c>
      <c r="AD56" s="141" t="n">
        <f aca="false">SUM(AD51:AD55)</f>
        <v>0</v>
      </c>
      <c r="AE56" s="102"/>
      <c r="AF56" s="141" t="n">
        <f aca="false">SUM(AF51:AF55)</f>
        <v>0</v>
      </c>
      <c r="AG56" s="141" t="n">
        <f aca="false">SUM(AG51:AG55)</f>
        <v>0</v>
      </c>
      <c r="AH56" s="141" t="n">
        <f aca="false">SUM(AH51:AH55)</f>
        <v>0</v>
      </c>
      <c r="AI56" s="102"/>
      <c r="AJ56" s="141" t="n">
        <f aca="false">SUM(AJ51:AJ55)</f>
        <v>0</v>
      </c>
      <c r="AK56" s="141" t="n">
        <f aca="false">SUM(AK51:AK55)</f>
        <v>0</v>
      </c>
      <c r="AL56" s="102"/>
      <c r="AM56" s="141" t="n">
        <f aca="false">SUM(AM51:AM55)</f>
        <v>0</v>
      </c>
      <c r="AN56" s="141" t="n">
        <f aca="false">SUM(AN51:AN55)</f>
        <v>0</v>
      </c>
      <c r="AO56" s="102"/>
      <c r="AP56" s="141" t="n">
        <f aca="false">SUM(AP51:AP55)</f>
        <v>0</v>
      </c>
      <c r="AQ56" s="141" t="n">
        <f aca="false">SUM(AQ51:AQ55)</f>
        <v>0</v>
      </c>
      <c r="AR56" s="102"/>
      <c r="AS56" s="102"/>
      <c r="AT56" s="102"/>
      <c r="AU56" s="102"/>
    </row>
    <row r="57" customFormat="false" ht="6" hidden="false" customHeight="true" outlineLevel="0" collapsed="false">
      <c r="A57" s="114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30"/>
      <c r="AN57" s="102"/>
      <c r="AO57" s="102"/>
      <c r="AP57" s="130"/>
      <c r="AQ57" s="102"/>
      <c r="AR57" s="102"/>
      <c r="AS57" s="102"/>
      <c r="AT57" s="102"/>
      <c r="AU57" s="102"/>
    </row>
    <row r="58" customFormat="false" ht="12.75" hidden="false" customHeight="false" outlineLevel="0" collapsed="false">
      <c r="A58" s="128" t="s">
        <v>496</v>
      </c>
      <c r="B58" s="102"/>
      <c r="C58" s="102"/>
      <c r="D58" s="129" t="n">
        <f aca="false">D48+D56</f>
        <v>19700</v>
      </c>
      <c r="E58" s="129" t="n">
        <f aca="false">E48+E56</f>
        <v>16500</v>
      </c>
      <c r="F58" s="129" t="n">
        <f aca="false">F48+F56</f>
        <v>11100</v>
      </c>
      <c r="G58" s="129" t="n">
        <f aca="false">G48+G56</f>
        <v>34000</v>
      </c>
      <c r="H58" s="129" t="n">
        <f aca="false">H48+H56</f>
        <v>-11700</v>
      </c>
      <c r="I58" s="129" t="n">
        <f aca="false">I48+I56</f>
        <v>-18400</v>
      </c>
      <c r="J58" s="129" t="n">
        <f aca="false">J48+J56</f>
        <v>-6900</v>
      </c>
      <c r="K58" s="129" t="n">
        <f aca="false">K48+K56</f>
        <v>-6600</v>
      </c>
      <c r="L58" s="129" t="n">
        <f aca="false">L48+L56</f>
        <v>-20400</v>
      </c>
      <c r="M58" s="129" t="n">
        <f aca="false">M48+M56</f>
        <v>-8700</v>
      </c>
      <c r="N58" s="129" t="n">
        <f aca="false">N48+N56</f>
        <v>-19700</v>
      </c>
      <c r="O58" s="129" t="n">
        <f aca="false">O48+O56</f>
        <v>600</v>
      </c>
      <c r="P58" s="129" t="n">
        <f aca="false">P48+P56</f>
        <v>-10500</v>
      </c>
      <c r="Q58" s="129" t="n">
        <f aca="false">Q48+Q56</f>
        <v>36200</v>
      </c>
      <c r="R58" s="129" t="n">
        <f aca="false">R48+R56</f>
        <v>-46700</v>
      </c>
      <c r="S58" s="102"/>
      <c r="T58" s="129" t="n">
        <f aca="false">T48+T56</f>
        <v>0</v>
      </c>
      <c r="U58" s="129" t="n">
        <f aca="false">U48+U56</f>
        <v>0</v>
      </c>
      <c r="V58" s="129" t="n">
        <f aca="false">V48+V56</f>
        <v>0</v>
      </c>
      <c r="W58" s="102"/>
      <c r="X58" s="102"/>
      <c r="Y58" s="102"/>
      <c r="Z58" s="102"/>
      <c r="AA58" s="99" t="str">
        <f aca="false">A58</f>
        <v>INCREASE / (DECREASE) IN INTERCOMPANY CASH</v>
      </c>
      <c r="AB58" s="129" t="n">
        <f aca="false">AB48+AB56</f>
        <v>-10500</v>
      </c>
      <c r="AC58" s="129" t="n">
        <f aca="false">AC48+AC56</f>
        <v>47300</v>
      </c>
      <c r="AD58" s="129" t="n">
        <f aca="false">AD48+AD56</f>
        <v>-57800</v>
      </c>
      <c r="AE58" s="102"/>
      <c r="AF58" s="129" t="n">
        <f aca="false">AF48+AF56</f>
        <v>0</v>
      </c>
      <c r="AG58" s="129" t="n">
        <f aca="false">AG48+AG56</f>
        <v>0</v>
      </c>
      <c r="AH58" s="129" t="n">
        <f aca="false">AH48+AH56</f>
        <v>0</v>
      </c>
      <c r="AI58" s="102"/>
      <c r="AJ58" s="129" t="n">
        <f aca="false">AJ48+AJ56</f>
        <v>47300</v>
      </c>
      <c r="AK58" s="129" t="n">
        <f aca="false">AK48+AK56</f>
        <v>-10500</v>
      </c>
      <c r="AL58" s="102"/>
      <c r="AM58" s="129" t="n">
        <f aca="false">AM48+AM56</f>
        <v>32481</v>
      </c>
      <c r="AN58" s="129" t="n">
        <f aca="false">AN48+AN56</f>
        <v>-42981</v>
      </c>
      <c r="AO58" s="102"/>
      <c r="AP58" s="129" t="n">
        <f aca="false">AP48+AP56</f>
        <v>0</v>
      </c>
      <c r="AQ58" s="129" t="n">
        <f aca="false">AQ48+AQ56</f>
        <v>47300</v>
      </c>
      <c r="AR58" s="102"/>
      <c r="AS58" s="102"/>
      <c r="AT58" s="102"/>
      <c r="AU58" s="102"/>
    </row>
    <row r="59" customFormat="false" ht="6" hidden="false" customHeight="true" outlineLevel="0" collapsed="false">
      <c r="A59" s="114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</row>
    <row r="60" customFormat="false" ht="12.75" hidden="false" customHeight="false" outlineLevel="0" collapsed="false">
      <c r="A60" s="128" t="s">
        <v>497</v>
      </c>
      <c r="B60" s="102"/>
      <c r="C60" s="102"/>
      <c r="D60" s="146" t="n">
        <f aca="false">-BACKUP!D438-BACKUP!D487</f>
        <v>-6</v>
      </c>
      <c r="E60" s="146" t="n">
        <f aca="false">-BACKUP!E438-BACKUP!E487</f>
        <v>-6</v>
      </c>
      <c r="F60" s="146" t="n">
        <f aca="false">-BACKUP!F438-BACKUP!F487</f>
        <v>-7</v>
      </c>
      <c r="G60" s="146" t="n">
        <f aca="false">-BACKUP!G438-BACKUP!G487</f>
        <v>-6</v>
      </c>
      <c r="H60" s="146" t="n">
        <f aca="false">-BACKUP!H438-BACKUP!H487</f>
        <v>-7</v>
      </c>
      <c r="I60" s="146" t="n">
        <f aca="false">-BACKUP!I438-BACKUP!I487</f>
        <v>-6</v>
      </c>
      <c r="J60" s="146" t="n">
        <f aca="false">-BACKUP!J438-BACKUP!J487</f>
        <v>-7</v>
      </c>
      <c r="K60" s="146" t="n">
        <f aca="false">-BACKUP!K438-BACKUP!K487</f>
        <v>-6</v>
      </c>
      <c r="L60" s="146" t="n">
        <f aca="false">-BACKUP!L438-BACKUP!L487</f>
        <v>-7</v>
      </c>
      <c r="M60" s="146" t="n">
        <f aca="false">-BACKUP!M438-BACKUP!M487</f>
        <v>-6</v>
      </c>
      <c r="N60" s="146" t="n">
        <f aca="false">-BACKUP!N438-BACKUP!N487</f>
        <v>-7</v>
      </c>
      <c r="O60" s="146" t="n">
        <f aca="false">-BACKUP!O438-BACKUP!O487</f>
        <v>-6</v>
      </c>
      <c r="P60" s="141" t="n">
        <f aca="false">SUM(D60:O60)</f>
        <v>-77</v>
      </c>
      <c r="Q60" s="142" t="n">
        <f aca="false">SUM(D60:E60)</f>
        <v>-12</v>
      </c>
      <c r="R60" s="141" t="n">
        <f aca="false">P60-Q60</f>
        <v>-65</v>
      </c>
      <c r="S60" s="102"/>
      <c r="T60" s="142" t="n">
        <v>0</v>
      </c>
      <c r="U60" s="142" t="n">
        <v>0</v>
      </c>
      <c r="V60" s="141" t="n">
        <f aca="false">T60-U60</f>
        <v>0</v>
      </c>
      <c r="W60" s="102"/>
      <c r="X60" s="102"/>
      <c r="Y60" s="102"/>
      <c r="Z60" s="102"/>
      <c r="AA60" s="99" t="str">
        <f aca="false">A60</f>
        <v>      Change in Other Obligations</v>
      </c>
      <c r="AB60" s="141" t="n">
        <f aca="false">P60</f>
        <v>-77</v>
      </c>
      <c r="AC60" s="142" t="n">
        <f aca="false">SUM(D60:F60)</f>
        <v>-19</v>
      </c>
      <c r="AD60" s="141" t="n">
        <f aca="false">AB60-AC60</f>
        <v>-58</v>
      </c>
      <c r="AE60" s="102"/>
      <c r="AF60" s="141" t="n">
        <f aca="false">T60</f>
        <v>0</v>
      </c>
      <c r="AG60" s="141" t="n">
        <f aca="false">U60</f>
        <v>0</v>
      </c>
      <c r="AH60" s="141" t="n">
        <f aca="false">AF60-AG60</f>
        <v>0</v>
      </c>
      <c r="AI60" s="102"/>
      <c r="AJ60" s="141" t="n">
        <f aca="false">AC60-AG60</f>
        <v>-19</v>
      </c>
      <c r="AK60" s="141" t="n">
        <f aca="false">AB60-AF60</f>
        <v>-77</v>
      </c>
      <c r="AL60" s="102"/>
      <c r="AM60" s="142" t="n">
        <v>-77</v>
      </c>
      <c r="AN60" s="141" t="n">
        <f aca="false">AB60-AM60</f>
        <v>0</v>
      </c>
      <c r="AO60" s="102"/>
      <c r="AP60" s="142" t="n">
        <v>0</v>
      </c>
      <c r="AQ60" s="141" t="n">
        <f aca="false">AC60-AP60</f>
        <v>-19</v>
      </c>
      <c r="AR60" s="102"/>
      <c r="AS60" s="102"/>
      <c r="AT60" s="102"/>
      <c r="AU60" s="102"/>
    </row>
    <row r="61" customFormat="false" ht="6" hidden="false" customHeight="true" outlineLevel="0" collapsed="false">
      <c r="A61" s="114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</row>
    <row r="62" customFormat="false" ht="12.75" hidden="false" customHeight="false" outlineLevel="0" collapsed="false">
      <c r="A62" s="128" t="s">
        <v>498</v>
      </c>
      <c r="B62" s="102"/>
      <c r="C62" s="102"/>
      <c r="D62" s="147" t="n">
        <f aca="false">D58+D60</f>
        <v>19694</v>
      </c>
      <c r="E62" s="147" t="n">
        <f aca="false">E58+E60</f>
        <v>16494</v>
      </c>
      <c r="F62" s="147" t="n">
        <f aca="false">F58+F60</f>
        <v>11093</v>
      </c>
      <c r="G62" s="147" t="n">
        <f aca="false">G58+G60</f>
        <v>33994</v>
      </c>
      <c r="H62" s="147" t="n">
        <f aca="false">H58+H60</f>
        <v>-11707</v>
      </c>
      <c r="I62" s="147" t="n">
        <f aca="false">I58+I60</f>
        <v>-18406</v>
      </c>
      <c r="J62" s="147" t="n">
        <f aca="false">J58+J60</f>
        <v>-6907</v>
      </c>
      <c r="K62" s="147" t="n">
        <f aca="false">K58+K60</f>
        <v>-6606</v>
      </c>
      <c r="L62" s="147" t="n">
        <f aca="false">L58+L60</f>
        <v>-20407</v>
      </c>
      <c r="M62" s="147" t="n">
        <f aca="false">M58+M60</f>
        <v>-8706</v>
      </c>
      <c r="N62" s="147" t="n">
        <f aca="false">N58+N60</f>
        <v>-19707</v>
      </c>
      <c r="O62" s="147" t="n">
        <f aca="false">O58+O60</f>
        <v>594</v>
      </c>
      <c r="P62" s="147" t="n">
        <f aca="false">P58+P60</f>
        <v>-10577</v>
      </c>
      <c r="Q62" s="147" t="n">
        <f aca="false">Q58+Q60</f>
        <v>36188</v>
      </c>
      <c r="R62" s="147" t="n">
        <f aca="false">R58+R60</f>
        <v>-46765</v>
      </c>
      <c r="S62" s="102"/>
      <c r="T62" s="147" t="n">
        <f aca="false">T58+T60</f>
        <v>0</v>
      </c>
      <c r="U62" s="147" t="n">
        <f aca="false">U58+U60</f>
        <v>0</v>
      </c>
      <c r="V62" s="147" t="n">
        <f aca="false">V58+V60</f>
        <v>0</v>
      </c>
      <c r="W62" s="102"/>
      <c r="X62" s="102"/>
      <c r="Y62" s="102"/>
      <c r="Z62" s="102"/>
      <c r="AA62" s="99" t="str">
        <f aca="false">A62</f>
        <v>INCREASE / (DECREASE) IN TOTAL OBLIGATIONS</v>
      </c>
      <c r="AB62" s="147" t="n">
        <f aca="false">AB58+AB60</f>
        <v>-10577</v>
      </c>
      <c r="AC62" s="147" t="n">
        <f aca="false">AC58+AC60</f>
        <v>47281</v>
      </c>
      <c r="AD62" s="147" t="n">
        <f aca="false">AD58+AD60</f>
        <v>-57858</v>
      </c>
      <c r="AE62" s="102"/>
      <c r="AF62" s="147" t="n">
        <f aca="false">AF58+AF60</f>
        <v>0</v>
      </c>
      <c r="AG62" s="147" t="n">
        <f aca="false">AG58+AG60</f>
        <v>0</v>
      </c>
      <c r="AH62" s="147" t="n">
        <f aca="false">AH58+AH60</f>
        <v>0</v>
      </c>
      <c r="AI62" s="102"/>
      <c r="AJ62" s="147" t="n">
        <f aca="false">AJ58+AJ60</f>
        <v>47281</v>
      </c>
      <c r="AK62" s="147" t="n">
        <f aca="false">AK58+AK60</f>
        <v>-10577</v>
      </c>
      <c r="AL62" s="102"/>
      <c r="AM62" s="147" t="n">
        <f aca="false">AM58+AM60</f>
        <v>32404</v>
      </c>
      <c r="AN62" s="147" t="n">
        <f aca="false">AN58+AN60</f>
        <v>-42981</v>
      </c>
      <c r="AO62" s="102"/>
      <c r="AP62" s="147" t="n">
        <f aca="false">AP58+AP60</f>
        <v>0</v>
      </c>
      <c r="AQ62" s="147" t="n">
        <f aca="false">AQ58+AQ60</f>
        <v>47281</v>
      </c>
      <c r="AR62" s="102"/>
      <c r="AS62" s="102"/>
      <c r="AT62" s="102"/>
      <c r="AU62" s="102"/>
    </row>
    <row r="63" customFormat="false" ht="8.1" hidden="false" customHeight="true" outlineLevel="0" collapsed="false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</row>
    <row r="64" customFormat="false" ht="12.75" hidden="false" customHeight="false" outlineLevel="0" collapsed="false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</row>
    <row r="65" customFormat="false" ht="12.75" hidden="false" customHeight="false" outlineLevel="0" collapsed="false">
      <c r="A65" s="148" t="str">
        <f aca="false">A1</f>
        <v>'file:///mnt/12tb/@roms/datasets/enron/EDRM Enron Email Data Set v2 XML/filtered-attachments/xls/CFNNG02PL.xls'#$BACKUP</v>
      </c>
      <c r="B65" s="99"/>
      <c r="C65" s="99"/>
      <c r="D65" s="99"/>
      <c r="E65" s="99"/>
      <c r="F65" s="99"/>
      <c r="G65" s="99"/>
      <c r="H65" s="99"/>
      <c r="I65" s="104" t="str">
        <f aca="false">I1</f>
        <v>NORTHERN NATURAL GAS GROUP</v>
      </c>
      <c r="J65" s="104"/>
      <c r="K65" s="104"/>
      <c r="L65" s="104"/>
      <c r="M65" s="99"/>
      <c r="N65" s="99"/>
      <c r="O65" s="99"/>
      <c r="P65" s="99"/>
      <c r="Q65" s="99"/>
      <c r="R65" s="99"/>
      <c r="S65" s="99"/>
      <c r="T65" s="99"/>
      <c r="U65" s="99"/>
      <c r="V65" s="101" t="n">
        <f aca="true">NOW()</f>
        <v>45926.9641669965</v>
      </c>
      <c r="W65" s="102"/>
      <c r="X65" s="102"/>
      <c r="Y65" s="102"/>
      <c r="Z65" s="102"/>
      <c r="AA65" s="103" t="str">
        <f aca="false">A65</f>
        <v>'file:///mnt/12tb/@roms/datasets/enron/EDRM Enron Email Data Set v2 XML/filtered-attachments/xls/CFNNG02PL.xls'#$BACKUP</v>
      </c>
      <c r="AB65" s="99"/>
      <c r="AC65" s="99"/>
      <c r="AD65" s="104" t="str">
        <f aca="false">I65</f>
        <v>NORTHERN NATURAL GAS GROUP</v>
      </c>
      <c r="AE65" s="104"/>
      <c r="AF65" s="104"/>
      <c r="AG65" s="104"/>
      <c r="AH65" s="99"/>
      <c r="AI65" s="99"/>
      <c r="AJ65" s="99"/>
      <c r="AK65" s="105"/>
      <c r="AL65" s="99"/>
      <c r="AM65" s="99"/>
      <c r="AN65" s="102"/>
      <c r="AO65" s="102"/>
      <c r="AP65" s="102"/>
      <c r="AQ65" s="101" t="n">
        <f aca="true">NOW()</f>
        <v>45926.9641669966</v>
      </c>
      <c r="AR65" s="102"/>
      <c r="AS65" s="102"/>
      <c r="AT65" s="102"/>
      <c r="AU65" s="102"/>
    </row>
    <row r="66" customFormat="false" ht="12.75" hidden="false" customHeight="false" outlineLevel="0" collapsed="false">
      <c r="A66" s="106" t="s">
        <v>499</v>
      </c>
      <c r="B66" s="99"/>
      <c r="C66" s="99"/>
      <c r="D66" s="99"/>
      <c r="E66" s="99"/>
      <c r="F66" s="99"/>
      <c r="G66" s="99"/>
      <c r="H66" s="99"/>
      <c r="I66" s="149" t="s">
        <v>500</v>
      </c>
      <c r="J66" s="149"/>
      <c r="K66" s="149"/>
      <c r="L66" s="149"/>
      <c r="M66" s="99"/>
      <c r="N66" s="99"/>
      <c r="O66" s="99"/>
      <c r="P66" s="99"/>
      <c r="Q66" s="99"/>
      <c r="R66" s="99"/>
      <c r="S66" s="99"/>
      <c r="T66" s="99"/>
      <c r="U66" s="99"/>
      <c r="V66" s="108" t="n">
        <f aca="true">NOW()</f>
        <v>45926.9641669966</v>
      </c>
      <c r="W66" s="102"/>
      <c r="X66" s="102"/>
      <c r="Y66" s="102"/>
      <c r="Z66" s="102"/>
      <c r="AA66" s="148" t="s">
        <v>501</v>
      </c>
      <c r="AB66" s="99"/>
      <c r="AC66" s="99"/>
      <c r="AD66" s="104" t="str">
        <f aca="false">I66</f>
        <v>TOTAL OBLIGATIONS</v>
      </c>
      <c r="AE66" s="104"/>
      <c r="AF66" s="104"/>
      <c r="AG66" s="104"/>
      <c r="AH66" s="99"/>
      <c r="AI66" s="99"/>
      <c r="AJ66" s="99"/>
      <c r="AK66" s="109"/>
      <c r="AL66" s="99"/>
      <c r="AM66" s="99"/>
      <c r="AN66" s="102"/>
      <c r="AO66" s="102"/>
      <c r="AP66" s="102"/>
      <c r="AQ66" s="108" t="n">
        <f aca="true">NOW()</f>
        <v>45926.9641669967</v>
      </c>
      <c r="AR66" s="102"/>
      <c r="AS66" s="102"/>
      <c r="AT66" s="102"/>
      <c r="AU66" s="102"/>
    </row>
    <row r="67" customFormat="false" ht="12.75" hidden="false" customHeight="false" outlineLevel="0" collapsed="false">
      <c r="A67" s="109"/>
      <c r="B67" s="99"/>
      <c r="C67" s="99"/>
      <c r="D67" s="99"/>
      <c r="E67" s="99"/>
      <c r="F67" s="99"/>
      <c r="G67" s="99"/>
      <c r="H67" s="99"/>
      <c r="I67" s="104" t="str">
        <f aca="false">I3</f>
        <v>2002 OPERATING PLAN</v>
      </c>
      <c r="J67" s="104"/>
      <c r="K67" s="104"/>
      <c r="L67" s="104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102"/>
      <c r="X67" s="102"/>
      <c r="Y67" s="102"/>
      <c r="Z67" s="102"/>
      <c r="AA67" s="109"/>
      <c r="AB67" s="99"/>
      <c r="AC67" s="99"/>
      <c r="AD67" s="104" t="str">
        <f aca="false">I67</f>
        <v>2002 OPERATING PLAN</v>
      </c>
      <c r="AE67" s="104"/>
      <c r="AF67" s="104"/>
      <c r="AG67" s="104"/>
      <c r="AH67" s="99"/>
      <c r="AI67" s="99"/>
      <c r="AJ67" s="99"/>
      <c r="AK67" s="99"/>
      <c r="AL67" s="99"/>
      <c r="AM67" s="99"/>
      <c r="AN67" s="99"/>
      <c r="AO67" s="102"/>
      <c r="AP67" s="102"/>
      <c r="AQ67" s="102"/>
      <c r="AR67" s="102"/>
      <c r="AS67" s="102"/>
      <c r="AT67" s="102"/>
      <c r="AU67" s="102"/>
    </row>
    <row r="68" customFormat="false" ht="12.75" hidden="false" customHeight="false" outlineLevel="0" collapsed="false">
      <c r="A68" s="99"/>
      <c r="B68" s="99"/>
      <c r="C68" s="99"/>
      <c r="D68" s="99"/>
      <c r="E68" s="99"/>
      <c r="F68" s="99"/>
      <c r="G68" s="99"/>
      <c r="H68" s="99"/>
      <c r="I68" s="104" t="str">
        <f aca="false">I4</f>
        <v>(Thousands of Dollars)</v>
      </c>
      <c r="J68" s="104"/>
      <c r="K68" s="104"/>
      <c r="L68" s="104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102"/>
      <c r="X68" s="102"/>
      <c r="Y68" s="102"/>
      <c r="Z68" s="102"/>
      <c r="AA68" s="99"/>
      <c r="AB68" s="99"/>
      <c r="AC68" s="99"/>
      <c r="AD68" s="104" t="str">
        <f aca="false">I68</f>
        <v>(Thousands of Dollars)</v>
      </c>
      <c r="AE68" s="104"/>
      <c r="AF68" s="104"/>
      <c r="AG68" s="104"/>
      <c r="AH68" s="99"/>
      <c r="AI68" s="99"/>
      <c r="AJ68" s="99"/>
      <c r="AK68" s="99"/>
      <c r="AL68" s="99"/>
      <c r="AM68" s="99"/>
      <c r="AN68" s="99"/>
      <c r="AO68" s="102"/>
      <c r="AP68" s="102"/>
      <c r="AQ68" s="102"/>
      <c r="AR68" s="102"/>
      <c r="AS68" s="102"/>
      <c r="AT68" s="102"/>
      <c r="AU68" s="102"/>
    </row>
    <row r="69" customFormat="false" ht="12.75" hidden="false" customHeight="false" outlineLevel="0" collapsed="false">
      <c r="A69" s="99"/>
      <c r="B69" s="99"/>
      <c r="C69" s="99"/>
      <c r="D69" s="113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50"/>
      <c r="Q69" s="99"/>
      <c r="R69" s="99"/>
      <c r="S69" s="99"/>
      <c r="T69" s="113" t="n">
        <f aca="false">T5</f>
        <v>0</v>
      </c>
      <c r="U69" s="99"/>
      <c r="V69" s="113" t="n">
        <f aca="false">V5</f>
        <v>0</v>
      </c>
      <c r="W69" s="102"/>
      <c r="X69" s="102"/>
      <c r="Y69" s="102"/>
      <c r="Z69" s="102"/>
      <c r="AA69" s="99"/>
      <c r="AB69" s="99"/>
      <c r="AC69" s="99"/>
      <c r="AD69" s="99"/>
      <c r="AE69" s="99"/>
      <c r="AF69" s="113" t="n">
        <f aca="false">AF5</f>
        <v>0</v>
      </c>
      <c r="AG69" s="113"/>
      <c r="AH69" s="113" t="n">
        <f aca="false">AH5</f>
        <v>0</v>
      </c>
      <c r="AI69" s="99"/>
      <c r="AJ69" s="102"/>
      <c r="AK69" s="113" t="n">
        <f aca="false">AK5</f>
        <v>0</v>
      </c>
      <c r="AL69" s="99"/>
      <c r="AM69" s="102"/>
      <c r="AN69" s="99"/>
      <c r="AO69" s="102"/>
      <c r="AP69" s="151"/>
      <c r="AQ69" s="152"/>
      <c r="AR69" s="102"/>
      <c r="AS69" s="102"/>
      <c r="AT69" s="102"/>
      <c r="AU69" s="102"/>
    </row>
    <row r="70" customFormat="false" ht="12.75" hidden="false" customHeight="false" outlineLevel="0" collapsed="false">
      <c r="A70" s="99"/>
      <c r="B70" s="99"/>
      <c r="C70" s="99"/>
      <c r="D70" s="113" t="str">
        <f aca="false">D6</f>
        <v>PLAN</v>
      </c>
      <c r="E70" s="113" t="str">
        <f aca="false">E6</f>
        <v>PLAN</v>
      </c>
      <c r="F70" s="113" t="str">
        <f aca="false">F6</f>
        <v>PLAN</v>
      </c>
      <c r="G70" s="113" t="str">
        <f aca="false">G6</f>
        <v>PLAN</v>
      </c>
      <c r="H70" s="113" t="str">
        <f aca="false">H6</f>
        <v>PLAN</v>
      </c>
      <c r="I70" s="113" t="str">
        <f aca="false">I6</f>
        <v>PLAN</v>
      </c>
      <c r="J70" s="113" t="str">
        <f aca="false">J6</f>
        <v>PLAN</v>
      </c>
      <c r="K70" s="113" t="str">
        <f aca="false">K6</f>
        <v>PLAN</v>
      </c>
      <c r="L70" s="113" t="str">
        <f aca="false">L6</f>
        <v>PLAN</v>
      </c>
      <c r="M70" s="113" t="str">
        <f aca="false">M6</f>
        <v>PLAN</v>
      </c>
      <c r="N70" s="113" t="str">
        <f aca="false">N6</f>
        <v>PLAN</v>
      </c>
      <c r="O70" s="113" t="str">
        <f aca="false">O6</f>
        <v>PLAN</v>
      </c>
      <c r="P70" s="113" t="str">
        <f aca="false">P6</f>
        <v>TOTAL</v>
      </c>
      <c r="Q70" s="113" t="str">
        <f aca="false">Q6</f>
        <v>FEB.</v>
      </c>
      <c r="R70" s="113" t="str">
        <f aca="false">R6</f>
        <v>ESTIMATED</v>
      </c>
      <c r="S70" s="99"/>
      <c r="T70" s="113" t="str">
        <f aca="false">T6</f>
        <v>PLAN</v>
      </c>
      <c r="U70" s="113" t="str">
        <f aca="false">U6</f>
        <v>MARCH</v>
      </c>
      <c r="V70" s="113" t="str">
        <f aca="false">V6</f>
        <v>PLAN</v>
      </c>
      <c r="W70" s="102"/>
      <c r="X70" s="102"/>
      <c r="Y70" s="102"/>
      <c r="Z70" s="102"/>
      <c r="AA70" s="99"/>
      <c r="AB70" s="119" t="str">
        <f aca="false">AB6</f>
        <v>TOTAL</v>
      </c>
      <c r="AC70" s="119" t="str">
        <f aca="false">AC6</f>
        <v>MARCH</v>
      </c>
      <c r="AD70" s="119" t="str">
        <f aca="false">AD6</f>
        <v>ESTIMATED</v>
      </c>
      <c r="AE70" s="99"/>
      <c r="AF70" s="113" t="str">
        <f aca="false">AF6</f>
        <v>PLAN</v>
      </c>
      <c r="AG70" s="113" t="str">
        <f aca="false">AG6</f>
        <v>MARCH</v>
      </c>
      <c r="AH70" s="113" t="str">
        <f aca="false">AH6</f>
        <v>PLAN</v>
      </c>
      <c r="AI70" s="119"/>
      <c r="AJ70" s="153" t="str">
        <f aca="false">AJ6</f>
        <v>ACT./EST. vs. PLAN</v>
      </c>
      <c r="AK70" s="153"/>
      <c r="AL70" s="99"/>
      <c r="AM70" s="153" t="str">
        <f aca="false">AM6</f>
        <v>3rd C.E. 2001</v>
      </c>
      <c r="AN70" s="153"/>
      <c r="AO70" s="102"/>
      <c r="AP70" s="153" t="str">
        <f aca="false">AP6</f>
        <v>Sept. YTD</v>
      </c>
      <c r="AQ70" s="153"/>
      <c r="AR70" s="102"/>
      <c r="AS70" s="102"/>
      <c r="AT70" s="102"/>
      <c r="AU70" s="102"/>
    </row>
    <row r="71" customFormat="false" ht="12.95" hidden="false" customHeight="true" outlineLevel="0" collapsed="false">
      <c r="A71" s="99"/>
      <c r="B71" s="99"/>
      <c r="C71" s="99"/>
      <c r="D71" s="125" t="str">
        <f aca="false">D7</f>
        <v>JAN</v>
      </c>
      <c r="E71" s="125" t="str">
        <f aca="false">E7</f>
        <v>FEB</v>
      </c>
      <c r="F71" s="125" t="str">
        <f aca="false">F7</f>
        <v>MAR</v>
      </c>
      <c r="G71" s="125" t="str">
        <f aca="false">G7</f>
        <v>APR</v>
      </c>
      <c r="H71" s="125" t="str">
        <f aca="false">H7</f>
        <v>MAY</v>
      </c>
      <c r="I71" s="125" t="str">
        <f aca="false">I7</f>
        <v>JUN</v>
      </c>
      <c r="J71" s="125" t="str">
        <f aca="false">J7</f>
        <v>JUL</v>
      </c>
      <c r="K71" s="125" t="str">
        <f aca="false">K7</f>
        <v>AUG</v>
      </c>
      <c r="L71" s="125" t="str">
        <f aca="false">L7</f>
        <v>SEP</v>
      </c>
      <c r="M71" s="125" t="str">
        <f aca="false">M7</f>
        <v>OCT</v>
      </c>
      <c r="N71" s="125" t="str">
        <f aca="false">N7</f>
        <v>NOV</v>
      </c>
      <c r="O71" s="125" t="str">
        <f aca="false">O7</f>
        <v>DEC</v>
      </c>
      <c r="P71" s="125" t="n">
        <f aca="false">P7</f>
        <v>2002</v>
      </c>
      <c r="Q71" s="125" t="str">
        <f aca="false">Q7</f>
        <v>Y-T-D</v>
      </c>
      <c r="R71" s="125" t="str">
        <f aca="false">R7</f>
        <v>R.M.</v>
      </c>
      <c r="S71" s="99"/>
      <c r="T71" s="125" t="n">
        <f aca="false">T7</f>
        <v>2002</v>
      </c>
      <c r="U71" s="125" t="str">
        <f aca="false">U7</f>
        <v>Y-T-D</v>
      </c>
      <c r="V71" s="125" t="str">
        <f aca="false">V7</f>
        <v>R.M.</v>
      </c>
      <c r="W71" s="102"/>
      <c r="X71" s="102"/>
      <c r="Y71" s="102"/>
      <c r="Z71" s="102"/>
      <c r="AA71" s="99"/>
      <c r="AB71" s="124" t="n">
        <f aca="false">AB7</f>
        <v>2002</v>
      </c>
      <c r="AC71" s="124" t="str">
        <f aca="false">AC7</f>
        <v>Y-T-D</v>
      </c>
      <c r="AD71" s="124" t="str">
        <f aca="false">AD7</f>
        <v>R.M.</v>
      </c>
      <c r="AE71" s="99"/>
      <c r="AF71" s="124" t="n">
        <f aca="false">AF7</f>
        <v>2002</v>
      </c>
      <c r="AG71" s="124" t="str">
        <f aca="false">AG7</f>
        <v>Y-T-D</v>
      </c>
      <c r="AH71" s="124" t="str">
        <f aca="false">AH7</f>
        <v>R.M.</v>
      </c>
      <c r="AI71" s="99"/>
      <c r="AJ71" s="124" t="str">
        <f aca="false">AJ7</f>
        <v>Y-T-D</v>
      </c>
      <c r="AK71" s="124" t="str">
        <f aca="false">AK7</f>
        <v>ANNUAL</v>
      </c>
      <c r="AL71" s="99"/>
      <c r="AM71" s="124" t="str">
        <f aca="false">AM7</f>
        <v>ANNUAL</v>
      </c>
      <c r="AN71" s="124" t="str">
        <f aca="false">AN7</f>
        <v>Variance</v>
      </c>
      <c r="AO71" s="102"/>
      <c r="AP71" s="124" t="str">
        <f aca="false">AP7</f>
        <v>3rd C.E.</v>
      </c>
      <c r="AQ71" s="124" t="str">
        <f aca="false">AQ7</f>
        <v>Variance</v>
      </c>
      <c r="AR71" s="102"/>
      <c r="AS71" s="102"/>
      <c r="AT71" s="102"/>
      <c r="AU71" s="102"/>
    </row>
    <row r="72" customFormat="false" ht="3.95" hidden="false" customHeight="true" outlineLevel="0" collapsed="false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</row>
    <row r="73" customFormat="false" ht="12.75" hidden="false" customHeight="false" outlineLevel="0" collapsed="false">
      <c r="A73" s="131" t="s">
        <v>502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 t="str">
        <f aca="false">A73</f>
        <v>Cash Flow From Operations</v>
      </c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</row>
    <row r="74" customFormat="false" ht="12.75" hidden="false" customHeight="false" outlineLevel="0" collapsed="false">
      <c r="A74" s="131" t="s">
        <v>503</v>
      </c>
      <c r="B74" s="102"/>
      <c r="C74" s="102"/>
      <c r="D74" s="129" t="n">
        <f aca="false">D9</f>
        <v>18505</v>
      </c>
      <c r="E74" s="129" t="n">
        <f aca="false">E9</f>
        <v>17785</v>
      </c>
      <c r="F74" s="129" t="n">
        <f aca="false">F9</f>
        <v>20453</v>
      </c>
      <c r="G74" s="129" t="n">
        <f aca="false">G9</f>
        <v>-922</v>
      </c>
      <c r="H74" s="129" t="n">
        <f aca="false">H9</f>
        <v>-935</v>
      </c>
      <c r="I74" s="129" t="n">
        <f aca="false">I9</f>
        <v>7912</v>
      </c>
      <c r="J74" s="129" t="n">
        <f aca="false">J9</f>
        <v>-333</v>
      </c>
      <c r="K74" s="129" t="n">
        <f aca="false">K9</f>
        <v>240</v>
      </c>
      <c r="L74" s="129" t="n">
        <f aca="false">L9</f>
        <v>171</v>
      </c>
      <c r="M74" s="129" t="n">
        <f aca="false">M9</f>
        <v>-604</v>
      </c>
      <c r="N74" s="129" t="n">
        <f aca="false">N9</f>
        <v>17426</v>
      </c>
      <c r="O74" s="129" t="n">
        <f aca="false">O9</f>
        <v>21396</v>
      </c>
      <c r="P74" s="129" t="n">
        <f aca="false">SUM(D74:O74)</f>
        <v>101094</v>
      </c>
      <c r="Q74" s="130" t="n">
        <f aca="false">SUM(D74:E74)</f>
        <v>36290</v>
      </c>
      <c r="R74" s="129" t="n">
        <f aca="false">P74-Q74</f>
        <v>64804</v>
      </c>
      <c r="S74" s="102"/>
      <c r="T74" s="129" t="n">
        <f aca="false">T9</f>
        <v>0</v>
      </c>
      <c r="U74" s="129" t="n">
        <f aca="false">U9</f>
        <v>0</v>
      </c>
      <c r="V74" s="129" t="n">
        <f aca="false">V9</f>
        <v>0</v>
      </c>
      <c r="W74" s="102"/>
      <c r="X74" s="102"/>
      <c r="Y74" s="102"/>
      <c r="Z74" s="102"/>
      <c r="AA74" s="102" t="str">
        <f aca="false">A74</f>
        <v>      Net Income After Financing Costs</v>
      </c>
      <c r="AB74" s="129" t="n">
        <f aca="false">P74</f>
        <v>101094</v>
      </c>
      <c r="AC74" s="130" t="n">
        <f aca="false">SUM(D74:F74)</f>
        <v>56743</v>
      </c>
      <c r="AD74" s="129" t="n">
        <f aca="false">AB74-AC74</f>
        <v>44351</v>
      </c>
      <c r="AE74" s="102"/>
      <c r="AF74" s="129" t="n">
        <f aca="false">T74</f>
        <v>0</v>
      </c>
      <c r="AG74" s="129" t="n">
        <f aca="false">AG9</f>
        <v>0</v>
      </c>
      <c r="AH74" s="129" t="n">
        <f aca="false">AF74-AG74</f>
        <v>0</v>
      </c>
      <c r="AI74" s="102"/>
      <c r="AJ74" s="129" t="n">
        <f aca="false">AC74-AG74</f>
        <v>56743</v>
      </c>
      <c r="AK74" s="129" t="n">
        <f aca="false">AB74-AF74</f>
        <v>101094</v>
      </c>
      <c r="AL74" s="102"/>
      <c r="AM74" s="129" t="n">
        <f aca="false">AM9</f>
        <v>99741</v>
      </c>
      <c r="AN74" s="129" t="n">
        <f aca="false">AB74-AM74</f>
        <v>1353</v>
      </c>
      <c r="AO74" s="102"/>
      <c r="AP74" s="129" t="n">
        <f aca="false">AP9</f>
        <v>0</v>
      </c>
      <c r="AQ74" s="129" t="n">
        <f aca="false">AC74-AP74</f>
        <v>56743</v>
      </c>
      <c r="AR74" s="102"/>
      <c r="AS74" s="102"/>
      <c r="AT74" s="102"/>
      <c r="AU74" s="102"/>
    </row>
    <row r="75" customFormat="false" ht="12.75" hidden="false" customHeight="false" outlineLevel="0" collapsed="false">
      <c r="A75" s="131" t="s">
        <v>504</v>
      </c>
      <c r="B75" s="102"/>
      <c r="C75" s="102"/>
      <c r="D75" s="129" t="n">
        <f aca="false">D11</f>
        <v>4056</v>
      </c>
      <c r="E75" s="129" t="n">
        <f aca="false">E11</f>
        <v>4056</v>
      </c>
      <c r="F75" s="129" t="n">
        <f aca="false">F11</f>
        <v>4062</v>
      </c>
      <c r="G75" s="129" t="n">
        <f aca="false">G11</f>
        <v>4109</v>
      </c>
      <c r="H75" s="129" t="n">
        <f aca="false">H11</f>
        <v>4109</v>
      </c>
      <c r="I75" s="129" t="n">
        <f aca="false">I11</f>
        <v>4112</v>
      </c>
      <c r="J75" s="129" t="n">
        <f aca="false">J11</f>
        <v>4114</v>
      </c>
      <c r="K75" s="129" t="n">
        <f aca="false">K11</f>
        <v>4133</v>
      </c>
      <c r="L75" s="129" t="n">
        <f aca="false">L11</f>
        <v>4145</v>
      </c>
      <c r="M75" s="129" t="n">
        <f aca="false">M11</f>
        <v>4240</v>
      </c>
      <c r="N75" s="129" t="n">
        <f aca="false">N11</f>
        <v>4240</v>
      </c>
      <c r="O75" s="129" t="n">
        <f aca="false">O11</f>
        <v>4239</v>
      </c>
      <c r="P75" s="129" t="n">
        <f aca="false">SUM(D75:O75)</f>
        <v>49615</v>
      </c>
      <c r="Q75" s="130" t="n">
        <f aca="false">SUM(D75:E75)</f>
        <v>8112</v>
      </c>
      <c r="R75" s="129" t="n">
        <f aca="false">P75-Q75</f>
        <v>41503</v>
      </c>
      <c r="S75" s="102"/>
      <c r="T75" s="129" t="n">
        <f aca="false">T11</f>
        <v>0</v>
      </c>
      <c r="U75" s="129" t="n">
        <f aca="false">U11</f>
        <v>0</v>
      </c>
      <c r="V75" s="129" t="n">
        <f aca="false">V11</f>
        <v>0</v>
      </c>
      <c r="W75" s="102"/>
      <c r="X75" s="102"/>
      <c r="Y75" s="102"/>
      <c r="Z75" s="102"/>
      <c r="AA75" s="102" t="str">
        <f aca="false">A75</f>
        <v>      Depreciation, Depletion, and Amortization</v>
      </c>
      <c r="AB75" s="129" t="n">
        <f aca="false">P75</f>
        <v>49615</v>
      </c>
      <c r="AC75" s="130" t="n">
        <f aca="false">SUM(D75:F75)</f>
        <v>12174</v>
      </c>
      <c r="AD75" s="129" t="n">
        <f aca="false">AB75-AC75</f>
        <v>37441</v>
      </c>
      <c r="AE75" s="102"/>
      <c r="AF75" s="129" t="n">
        <f aca="false">T75</f>
        <v>0</v>
      </c>
      <c r="AG75" s="129" t="n">
        <f aca="false">AG11</f>
        <v>0</v>
      </c>
      <c r="AH75" s="129" t="n">
        <f aca="false">AF75-AG75</f>
        <v>0</v>
      </c>
      <c r="AI75" s="102"/>
      <c r="AJ75" s="129" t="n">
        <f aca="false">AC75-AG75</f>
        <v>12174</v>
      </c>
      <c r="AK75" s="129" t="n">
        <f aca="false">AB75-AF75</f>
        <v>49615</v>
      </c>
      <c r="AL75" s="102"/>
      <c r="AM75" s="129" t="n">
        <f aca="false">AM11</f>
        <v>47915</v>
      </c>
      <c r="AN75" s="129" t="n">
        <f aca="false">AB75-AM75</f>
        <v>1700</v>
      </c>
      <c r="AO75" s="102"/>
      <c r="AP75" s="129" t="n">
        <f aca="false">AP11</f>
        <v>0</v>
      </c>
      <c r="AQ75" s="129" t="n">
        <f aca="false">AC75-AP75</f>
        <v>12174</v>
      </c>
      <c r="AR75" s="102"/>
      <c r="AS75" s="102"/>
      <c r="AT75" s="102"/>
      <c r="AU75" s="102"/>
    </row>
    <row r="76" customFormat="false" ht="12.75" hidden="false" customHeight="false" outlineLevel="0" collapsed="false">
      <c r="A76" s="131" t="s">
        <v>505</v>
      </c>
      <c r="B76" s="102"/>
      <c r="C76" s="102"/>
      <c r="D76" s="129" t="n">
        <f aca="false">D12</f>
        <v>-0</v>
      </c>
      <c r="E76" s="129" t="n">
        <f aca="false">E12</f>
        <v>-0</v>
      </c>
      <c r="F76" s="129" t="n">
        <f aca="false">F12</f>
        <v>-0</v>
      </c>
      <c r="G76" s="129" t="n">
        <f aca="false">G12</f>
        <v>-0</v>
      </c>
      <c r="H76" s="129" t="n">
        <f aca="false">H12</f>
        <v>-0</v>
      </c>
      <c r="I76" s="129" t="n">
        <f aca="false">I12</f>
        <v>-0</v>
      </c>
      <c r="J76" s="129" t="n">
        <f aca="false">J12</f>
        <v>-0</v>
      </c>
      <c r="K76" s="129" t="n">
        <f aca="false">K12</f>
        <v>-0</v>
      </c>
      <c r="L76" s="129" t="n">
        <f aca="false">L12</f>
        <v>-0</v>
      </c>
      <c r="M76" s="129" t="n">
        <f aca="false">M12</f>
        <v>-0</v>
      </c>
      <c r="N76" s="129" t="n">
        <f aca="false">N12</f>
        <v>-0</v>
      </c>
      <c r="O76" s="129" t="n">
        <f aca="false">O12</f>
        <v>-0</v>
      </c>
      <c r="P76" s="129" t="n">
        <f aca="false">SUM(D76:O76)</f>
        <v>0</v>
      </c>
      <c r="Q76" s="130" t="n">
        <f aca="false">SUM(D76:E76)</f>
        <v>0</v>
      </c>
      <c r="R76" s="129" t="n">
        <f aca="false">P76-Q76</f>
        <v>0</v>
      </c>
      <c r="S76" s="102"/>
      <c r="T76" s="129" t="n">
        <f aca="false">T12</f>
        <v>0</v>
      </c>
      <c r="U76" s="129" t="n">
        <f aca="false">U12</f>
        <v>0</v>
      </c>
      <c r="V76" s="129" t="n">
        <f aca="false">V12</f>
        <v>0</v>
      </c>
      <c r="W76" s="102"/>
      <c r="X76" s="102"/>
      <c r="Y76" s="102"/>
      <c r="Z76" s="102"/>
      <c r="AA76" s="102" t="str">
        <f aca="false">A76</f>
        <v>      Amortization of Contract Reformation Costs</v>
      </c>
      <c r="AB76" s="129" t="n">
        <f aca="false">P76</f>
        <v>0</v>
      </c>
      <c r="AC76" s="130" t="n">
        <f aca="false">SUM(D76:F76)</f>
        <v>0</v>
      </c>
      <c r="AD76" s="129" t="n">
        <f aca="false">AB76-AC76</f>
        <v>0</v>
      </c>
      <c r="AE76" s="102"/>
      <c r="AF76" s="129" t="n">
        <f aca="false">T76</f>
        <v>0</v>
      </c>
      <c r="AG76" s="129" t="n">
        <f aca="false">AG12</f>
        <v>0</v>
      </c>
      <c r="AH76" s="129" t="n">
        <f aca="false">AF76-AG76</f>
        <v>0</v>
      </c>
      <c r="AI76" s="102"/>
      <c r="AJ76" s="129" t="n">
        <f aca="false">AC76-AG76</f>
        <v>0</v>
      </c>
      <c r="AK76" s="129" t="n">
        <f aca="false">AB76-AF76</f>
        <v>0</v>
      </c>
      <c r="AL76" s="102"/>
      <c r="AM76" s="129" t="n">
        <f aca="false">AM12</f>
        <v>0</v>
      </c>
      <c r="AN76" s="129" t="n">
        <f aca="false">AB76-AM76</f>
        <v>0</v>
      </c>
      <c r="AO76" s="102"/>
      <c r="AP76" s="129" t="n">
        <f aca="false">AP12</f>
        <v>0</v>
      </c>
      <c r="AQ76" s="129" t="n">
        <f aca="false">AC76-AP76</f>
        <v>0</v>
      </c>
      <c r="AR76" s="102"/>
      <c r="AS76" s="102"/>
      <c r="AT76" s="102"/>
      <c r="AU76" s="102"/>
    </row>
    <row r="77" customFormat="false" ht="12.75" hidden="false" customHeight="false" outlineLevel="0" collapsed="false">
      <c r="A77" s="131" t="s">
        <v>506</v>
      </c>
      <c r="B77" s="102"/>
      <c r="C77" s="102"/>
      <c r="D77" s="129" t="n">
        <f aca="false">D13</f>
        <v>643</v>
      </c>
      <c r="E77" s="129" t="n">
        <f aca="false">E13</f>
        <v>672</v>
      </c>
      <c r="F77" s="129" t="n">
        <f aca="false">F13</f>
        <v>691</v>
      </c>
      <c r="G77" s="129" t="n">
        <f aca="false">G13</f>
        <v>488</v>
      </c>
      <c r="H77" s="129" t="n">
        <f aca="false">H13</f>
        <v>1398</v>
      </c>
      <c r="I77" s="129" t="n">
        <f aca="false">I13</f>
        <v>1010</v>
      </c>
      <c r="J77" s="129" t="n">
        <f aca="false">J13</f>
        <v>82</v>
      </c>
      <c r="K77" s="129" t="n">
        <f aca="false">K13</f>
        <v>186</v>
      </c>
      <c r="L77" s="129" t="n">
        <f aca="false">L13</f>
        <v>1494</v>
      </c>
      <c r="M77" s="129" t="n">
        <f aca="false">M13</f>
        <v>358</v>
      </c>
      <c r="N77" s="129" t="n">
        <f aca="false">N13</f>
        <v>-126</v>
      </c>
      <c r="O77" s="129" t="n">
        <f aca="false">O13</f>
        <v>516</v>
      </c>
      <c r="P77" s="129" t="n">
        <f aca="false">SUM(D77:O77)</f>
        <v>7412</v>
      </c>
      <c r="Q77" s="130" t="n">
        <f aca="false">SUM(D77:E77)</f>
        <v>1315</v>
      </c>
      <c r="R77" s="129" t="n">
        <f aca="false">P77-Q77</f>
        <v>6097</v>
      </c>
      <c r="S77" s="102"/>
      <c r="T77" s="129" t="n">
        <f aca="false">T13</f>
        <v>0</v>
      </c>
      <c r="U77" s="129" t="n">
        <f aca="false">U13</f>
        <v>0</v>
      </c>
      <c r="V77" s="129" t="n">
        <f aca="false">V13</f>
        <v>0</v>
      </c>
      <c r="W77" s="102"/>
      <c r="X77" s="102"/>
      <c r="Y77" s="102"/>
      <c r="Z77" s="102"/>
      <c r="AA77" s="102" t="str">
        <f aca="false">A77</f>
        <v>      Deferred Income Taxes - Noncurrent Only</v>
      </c>
      <c r="AB77" s="129" t="n">
        <f aca="false">P77</f>
        <v>7412</v>
      </c>
      <c r="AC77" s="130" t="n">
        <f aca="false">SUM(D77:F77)</f>
        <v>2006</v>
      </c>
      <c r="AD77" s="129" t="n">
        <f aca="false">AB77-AC77</f>
        <v>5406</v>
      </c>
      <c r="AE77" s="102"/>
      <c r="AF77" s="129" t="n">
        <f aca="false">T77</f>
        <v>0</v>
      </c>
      <c r="AG77" s="129" t="n">
        <f aca="false">AG13</f>
        <v>0</v>
      </c>
      <c r="AH77" s="129" t="n">
        <f aca="false">AF77-AG77</f>
        <v>0</v>
      </c>
      <c r="AI77" s="102"/>
      <c r="AJ77" s="129" t="n">
        <f aca="false">AC77-AG77</f>
        <v>2006</v>
      </c>
      <c r="AK77" s="129" t="n">
        <f aca="false">AB77-AF77</f>
        <v>7412</v>
      </c>
      <c r="AL77" s="102"/>
      <c r="AM77" s="129" t="n">
        <f aca="false">AM13</f>
        <v>18128</v>
      </c>
      <c r="AN77" s="129" t="n">
        <f aca="false">AB77-AM77</f>
        <v>-10716</v>
      </c>
      <c r="AO77" s="102"/>
      <c r="AP77" s="129" t="n">
        <f aca="false">AP13</f>
        <v>0</v>
      </c>
      <c r="AQ77" s="129" t="n">
        <f aca="false">AC77-AP77</f>
        <v>2006</v>
      </c>
      <c r="AR77" s="102"/>
      <c r="AS77" s="102"/>
      <c r="AT77" s="102"/>
      <c r="AU77" s="102"/>
    </row>
    <row r="78" customFormat="false" ht="12.75" hidden="false" customHeight="false" outlineLevel="0" collapsed="false">
      <c r="A78" s="131" t="s">
        <v>507</v>
      </c>
      <c r="B78" s="102"/>
      <c r="C78" s="102"/>
      <c r="D78" s="130" t="n">
        <v>0</v>
      </c>
      <c r="E78" s="130" t="n">
        <v>0</v>
      </c>
      <c r="F78" s="130" t="n">
        <v>0</v>
      </c>
      <c r="G78" s="130" t="n">
        <v>0</v>
      </c>
      <c r="H78" s="130" t="n">
        <v>0</v>
      </c>
      <c r="I78" s="130" t="n">
        <v>0</v>
      </c>
      <c r="J78" s="130" t="n">
        <v>0</v>
      </c>
      <c r="K78" s="130" t="n">
        <v>0</v>
      </c>
      <c r="L78" s="130" t="n">
        <v>0</v>
      </c>
      <c r="M78" s="130" t="n">
        <v>0</v>
      </c>
      <c r="N78" s="130" t="n">
        <v>0</v>
      </c>
      <c r="O78" s="130" t="n">
        <v>0</v>
      </c>
      <c r="P78" s="129" t="n">
        <f aca="false">SUM(D78:O78)</f>
        <v>0</v>
      </c>
      <c r="Q78" s="130" t="n">
        <f aca="false">SUM(D78:E78)</f>
        <v>0</v>
      </c>
      <c r="R78" s="129" t="n">
        <f aca="false">P78-Q78</f>
        <v>0</v>
      </c>
      <c r="S78" s="102"/>
      <c r="T78" s="130" t="n">
        <v>0</v>
      </c>
      <c r="U78" s="130" t="n">
        <v>0</v>
      </c>
      <c r="V78" s="130" t="n">
        <v>0</v>
      </c>
      <c r="W78" s="102"/>
      <c r="X78" s="102"/>
      <c r="Y78" s="102"/>
      <c r="Z78" s="102"/>
      <c r="AA78" s="102" t="str">
        <f aca="false">A78</f>
        <v>      Deferred Revenue</v>
      </c>
      <c r="AB78" s="129" t="n">
        <f aca="false">P78</f>
        <v>0</v>
      </c>
      <c r="AC78" s="130" t="n">
        <f aca="false">SUM(D78:F78)</f>
        <v>0</v>
      </c>
      <c r="AD78" s="129" t="n">
        <f aca="false">AB78-AC78</f>
        <v>0</v>
      </c>
      <c r="AE78" s="102"/>
      <c r="AF78" s="129" t="n">
        <f aca="false">T78</f>
        <v>0</v>
      </c>
      <c r="AG78" s="130" t="n">
        <v>0</v>
      </c>
      <c r="AH78" s="129" t="n">
        <f aca="false">AF78-AG78</f>
        <v>0</v>
      </c>
      <c r="AI78" s="102"/>
      <c r="AJ78" s="129" t="n">
        <f aca="false">AC78-AG78</f>
        <v>0</v>
      </c>
      <c r="AK78" s="129" t="n">
        <f aca="false">AB78-AF78</f>
        <v>0</v>
      </c>
      <c r="AL78" s="102"/>
      <c r="AM78" s="130" t="n">
        <v>0</v>
      </c>
      <c r="AN78" s="129" t="n">
        <f aca="false">AB78-AM78</f>
        <v>0</v>
      </c>
      <c r="AO78" s="102"/>
      <c r="AP78" s="130" t="n">
        <v>0</v>
      </c>
      <c r="AQ78" s="129" t="n">
        <f aca="false">AC78-AP78</f>
        <v>0</v>
      </c>
      <c r="AR78" s="102"/>
      <c r="AS78" s="102"/>
      <c r="AT78" s="102"/>
      <c r="AU78" s="102"/>
    </row>
    <row r="79" customFormat="false" ht="12.75" hidden="false" customHeight="false" outlineLevel="0" collapsed="false">
      <c r="A79" s="131" t="s">
        <v>508</v>
      </c>
      <c r="B79" s="102"/>
      <c r="C79" s="102"/>
      <c r="D79" s="145" t="n">
        <f aca="false">D30</f>
        <v>0</v>
      </c>
      <c r="E79" s="145" t="n">
        <f aca="false">E30</f>
        <v>0</v>
      </c>
      <c r="F79" s="145" t="n">
        <f aca="false">F30</f>
        <v>0</v>
      </c>
      <c r="G79" s="145" t="n">
        <f aca="false">G30</f>
        <v>0</v>
      </c>
      <c r="H79" s="145" t="n">
        <f aca="false">H30</f>
        <v>0</v>
      </c>
      <c r="I79" s="145" t="n">
        <f aca="false">I30</f>
        <v>0</v>
      </c>
      <c r="J79" s="145" t="n">
        <f aca="false">J30</f>
        <v>0</v>
      </c>
      <c r="K79" s="145" t="n">
        <f aca="false">K30</f>
        <v>0</v>
      </c>
      <c r="L79" s="145" t="n">
        <f aca="false">L30</f>
        <v>0</v>
      </c>
      <c r="M79" s="145" t="n">
        <f aca="false">M30</f>
        <v>0</v>
      </c>
      <c r="N79" s="145" t="n">
        <f aca="false">N30</f>
        <v>0</v>
      </c>
      <c r="O79" s="145" t="n">
        <f aca="false">O30</f>
        <v>0</v>
      </c>
      <c r="P79" s="129" t="n">
        <f aca="false">SUM(D79:O79)</f>
        <v>0</v>
      </c>
      <c r="Q79" s="130" t="n">
        <f aca="false">SUM(D79:E79)</f>
        <v>0</v>
      </c>
      <c r="R79" s="129" t="n">
        <f aca="false">P79-Q79</f>
        <v>0</v>
      </c>
      <c r="S79" s="102"/>
      <c r="T79" s="145" t="n">
        <f aca="false">T30</f>
        <v>0</v>
      </c>
      <c r="U79" s="145" t="n">
        <f aca="false">U30</f>
        <v>0</v>
      </c>
      <c r="V79" s="145" t="n">
        <f aca="false">V30</f>
        <v>0</v>
      </c>
      <c r="W79" s="102"/>
      <c r="X79" s="102"/>
      <c r="Y79" s="102"/>
      <c r="Z79" s="102"/>
      <c r="AA79" s="102" t="str">
        <f aca="false">A79</f>
        <v>      Unrealized (Gain) / Loss on Price Risk Mgmt Activities</v>
      </c>
      <c r="AB79" s="129" t="n">
        <f aca="false">P79</f>
        <v>0</v>
      </c>
      <c r="AC79" s="130" t="n">
        <f aca="false">SUM(D79:F79)</f>
        <v>0</v>
      </c>
      <c r="AD79" s="129" t="n">
        <f aca="false">AB79-AC79</f>
        <v>0</v>
      </c>
      <c r="AE79" s="102"/>
      <c r="AF79" s="129" t="n">
        <f aca="false">T79</f>
        <v>0</v>
      </c>
      <c r="AG79" s="129" t="n">
        <f aca="false">AG30</f>
        <v>0</v>
      </c>
      <c r="AH79" s="129" t="n">
        <f aca="false">AF79-AG79</f>
        <v>0</v>
      </c>
      <c r="AI79" s="102"/>
      <c r="AJ79" s="129" t="n">
        <f aca="false">AC79-AG79</f>
        <v>0</v>
      </c>
      <c r="AK79" s="129" t="n">
        <f aca="false">AB79-AF79</f>
        <v>0</v>
      </c>
      <c r="AL79" s="102"/>
      <c r="AM79" s="129" t="n">
        <f aca="false">AM30</f>
        <v>803</v>
      </c>
      <c r="AN79" s="129" t="n">
        <f aca="false">AB79-AM79</f>
        <v>-803</v>
      </c>
      <c r="AO79" s="102"/>
      <c r="AP79" s="129" t="n">
        <f aca="false">AP30</f>
        <v>0</v>
      </c>
      <c r="AQ79" s="129" t="n">
        <f aca="false">AC79-AP79</f>
        <v>0</v>
      </c>
      <c r="AR79" s="102"/>
      <c r="AS79" s="102"/>
      <c r="AT79" s="102"/>
      <c r="AU79" s="102"/>
    </row>
    <row r="80" customFormat="false" ht="12.75" hidden="false" customHeight="false" outlineLevel="0" collapsed="false">
      <c r="A80" s="131" t="s">
        <v>509</v>
      </c>
      <c r="B80" s="102"/>
      <c r="C80" s="102"/>
      <c r="D80" s="142" t="n">
        <v>0</v>
      </c>
      <c r="E80" s="142" t="n">
        <v>0</v>
      </c>
      <c r="F80" s="142" t="n">
        <v>0</v>
      </c>
      <c r="G80" s="142" t="n">
        <v>0</v>
      </c>
      <c r="H80" s="142" t="n">
        <v>0</v>
      </c>
      <c r="I80" s="142" t="n">
        <v>0</v>
      </c>
      <c r="J80" s="142" t="n">
        <v>0</v>
      </c>
      <c r="K80" s="142" t="n">
        <v>0</v>
      </c>
      <c r="L80" s="142" t="n">
        <v>0</v>
      </c>
      <c r="M80" s="142" t="n">
        <v>0</v>
      </c>
      <c r="N80" s="142" t="n">
        <v>0</v>
      </c>
      <c r="O80" s="142" t="n">
        <v>0</v>
      </c>
      <c r="P80" s="141" t="n">
        <f aca="false">SUM(D80:O80)</f>
        <v>0</v>
      </c>
      <c r="Q80" s="142" t="n">
        <f aca="false">SUM(D80:E80)</f>
        <v>0</v>
      </c>
      <c r="R80" s="141" t="n">
        <f aca="false">P80-Q80</f>
        <v>0</v>
      </c>
      <c r="S80" s="102"/>
      <c r="T80" s="142" t="n">
        <v>0</v>
      </c>
      <c r="U80" s="142" t="n">
        <v>0</v>
      </c>
      <c r="V80" s="142" t="n">
        <v>0</v>
      </c>
      <c r="W80" s="102"/>
      <c r="X80" s="102"/>
      <c r="Y80" s="102"/>
      <c r="Z80" s="102"/>
      <c r="AA80" s="102" t="str">
        <f aca="false">A80</f>
        <v>      Oil &amp; Gas Exploration Expenses</v>
      </c>
      <c r="AB80" s="141" t="n">
        <f aca="false">P80</f>
        <v>0</v>
      </c>
      <c r="AC80" s="142" t="n">
        <f aca="false">SUM(D80:F80)</f>
        <v>0</v>
      </c>
      <c r="AD80" s="141" t="n">
        <f aca="false">AB80-AC80</f>
        <v>0</v>
      </c>
      <c r="AE80" s="102"/>
      <c r="AF80" s="141" t="n">
        <f aca="false">T80</f>
        <v>0</v>
      </c>
      <c r="AG80" s="142" t="n">
        <v>0</v>
      </c>
      <c r="AH80" s="141" t="n">
        <f aca="false">AF80-AG80</f>
        <v>0</v>
      </c>
      <c r="AI80" s="102"/>
      <c r="AJ80" s="141" t="n">
        <f aca="false">AC80-AG80</f>
        <v>0</v>
      </c>
      <c r="AK80" s="141" t="n">
        <f aca="false">AB80-AF80</f>
        <v>0</v>
      </c>
      <c r="AL80" s="102"/>
      <c r="AM80" s="142" t="n">
        <v>0</v>
      </c>
      <c r="AN80" s="141" t="n">
        <f aca="false">AB80-AM80</f>
        <v>0</v>
      </c>
      <c r="AO80" s="102"/>
      <c r="AP80" s="146" t="n">
        <v>0</v>
      </c>
      <c r="AQ80" s="141" t="n">
        <f aca="false">AC80-AP80</f>
        <v>0</v>
      </c>
      <c r="AR80" s="102"/>
      <c r="AS80" s="102"/>
      <c r="AT80" s="102"/>
      <c r="AU80" s="102"/>
    </row>
    <row r="81" customFormat="false" ht="3.95" hidden="false" customHeight="true" outlineLevel="0" collapsed="false">
      <c r="A81" s="114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99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</row>
    <row r="82" customFormat="false" ht="12.75" hidden="false" customHeight="false" outlineLevel="0" collapsed="false">
      <c r="A82" s="131" t="s">
        <v>510</v>
      </c>
      <c r="B82" s="102"/>
      <c r="C82" s="102"/>
      <c r="D82" s="129" t="n">
        <f aca="false">SUM(D74:D80)</f>
        <v>23204</v>
      </c>
      <c r="E82" s="129" t="n">
        <f aca="false">SUM(E74:E80)</f>
        <v>22513</v>
      </c>
      <c r="F82" s="129" t="n">
        <f aca="false">SUM(F74:F80)</f>
        <v>25206</v>
      </c>
      <c r="G82" s="129" t="n">
        <f aca="false">SUM(G74:G80)</f>
        <v>3675</v>
      </c>
      <c r="H82" s="129" t="n">
        <f aca="false">SUM(H74:H80)</f>
        <v>4572</v>
      </c>
      <c r="I82" s="129" t="n">
        <f aca="false">SUM(I74:I80)</f>
        <v>13034</v>
      </c>
      <c r="J82" s="129" t="n">
        <f aca="false">SUM(J74:J80)</f>
        <v>3863</v>
      </c>
      <c r="K82" s="129" t="n">
        <f aca="false">SUM(K74:K80)</f>
        <v>4559</v>
      </c>
      <c r="L82" s="129" t="n">
        <f aca="false">SUM(L74:L80)</f>
        <v>5810</v>
      </c>
      <c r="M82" s="129" t="n">
        <f aca="false">SUM(M74:M80)</f>
        <v>3994</v>
      </c>
      <c r="N82" s="129" t="n">
        <f aca="false">SUM(N74:N80)</f>
        <v>21540</v>
      </c>
      <c r="O82" s="129" t="n">
        <f aca="false">SUM(O74:O80)</f>
        <v>26151</v>
      </c>
      <c r="P82" s="129" t="n">
        <f aca="false">SUM(P74:P80)</f>
        <v>158121</v>
      </c>
      <c r="Q82" s="129" t="n">
        <f aca="false">SUM(Q74:Q80)</f>
        <v>45717</v>
      </c>
      <c r="R82" s="129" t="n">
        <f aca="false">SUM(R74:R80)</f>
        <v>112404</v>
      </c>
      <c r="S82" s="102"/>
      <c r="T82" s="129" t="n">
        <f aca="false">SUM(T74:T80)</f>
        <v>0</v>
      </c>
      <c r="U82" s="129" t="n">
        <f aca="false">SUM(U74:U80)</f>
        <v>0</v>
      </c>
      <c r="V82" s="129" t="n">
        <f aca="false">SUM(V74:V80)</f>
        <v>0</v>
      </c>
      <c r="W82" s="102"/>
      <c r="X82" s="102"/>
      <c r="Y82" s="102"/>
      <c r="Z82" s="102"/>
      <c r="AA82" s="102" t="str">
        <f aca="false">A82</f>
        <v>            Total Cash Flow From Operations</v>
      </c>
      <c r="AB82" s="129" t="n">
        <f aca="false">SUM(AB74:AB80)</f>
        <v>158121</v>
      </c>
      <c r="AC82" s="129" t="n">
        <f aca="false">SUM(AC74:AC80)</f>
        <v>70923</v>
      </c>
      <c r="AD82" s="129" t="n">
        <f aca="false">SUM(AD74:AD80)</f>
        <v>87198</v>
      </c>
      <c r="AE82" s="102"/>
      <c r="AF82" s="129" t="n">
        <f aca="false">SUM(AF74:AF80)</f>
        <v>0</v>
      </c>
      <c r="AG82" s="129" t="n">
        <f aca="false">SUM(AG74:AG80)</f>
        <v>0</v>
      </c>
      <c r="AH82" s="129" t="n">
        <f aca="false">SUM(AH74:AH80)</f>
        <v>0</v>
      </c>
      <c r="AI82" s="102"/>
      <c r="AJ82" s="129" t="n">
        <f aca="false">SUM(AJ74:AJ80)</f>
        <v>70923</v>
      </c>
      <c r="AK82" s="129" t="n">
        <f aca="false">SUM(AK74:AK80)</f>
        <v>158121</v>
      </c>
      <c r="AL82" s="102"/>
      <c r="AM82" s="129" t="n">
        <f aca="false">SUM(AM74:AM80)</f>
        <v>166587</v>
      </c>
      <c r="AN82" s="129" t="n">
        <f aca="false">SUM(AN74:AN80)</f>
        <v>-8466</v>
      </c>
      <c r="AO82" s="102"/>
      <c r="AP82" s="129" t="n">
        <f aca="false">SUM(AP74:AP80)</f>
        <v>0</v>
      </c>
      <c r="AQ82" s="129" t="n">
        <f aca="false">SUM(AQ74:AQ80)</f>
        <v>70923</v>
      </c>
      <c r="AR82" s="102"/>
      <c r="AS82" s="102"/>
      <c r="AT82" s="102"/>
      <c r="AU82" s="102"/>
    </row>
    <row r="83" customFormat="false" ht="6" hidden="false" customHeight="true" outlineLevel="0" collapsed="false">
      <c r="A83" s="114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</row>
    <row r="84" customFormat="false" ht="12.75" hidden="false" customHeight="false" outlineLevel="0" collapsed="false">
      <c r="A84" s="131" t="s">
        <v>511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 t="str">
        <f aca="false">A84</f>
        <v>Working Capital Changes</v>
      </c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</row>
    <row r="85" customFormat="false" ht="12.75" hidden="false" customHeight="false" outlineLevel="0" collapsed="false">
      <c r="A85" s="131" t="s">
        <v>512</v>
      </c>
      <c r="B85" s="102"/>
      <c r="C85" s="102"/>
      <c r="D85" s="130" t="n">
        <v>0</v>
      </c>
      <c r="E85" s="130" t="n">
        <v>0</v>
      </c>
      <c r="F85" s="130" t="n">
        <v>0</v>
      </c>
      <c r="G85" s="130" t="n">
        <v>0</v>
      </c>
      <c r="H85" s="130" t="n">
        <v>0</v>
      </c>
      <c r="I85" s="130" t="n">
        <v>0</v>
      </c>
      <c r="J85" s="130" t="n">
        <v>0</v>
      </c>
      <c r="K85" s="130" t="n">
        <v>0</v>
      </c>
      <c r="L85" s="130" t="n">
        <v>0</v>
      </c>
      <c r="M85" s="130" t="n">
        <v>0</v>
      </c>
      <c r="N85" s="130" t="n">
        <v>0</v>
      </c>
      <c r="O85" s="130" t="n">
        <v>0</v>
      </c>
      <c r="P85" s="129" t="n">
        <f aca="false">SUM(D85:O85)</f>
        <v>0</v>
      </c>
      <c r="Q85" s="130" t="n">
        <f aca="false">SUM(D85:E85)</f>
        <v>0</v>
      </c>
      <c r="R85" s="129" t="n">
        <f aca="false">P85-Q85</f>
        <v>0</v>
      </c>
      <c r="S85" s="102"/>
      <c r="T85" s="130" t="n">
        <v>0</v>
      </c>
      <c r="U85" s="130" t="n">
        <v>0</v>
      </c>
      <c r="V85" s="130" t="n">
        <v>0</v>
      </c>
      <c r="W85" s="102"/>
      <c r="X85" s="102"/>
      <c r="Y85" s="102"/>
      <c r="Z85" s="102"/>
      <c r="AA85" s="102" t="str">
        <f aca="false">A85</f>
        <v>      Accrued Income Taxes</v>
      </c>
      <c r="AB85" s="129" t="n">
        <f aca="false">P85</f>
        <v>0</v>
      </c>
      <c r="AC85" s="130" t="n">
        <f aca="false">SUM(D85:F85)</f>
        <v>0</v>
      </c>
      <c r="AD85" s="129" t="n">
        <f aca="false">AB85-AC85</f>
        <v>0</v>
      </c>
      <c r="AE85" s="102"/>
      <c r="AF85" s="129" t="n">
        <f aca="false">T85</f>
        <v>0</v>
      </c>
      <c r="AG85" s="130" t="n">
        <v>0</v>
      </c>
      <c r="AH85" s="129" t="n">
        <f aca="false">AF85-AG85</f>
        <v>0</v>
      </c>
      <c r="AI85" s="102"/>
      <c r="AJ85" s="129" t="n">
        <f aca="false">AC85-AG85</f>
        <v>0</v>
      </c>
      <c r="AK85" s="129" t="n">
        <f aca="false">AB85-AF85</f>
        <v>0</v>
      </c>
      <c r="AL85" s="102"/>
      <c r="AM85" s="130" t="n">
        <v>0</v>
      </c>
      <c r="AN85" s="129" t="n">
        <f aca="false">AB85-AM85</f>
        <v>0</v>
      </c>
      <c r="AO85" s="102"/>
      <c r="AP85" s="130" t="n">
        <v>0</v>
      </c>
      <c r="AQ85" s="129" t="n">
        <f aca="false">AC85-AP85</f>
        <v>0</v>
      </c>
      <c r="AR85" s="102"/>
      <c r="AS85" s="102"/>
      <c r="AT85" s="102"/>
      <c r="AU85" s="102"/>
    </row>
    <row r="86" customFormat="false" ht="12.75" hidden="false" customHeight="false" outlineLevel="0" collapsed="false">
      <c r="A86" s="131" t="s">
        <v>513</v>
      </c>
      <c r="B86" s="102"/>
      <c r="C86" s="102"/>
      <c r="D86" s="130" t="n">
        <v>0</v>
      </c>
      <c r="E86" s="130" t="n">
        <v>0</v>
      </c>
      <c r="F86" s="130" t="n">
        <v>0</v>
      </c>
      <c r="G86" s="130" t="n">
        <v>0</v>
      </c>
      <c r="H86" s="130" t="n">
        <v>0</v>
      </c>
      <c r="I86" s="130" t="n">
        <v>0</v>
      </c>
      <c r="J86" s="130" t="n">
        <v>0</v>
      </c>
      <c r="K86" s="130" t="n">
        <v>0</v>
      </c>
      <c r="L86" s="130" t="n">
        <v>0</v>
      </c>
      <c r="M86" s="130" t="n">
        <v>0</v>
      </c>
      <c r="N86" s="130" t="n">
        <v>0</v>
      </c>
      <c r="O86" s="130" t="n">
        <v>0</v>
      </c>
      <c r="P86" s="129" t="n">
        <f aca="false">SUM(D86:O86)</f>
        <v>0</v>
      </c>
      <c r="Q86" s="130" t="n">
        <f aca="false">SUM(D86:E86)</f>
        <v>0</v>
      </c>
      <c r="R86" s="129" t="n">
        <f aca="false">P86-Q86</f>
        <v>0</v>
      </c>
      <c r="S86" s="102"/>
      <c r="T86" s="130" t="n">
        <v>0</v>
      </c>
      <c r="U86" s="130" t="n">
        <v>0</v>
      </c>
      <c r="V86" s="130" t="n">
        <v>0</v>
      </c>
      <c r="W86" s="102"/>
      <c r="X86" s="102"/>
      <c r="Y86" s="102"/>
      <c r="Z86" s="102"/>
      <c r="AA86" s="102" t="str">
        <f aca="false">A86</f>
        <v>      Tax Refunds / Payments</v>
      </c>
      <c r="AB86" s="129" t="n">
        <f aca="false">P86</f>
        <v>0</v>
      </c>
      <c r="AC86" s="130" t="n">
        <f aca="false">SUM(D86:F86)</f>
        <v>0</v>
      </c>
      <c r="AD86" s="129" t="n">
        <f aca="false">AB86-AC86</f>
        <v>0</v>
      </c>
      <c r="AE86" s="102"/>
      <c r="AF86" s="129" t="n">
        <f aca="false">T86</f>
        <v>0</v>
      </c>
      <c r="AG86" s="130" t="n">
        <v>0</v>
      </c>
      <c r="AH86" s="129" t="n">
        <f aca="false">AF86-AG86</f>
        <v>0</v>
      </c>
      <c r="AI86" s="102"/>
      <c r="AJ86" s="129" t="n">
        <f aca="false">AC86-AG86</f>
        <v>0</v>
      </c>
      <c r="AK86" s="129" t="n">
        <f aca="false">AB86-AF86</f>
        <v>0</v>
      </c>
      <c r="AL86" s="102"/>
      <c r="AM86" s="130" t="n">
        <v>0</v>
      </c>
      <c r="AN86" s="129" t="n">
        <f aca="false">AB86-AM86</f>
        <v>0</v>
      </c>
      <c r="AO86" s="102"/>
      <c r="AP86" s="130" t="n">
        <v>0</v>
      </c>
      <c r="AQ86" s="129" t="n">
        <f aca="false">AC86-AP86</f>
        <v>0</v>
      </c>
      <c r="AR86" s="102"/>
      <c r="AS86" s="102"/>
      <c r="AT86" s="102"/>
      <c r="AU86" s="102"/>
    </row>
    <row r="87" customFormat="false" ht="12.75" hidden="false" customHeight="false" outlineLevel="0" collapsed="false">
      <c r="A87" s="131" t="s">
        <v>514</v>
      </c>
      <c r="B87" s="102"/>
      <c r="C87" s="102"/>
      <c r="D87" s="129" t="n">
        <f aca="false">SUM(D16:D27)</f>
        <v>667</v>
      </c>
      <c r="E87" s="129" t="n">
        <f aca="false">SUM(E16:E27)</f>
        <v>503</v>
      </c>
      <c r="F87" s="129" t="n">
        <f aca="false">SUM(F16:F27)</f>
        <v>-6700</v>
      </c>
      <c r="G87" s="129" t="n">
        <f aca="false">SUM(G16:G27)</f>
        <v>41427</v>
      </c>
      <c r="H87" s="129" t="n">
        <f aca="false">SUM(H16:H27)</f>
        <v>1884</v>
      </c>
      <c r="I87" s="129" t="n">
        <f aca="false">SUM(I16:I27)</f>
        <v>-11465</v>
      </c>
      <c r="J87" s="129" t="n">
        <f aca="false">SUM(J16:J27)</f>
        <v>7501</v>
      </c>
      <c r="K87" s="129" t="n">
        <f aca="false">SUM(K16:K27)</f>
        <v>6529</v>
      </c>
      <c r="L87" s="129" t="n">
        <f aca="false">SUM(L16:L27)</f>
        <v>-4446</v>
      </c>
      <c r="M87" s="129" t="n">
        <f aca="false">SUM(M16:M27)</f>
        <v>4947</v>
      </c>
      <c r="N87" s="129" t="n">
        <f aca="false">SUM(N16:N27)</f>
        <v>-30043</v>
      </c>
      <c r="O87" s="129" t="n">
        <f aca="false">SUM(O16:O27)</f>
        <v>-12284</v>
      </c>
      <c r="P87" s="129" t="n">
        <f aca="false">SUM(D87:O87)</f>
        <v>-1480</v>
      </c>
      <c r="Q87" s="130" t="n">
        <f aca="false">SUM(D87:E87)</f>
        <v>1170</v>
      </c>
      <c r="R87" s="129" t="n">
        <f aca="false">P87-Q87</f>
        <v>-2650</v>
      </c>
      <c r="S87" s="102"/>
      <c r="T87" s="129" t="n">
        <f aca="false">SUM(T16:T27)</f>
        <v>0</v>
      </c>
      <c r="U87" s="129" t="n">
        <f aca="false">SUM(U16:U27)</f>
        <v>0</v>
      </c>
      <c r="V87" s="129" t="n">
        <f aca="false">SUM(V16:V27)</f>
        <v>0</v>
      </c>
      <c r="W87" s="102"/>
      <c r="X87" s="102"/>
      <c r="Y87" s="102"/>
      <c r="Z87" s="102"/>
      <c r="AA87" s="102" t="str">
        <f aca="false">A87</f>
        <v>      Others, Net </v>
      </c>
      <c r="AB87" s="129" t="n">
        <f aca="false">P87</f>
        <v>-1480</v>
      </c>
      <c r="AC87" s="130" t="n">
        <f aca="false">SUM(D87:F87)</f>
        <v>-5530</v>
      </c>
      <c r="AD87" s="129" t="n">
        <f aca="false">AB87-AC87</f>
        <v>4050</v>
      </c>
      <c r="AE87" s="102"/>
      <c r="AF87" s="129" t="n">
        <f aca="false">T87</f>
        <v>0</v>
      </c>
      <c r="AG87" s="129" t="n">
        <f aca="false">SUM(AG16:AG27)</f>
        <v>0</v>
      </c>
      <c r="AH87" s="129" t="n">
        <f aca="false">AF87-AG87</f>
        <v>0</v>
      </c>
      <c r="AI87" s="102"/>
      <c r="AJ87" s="129" t="n">
        <f aca="false">AC87-AG87</f>
        <v>-5530</v>
      </c>
      <c r="AK87" s="129" t="n">
        <f aca="false">AB87-AF87</f>
        <v>-1480</v>
      </c>
      <c r="AL87" s="102"/>
      <c r="AM87" s="129" t="n">
        <f aca="false">SUM(AM16:AM27)</f>
        <v>-44006</v>
      </c>
      <c r="AN87" s="129" t="n">
        <f aca="false">AB87-AM87</f>
        <v>42526</v>
      </c>
      <c r="AO87" s="102"/>
      <c r="AP87" s="129" t="n">
        <f aca="false">SUM(AP16:AP27)</f>
        <v>0</v>
      </c>
      <c r="AQ87" s="129" t="n">
        <f aca="false">AC87-AP87</f>
        <v>-5530</v>
      </c>
      <c r="AR87" s="102"/>
      <c r="AS87" s="102"/>
      <c r="AT87" s="102"/>
      <c r="AU87" s="102"/>
    </row>
    <row r="88" customFormat="false" ht="12.75" hidden="false" customHeight="false" outlineLevel="0" collapsed="false">
      <c r="A88" s="131" t="s">
        <v>515</v>
      </c>
      <c r="B88" s="102"/>
      <c r="C88" s="102"/>
      <c r="D88" s="129" t="n">
        <f aca="false">D31</f>
        <v>-289</v>
      </c>
      <c r="E88" s="129" t="n">
        <f aca="false">E31</f>
        <v>-287</v>
      </c>
      <c r="F88" s="129" t="n">
        <f aca="false">F31</f>
        <v>-289</v>
      </c>
      <c r="G88" s="129" t="n">
        <f aca="false">G31</f>
        <v>-287</v>
      </c>
      <c r="H88" s="129" t="n">
        <f aca="false">H31</f>
        <v>-285</v>
      </c>
      <c r="I88" s="129" t="n">
        <f aca="false">I31</f>
        <v>-846</v>
      </c>
      <c r="J88" s="129" t="n">
        <f aca="false">J31</f>
        <v>-847</v>
      </c>
      <c r="K88" s="129" t="n">
        <f aca="false">K31</f>
        <v>-711</v>
      </c>
      <c r="L88" s="129" t="n">
        <f aca="false">L31</f>
        <v>-710</v>
      </c>
      <c r="M88" s="129" t="n">
        <f aca="false">M31</f>
        <v>-681</v>
      </c>
      <c r="N88" s="129" t="n">
        <f aca="false">N31</f>
        <v>-703</v>
      </c>
      <c r="O88" s="129" t="n">
        <f aca="false">O31</f>
        <v>-704</v>
      </c>
      <c r="P88" s="129" t="n">
        <f aca="false">SUM(D88:O88)</f>
        <v>-6639</v>
      </c>
      <c r="Q88" s="130" t="n">
        <f aca="false">SUM(D88:E88)</f>
        <v>-576</v>
      </c>
      <c r="R88" s="129" t="n">
        <f aca="false">P88-Q88</f>
        <v>-6063</v>
      </c>
      <c r="S88" s="102"/>
      <c r="T88" s="129" t="n">
        <f aca="false">T31</f>
        <v>0</v>
      </c>
      <c r="U88" s="129" t="n">
        <f aca="false">U31</f>
        <v>0</v>
      </c>
      <c r="V88" s="129" t="n">
        <f aca="false">V31</f>
        <v>0</v>
      </c>
      <c r="W88" s="102"/>
      <c r="X88" s="102"/>
      <c r="Y88" s="102"/>
      <c r="Z88" s="102"/>
      <c r="AA88" s="102" t="str">
        <f aca="false">A88</f>
        <v>Equity Earnings</v>
      </c>
      <c r="AB88" s="129" t="n">
        <f aca="false">P88</f>
        <v>-6639</v>
      </c>
      <c r="AC88" s="130" t="n">
        <f aca="false">SUM(D88:F88)</f>
        <v>-865</v>
      </c>
      <c r="AD88" s="129" t="n">
        <f aca="false">AB88-AC88</f>
        <v>-5774</v>
      </c>
      <c r="AE88" s="102"/>
      <c r="AF88" s="129" t="n">
        <f aca="false">T88</f>
        <v>0</v>
      </c>
      <c r="AG88" s="129" t="n">
        <f aca="false">AG31</f>
        <v>0</v>
      </c>
      <c r="AH88" s="129" t="n">
        <f aca="false">AF88-AG88</f>
        <v>0</v>
      </c>
      <c r="AI88" s="102"/>
      <c r="AJ88" s="129" t="n">
        <f aca="false">AC88-AG88</f>
        <v>-865</v>
      </c>
      <c r="AK88" s="129" t="n">
        <f aca="false">AB88-AF88</f>
        <v>-6639</v>
      </c>
      <c r="AL88" s="102"/>
      <c r="AM88" s="129" t="n">
        <f aca="false">AM31</f>
        <v>-4817</v>
      </c>
      <c r="AN88" s="129" t="n">
        <f aca="false">AB88-AM88</f>
        <v>-1822</v>
      </c>
      <c r="AO88" s="102"/>
      <c r="AP88" s="129" t="n">
        <f aca="false">AP31</f>
        <v>0</v>
      </c>
      <c r="AQ88" s="129" t="n">
        <f aca="false">AC88-AP88</f>
        <v>-865</v>
      </c>
      <c r="AR88" s="102"/>
      <c r="AS88" s="102"/>
      <c r="AT88" s="102"/>
      <c r="AU88" s="102"/>
    </row>
    <row r="89" customFormat="false" ht="12.75" hidden="false" customHeight="false" outlineLevel="0" collapsed="false">
      <c r="A89" s="131" t="s">
        <v>516</v>
      </c>
      <c r="B89" s="102"/>
      <c r="C89" s="102"/>
      <c r="D89" s="129" t="n">
        <f aca="false">D32</f>
        <v>0</v>
      </c>
      <c r="E89" s="129" t="n">
        <f aca="false">E32</f>
        <v>0</v>
      </c>
      <c r="F89" s="129" t="n">
        <f aca="false">F32</f>
        <v>900</v>
      </c>
      <c r="G89" s="129" t="n">
        <f aca="false">G32</f>
        <v>0</v>
      </c>
      <c r="H89" s="129" t="n">
        <f aca="false">H32</f>
        <v>-4500</v>
      </c>
      <c r="I89" s="129" t="n">
        <f aca="false">I32</f>
        <v>1300</v>
      </c>
      <c r="J89" s="129" t="n">
        <f aca="false">J32</f>
        <v>0</v>
      </c>
      <c r="K89" s="129" t="n">
        <f aca="false">K32</f>
        <v>0</v>
      </c>
      <c r="L89" s="129" t="n">
        <f aca="false">L32</f>
        <v>1900</v>
      </c>
      <c r="M89" s="129" t="n">
        <f aca="false">M32</f>
        <v>0</v>
      </c>
      <c r="N89" s="129" t="n">
        <f aca="false">N32</f>
        <v>0</v>
      </c>
      <c r="O89" s="129" t="n">
        <f aca="false">O32</f>
        <v>1900</v>
      </c>
      <c r="P89" s="129" t="n">
        <f aca="false">SUM(D89:O89)</f>
        <v>1500</v>
      </c>
      <c r="Q89" s="130" t="n">
        <f aca="false">SUM(D89:E89)</f>
        <v>0</v>
      </c>
      <c r="R89" s="129" t="n">
        <f aca="false">P89-Q89</f>
        <v>1500</v>
      </c>
      <c r="S89" s="102"/>
      <c r="T89" s="129" t="n">
        <f aca="false">T32</f>
        <v>0</v>
      </c>
      <c r="U89" s="129" t="n">
        <f aca="false">U32</f>
        <v>0</v>
      </c>
      <c r="V89" s="129" t="n">
        <f aca="false">V32</f>
        <v>0</v>
      </c>
      <c r="W89" s="102"/>
      <c r="X89" s="102"/>
      <c r="Y89" s="102"/>
      <c r="Z89" s="102"/>
      <c r="AA89" s="102" t="str">
        <f aca="false">A89</f>
        <v>Equity / Partnership Distributions</v>
      </c>
      <c r="AB89" s="129" t="n">
        <f aca="false">P89</f>
        <v>1500</v>
      </c>
      <c r="AC89" s="130" t="n">
        <f aca="false">SUM(D89:F89)</f>
        <v>900</v>
      </c>
      <c r="AD89" s="129" t="n">
        <f aca="false">AB89-AC89</f>
        <v>600</v>
      </c>
      <c r="AE89" s="102"/>
      <c r="AF89" s="129" t="n">
        <f aca="false">T89</f>
        <v>0</v>
      </c>
      <c r="AG89" s="129" t="n">
        <f aca="false">AG32</f>
        <v>0</v>
      </c>
      <c r="AH89" s="129" t="n">
        <f aca="false">AF89-AG89</f>
        <v>0</v>
      </c>
      <c r="AI89" s="102"/>
      <c r="AJ89" s="129" t="n">
        <f aca="false">AC89-AG89</f>
        <v>900</v>
      </c>
      <c r="AK89" s="129" t="n">
        <f aca="false">AB89-AF89</f>
        <v>1500</v>
      </c>
      <c r="AL89" s="102"/>
      <c r="AM89" s="129" t="n">
        <f aca="false">AM32</f>
        <v>8200</v>
      </c>
      <c r="AN89" s="129" t="n">
        <f aca="false">AB89-AM89</f>
        <v>-6700</v>
      </c>
      <c r="AO89" s="102"/>
      <c r="AP89" s="129" t="n">
        <f aca="false">AP32</f>
        <v>0</v>
      </c>
      <c r="AQ89" s="129" t="n">
        <f aca="false">AC89-AP89</f>
        <v>900</v>
      </c>
      <c r="AR89" s="102"/>
      <c r="AS89" s="102"/>
      <c r="AT89" s="102"/>
      <c r="AU89" s="102"/>
    </row>
    <row r="90" customFormat="false" ht="12.75" hidden="false" customHeight="false" outlineLevel="0" collapsed="false">
      <c r="A90" s="131" t="s">
        <v>517</v>
      </c>
      <c r="B90" s="102"/>
      <c r="C90" s="102"/>
      <c r="D90" s="129" t="n">
        <f aca="false">D40</f>
        <v>0</v>
      </c>
      <c r="E90" s="129" t="n">
        <f aca="false">E40</f>
        <v>0</v>
      </c>
      <c r="F90" s="129" t="n">
        <f aca="false">F40</f>
        <v>0</v>
      </c>
      <c r="G90" s="129" t="n">
        <f aca="false">G40</f>
        <v>0</v>
      </c>
      <c r="H90" s="129" t="n">
        <f aca="false">H40</f>
        <v>0</v>
      </c>
      <c r="I90" s="129" t="n">
        <f aca="false">I40</f>
        <v>7600</v>
      </c>
      <c r="J90" s="129" t="n">
        <f aca="false">J40</f>
        <v>0</v>
      </c>
      <c r="K90" s="129" t="n">
        <f aca="false">K40</f>
        <v>0</v>
      </c>
      <c r="L90" s="129" t="n">
        <f aca="false">L40</f>
        <v>0</v>
      </c>
      <c r="M90" s="129" t="n">
        <f aca="false">M40</f>
        <v>0</v>
      </c>
      <c r="N90" s="129" t="n">
        <f aca="false">N40</f>
        <v>0</v>
      </c>
      <c r="O90" s="129" t="n">
        <f aca="false">O40</f>
        <v>5000</v>
      </c>
      <c r="P90" s="129" t="n">
        <f aca="false">SUM(D90:O90)</f>
        <v>12600</v>
      </c>
      <c r="Q90" s="130" t="n">
        <f aca="false">SUM(D90:E90)</f>
        <v>0</v>
      </c>
      <c r="R90" s="129" t="n">
        <f aca="false">P90-Q90</f>
        <v>12600</v>
      </c>
      <c r="S90" s="102"/>
      <c r="T90" s="129" t="n">
        <f aca="false">T40</f>
        <v>0</v>
      </c>
      <c r="U90" s="129" t="n">
        <f aca="false">U40</f>
        <v>0</v>
      </c>
      <c r="V90" s="129" t="n">
        <f aca="false">V40</f>
        <v>0</v>
      </c>
      <c r="W90" s="102"/>
      <c r="X90" s="102"/>
      <c r="Y90" s="102"/>
      <c r="Z90" s="102"/>
      <c r="AA90" s="102" t="str">
        <f aca="false">A90</f>
        <v>Proceeds from Sale of Investments</v>
      </c>
      <c r="AB90" s="129" t="n">
        <f aca="false">P90</f>
        <v>12600</v>
      </c>
      <c r="AC90" s="130" t="n">
        <f aca="false">SUM(D90:F90)</f>
        <v>0</v>
      </c>
      <c r="AD90" s="129" t="n">
        <f aca="false">AB90-AC90</f>
        <v>12600</v>
      </c>
      <c r="AE90" s="102"/>
      <c r="AF90" s="129" t="n">
        <f aca="false">T90</f>
        <v>0</v>
      </c>
      <c r="AG90" s="129" t="n">
        <f aca="false">AG40</f>
        <v>0</v>
      </c>
      <c r="AH90" s="129" t="n">
        <f aca="false">AF90-AG90</f>
        <v>0</v>
      </c>
      <c r="AI90" s="102"/>
      <c r="AJ90" s="129" t="n">
        <f aca="false">AC90-AG90</f>
        <v>0</v>
      </c>
      <c r="AK90" s="129" t="n">
        <f aca="false">AB90-AF90</f>
        <v>12600</v>
      </c>
      <c r="AL90" s="102"/>
      <c r="AM90" s="129" t="n">
        <f aca="false">AM40</f>
        <v>5653</v>
      </c>
      <c r="AN90" s="129" t="n">
        <f aca="false">AB90-AM90</f>
        <v>6947</v>
      </c>
      <c r="AO90" s="102"/>
      <c r="AP90" s="129" t="n">
        <f aca="false">AP40</f>
        <v>0</v>
      </c>
      <c r="AQ90" s="129" t="n">
        <f aca="false">AC90-AP90</f>
        <v>0</v>
      </c>
      <c r="AR90" s="102"/>
      <c r="AS90" s="102"/>
      <c r="AT90" s="102"/>
      <c r="AU90" s="102"/>
    </row>
    <row r="91" customFormat="false" ht="12.75" hidden="false" customHeight="false" outlineLevel="0" collapsed="false">
      <c r="A91" s="131" t="s">
        <v>518</v>
      </c>
      <c r="B91" s="102"/>
      <c r="C91" s="102"/>
      <c r="D91" s="129" t="n">
        <f aca="false">D41+D42</f>
        <v>-4200</v>
      </c>
      <c r="E91" s="129" t="n">
        <f aca="false">E41+E42</f>
        <v>-6498</v>
      </c>
      <c r="F91" s="129" t="n">
        <f aca="false">F41+F42</f>
        <v>-7900</v>
      </c>
      <c r="G91" s="129" t="n">
        <f aca="false">G41+G42</f>
        <v>-11100</v>
      </c>
      <c r="H91" s="129" t="n">
        <f aca="false">H41+H42</f>
        <v>-13500</v>
      </c>
      <c r="I91" s="129" t="n">
        <f aca="false">I41+I42</f>
        <v>-18200</v>
      </c>
      <c r="J91" s="129" t="n">
        <f aca="false">J41+J42</f>
        <v>-17700</v>
      </c>
      <c r="K91" s="129" t="n">
        <f aca="false">K41+K42</f>
        <v>-17200</v>
      </c>
      <c r="L91" s="129" t="n">
        <f aca="false">L41+L42</f>
        <v>-22700</v>
      </c>
      <c r="M91" s="129" t="n">
        <f aca="false">M41+M42</f>
        <v>-17100</v>
      </c>
      <c r="N91" s="129" t="n">
        <f aca="false">N41+N42</f>
        <v>-10100</v>
      </c>
      <c r="O91" s="129" t="n">
        <f aca="false">O41+O42</f>
        <v>-7902</v>
      </c>
      <c r="P91" s="129" t="n">
        <f aca="false">SUM(D91:O91)</f>
        <v>-154100</v>
      </c>
      <c r="Q91" s="130" t="n">
        <f aca="false">SUM(D91:E91)</f>
        <v>-10698</v>
      </c>
      <c r="R91" s="129" t="n">
        <f aca="false">P91-Q91</f>
        <v>-143402</v>
      </c>
      <c r="S91" s="102"/>
      <c r="T91" s="129" t="n">
        <f aca="false">T41+T42</f>
        <v>0</v>
      </c>
      <c r="U91" s="129" t="n">
        <f aca="false">U41+U42</f>
        <v>0</v>
      </c>
      <c r="V91" s="129" t="n">
        <f aca="false">V41+V42</f>
        <v>0</v>
      </c>
      <c r="W91" s="102"/>
      <c r="X91" s="102"/>
      <c r="Y91" s="102"/>
      <c r="Z91" s="102"/>
      <c r="AA91" s="102" t="str">
        <f aca="false">A91</f>
        <v>Capital Expenditures (Excluding Interco. Transactions)</v>
      </c>
      <c r="AB91" s="129" t="n">
        <f aca="false">P91</f>
        <v>-154100</v>
      </c>
      <c r="AC91" s="130" t="n">
        <f aca="false">SUM(D91:F91)</f>
        <v>-18598</v>
      </c>
      <c r="AD91" s="129" t="n">
        <f aca="false">AB91-AC91</f>
        <v>-135502</v>
      </c>
      <c r="AE91" s="102"/>
      <c r="AF91" s="129" t="n">
        <f aca="false">T91</f>
        <v>0</v>
      </c>
      <c r="AG91" s="129" t="n">
        <f aca="false">AG41+AG42</f>
        <v>0</v>
      </c>
      <c r="AH91" s="129" t="n">
        <f aca="false">AF91-AG91</f>
        <v>0</v>
      </c>
      <c r="AI91" s="102"/>
      <c r="AJ91" s="129" t="n">
        <f aca="false">AC91-AG91</f>
        <v>-18598</v>
      </c>
      <c r="AK91" s="129" t="n">
        <f aca="false">AB91-AF91</f>
        <v>-154100</v>
      </c>
      <c r="AL91" s="102"/>
      <c r="AM91" s="129" t="n">
        <f aca="false">AM41+AM42</f>
        <v>-94263</v>
      </c>
      <c r="AN91" s="129" t="n">
        <f aca="false">AB91-AM91</f>
        <v>-59837</v>
      </c>
      <c r="AO91" s="102"/>
      <c r="AP91" s="129" t="n">
        <f aca="false">AP41+AP42</f>
        <v>0</v>
      </c>
      <c r="AQ91" s="129" t="n">
        <f aca="false">AC91-AP91</f>
        <v>-18598</v>
      </c>
      <c r="AR91" s="102"/>
      <c r="AS91" s="102"/>
      <c r="AT91" s="102"/>
      <c r="AU91" s="102"/>
    </row>
    <row r="92" customFormat="false" ht="12.75" hidden="false" customHeight="false" outlineLevel="0" collapsed="false">
      <c r="A92" s="131" t="s">
        <v>519</v>
      </c>
      <c r="B92" s="102"/>
      <c r="C92" s="102"/>
      <c r="D92" s="130" t="n">
        <v>0</v>
      </c>
      <c r="E92" s="130" t="n">
        <v>0</v>
      </c>
      <c r="F92" s="130" t="n">
        <v>0</v>
      </c>
      <c r="G92" s="130" t="n">
        <v>0</v>
      </c>
      <c r="H92" s="130" t="n">
        <v>0</v>
      </c>
      <c r="I92" s="130" t="n">
        <v>0</v>
      </c>
      <c r="J92" s="130" t="n">
        <v>0</v>
      </c>
      <c r="K92" s="130" t="n">
        <v>0</v>
      </c>
      <c r="L92" s="130" t="n">
        <v>0</v>
      </c>
      <c r="M92" s="130" t="n">
        <v>0</v>
      </c>
      <c r="N92" s="130" t="n">
        <v>0</v>
      </c>
      <c r="O92" s="130" t="n">
        <v>0</v>
      </c>
      <c r="P92" s="129" t="n">
        <f aca="false">SUM(D92:O92)</f>
        <v>0</v>
      </c>
      <c r="Q92" s="130" t="n">
        <f aca="false">SUM(D92:E92)</f>
        <v>0</v>
      </c>
      <c r="R92" s="129" t="n">
        <f aca="false">P92-Q92</f>
        <v>0</v>
      </c>
      <c r="S92" s="102"/>
      <c r="T92" s="130" t="n">
        <v>0</v>
      </c>
      <c r="U92" s="130" t="n">
        <v>0</v>
      </c>
      <c r="V92" s="130" t="n">
        <v>0</v>
      </c>
      <c r="W92" s="102"/>
      <c r="X92" s="102"/>
      <c r="Y92" s="102"/>
      <c r="Z92" s="102"/>
      <c r="AA92" s="102" t="str">
        <f aca="false">A92</f>
        <v>Equity Investments</v>
      </c>
      <c r="AB92" s="129" t="n">
        <f aca="false">P92</f>
        <v>0</v>
      </c>
      <c r="AC92" s="130" t="n">
        <f aca="false">SUM(D92:F92)</f>
        <v>0</v>
      </c>
      <c r="AD92" s="129" t="n">
        <f aca="false">AB92-AC92</f>
        <v>0</v>
      </c>
      <c r="AE92" s="102"/>
      <c r="AF92" s="129" t="n">
        <f aca="false">T92</f>
        <v>0</v>
      </c>
      <c r="AG92" s="130" t="n">
        <v>0</v>
      </c>
      <c r="AH92" s="129" t="n">
        <f aca="false">AF92-AG92</f>
        <v>0</v>
      </c>
      <c r="AI92" s="102"/>
      <c r="AJ92" s="129" t="n">
        <f aca="false">AC92-AG92</f>
        <v>0</v>
      </c>
      <c r="AK92" s="129" t="n">
        <f aca="false">AB92-AF92</f>
        <v>0</v>
      </c>
      <c r="AL92" s="102"/>
      <c r="AM92" s="130" t="n">
        <v>0</v>
      </c>
      <c r="AN92" s="129" t="n">
        <f aca="false">AB92-AM92</f>
        <v>0</v>
      </c>
      <c r="AO92" s="102"/>
      <c r="AP92" s="130" t="n">
        <v>0</v>
      </c>
      <c r="AQ92" s="129" t="n">
        <f aca="false">AC92-AP92</f>
        <v>0</v>
      </c>
      <c r="AR92" s="102"/>
      <c r="AS92" s="102"/>
      <c r="AT92" s="102"/>
      <c r="AU92" s="102"/>
    </row>
    <row r="93" customFormat="false" ht="12.75" hidden="false" customHeight="false" outlineLevel="0" collapsed="false">
      <c r="A93" s="131" t="s">
        <v>520</v>
      </c>
      <c r="B93" s="102"/>
      <c r="C93" s="102"/>
      <c r="D93" s="141" t="n">
        <f aca="false">SUM(D29)+SUM(D33:D35)+D43+D44</f>
        <v>318</v>
      </c>
      <c r="E93" s="141" t="n">
        <f aca="false">SUM(E29)+SUM(E33:E35)+E43+E44</f>
        <v>269</v>
      </c>
      <c r="F93" s="141" t="n">
        <f aca="false">SUM(F29)+SUM(F33:F35)+F43+F44</f>
        <v>-117</v>
      </c>
      <c r="G93" s="141" t="n">
        <f aca="false">SUM(G29)+SUM(G33:G35)+G43+G44</f>
        <v>285</v>
      </c>
      <c r="H93" s="141" t="n">
        <f aca="false">SUM(H29)+SUM(H33:H35)+H43+H44</f>
        <v>129</v>
      </c>
      <c r="I93" s="141" t="n">
        <f aca="false">SUM(I29)+SUM(I33:I35)+I43+I44</f>
        <v>-9823</v>
      </c>
      <c r="J93" s="141" t="n">
        <f aca="false">SUM(J29)+SUM(J33:J35)+J43+J44</f>
        <v>283</v>
      </c>
      <c r="K93" s="141" t="n">
        <f aca="false">SUM(K29)+SUM(K33:K35)+K43+K44</f>
        <v>223</v>
      </c>
      <c r="L93" s="141" t="n">
        <f aca="false">SUM(L29)+SUM(L33:L35)+L43+L44</f>
        <v>-254</v>
      </c>
      <c r="M93" s="141" t="n">
        <f aca="false">SUM(M29)+SUM(M33:M35)+M43+M44</f>
        <v>140</v>
      </c>
      <c r="N93" s="141" t="n">
        <f aca="false">SUM(N29)+SUM(N33:N35)+N43+N44</f>
        <v>-394</v>
      </c>
      <c r="O93" s="141" t="n">
        <f aca="false">SUM(O29)+SUM(O33:O35)+O43+O44</f>
        <v>-11561</v>
      </c>
      <c r="P93" s="141" t="n">
        <f aca="false">SUM(D93:O93)</f>
        <v>-20502</v>
      </c>
      <c r="Q93" s="142" t="n">
        <f aca="false">SUM(D93:E93)</f>
        <v>587</v>
      </c>
      <c r="R93" s="141" t="n">
        <f aca="false">P93-Q93</f>
        <v>-21089</v>
      </c>
      <c r="S93" s="102"/>
      <c r="T93" s="141" t="n">
        <f aca="false">SUM(T29)+SUM(T33:T35)+T43+T44</f>
        <v>0</v>
      </c>
      <c r="U93" s="141" t="n">
        <f aca="false">SUM(U29)+SUM(U33:U35)+U43+U44</f>
        <v>0</v>
      </c>
      <c r="V93" s="141" t="n">
        <f aca="false">SUM(V29)+SUM(V33:V35)+V43+V44</f>
        <v>0</v>
      </c>
      <c r="W93" s="102"/>
      <c r="X93" s="102"/>
      <c r="Y93" s="102"/>
      <c r="Z93" s="102"/>
      <c r="AA93" s="102" t="str">
        <f aca="false">A93</f>
        <v>Others, Net </v>
      </c>
      <c r="AB93" s="141" t="n">
        <f aca="false">P93</f>
        <v>-20502</v>
      </c>
      <c r="AC93" s="142" t="n">
        <f aca="false">SUM(D93:F93)</f>
        <v>470</v>
      </c>
      <c r="AD93" s="141" t="n">
        <f aca="false">AB93-AC93</f>
        <v>-20972</v>
      </c>
      <c r="AE93" s="102"/>
      <c r="AF93" s="141" t="n">
        <f aca="false">T93</f>
        <v>0</v>
      </c>
      <c r="AG93" s="141" t="n">
        <f aca="false">SUM(AG29)+SUM(AG33:AG35)+AG43+AG44</f>
        <v>0</v>
      </c>
      <c r="AH93" s="141" t="n">
        <f aca="false">AF93-AG93</f>
        <v>0</v>
      </c>
      <c r="AI93" s="102"/>
      <c r="AJ93" s="141" t="n">
        <f aca="false">AC93-AG93</f>
        <v>470</v>
      </c>
      <c r="AK93" s="141" t="n">
        <f aca="false">AB93-AF93</f>
        <v>-20502</v>
      </c>
      <c r="AL93" s="102"/>
      <c r="AM93" s="141" t="n">
        <f aca="false">SUM(AM29)+SUM(AM33:AM35)+AM43+AM44</f>
        <v>-4873</v>
      </c>
      <c r="AN93" s="141" t="n">
        <f aca="false">AB93-AM93</f>
        <v>-15629</v>
      </c>
      <c r="AO93" s="102"/>
      <c r="AP93" s="141" t="n">
        <f aca="false">SUM(AP29)+SUM(AP33:AP35)+AP43+AP44</f>
        <v>0</v>
      </c>
      <c r="AQ93" s="141" t="n">
        <f aca="false">AC93-AP93</f>
        <v>470</v>
      </c>
      <c r="AR93" s="102"/>
      <c r="AS93" s="102"/>
      <c r="AT93" s="102"/>
      <c r="AU93" s="102"/>
    </row>
    <row r="94" customFormat="false" ht="6" hidden="false" customHeight="true" outlineLevel="0" collapsed="false">
      <c r="A94" s="114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</row>
    <row r="95" customFormat="false" ht="12.75" hidden="false" customHeight="false" outlineLevel="0" collapsed="false">
      <c r="A95" s="128" t="s">
        <v>521</v>
      </c>
      <c r="B95" s="102"/>
      <c r="C95" s="102"/>
      <c r="D95" s="154" t="n">
        <f aca="false">SUM(D82:D93)</f>
        <v>19700</v>
      </c>
      <c r="E95" s="154" t="n">
        <f aca="false">SUM(E82:E93)</f>
        <v>16500</v>
      </c>
      <c r="F95" s="154" t="n">
        <f aca="false">SUM(F82:F93)</f>
        <v>11100</v>
      </c>
      <c r="G95" s="154" t="n">
        <f aca="false">SUM(G82:G93)</f>
        <v>34000</v>
      </c>
      <c r="H95" s="154" t="n">
        <f aca="false">SUM(H82:H93)</f>
        <v>-11700</v>
      </c>
      <c r="I95" s="154" t="n">
        <f aca="false">SUM(I82:I93)</f>
        <v>-18400</v>
      </c>
      <c r="J95" s="154" t="n">
        <f aca="false">SUM(J82:J93)</f>
        <v>-6900</v>
      </c>
      <c r="K95" s="154" t="n">
        <f aca="false">SUM(K82:K93)</f>
        <v>-6600</v>
      </c>
      <c r="L95" s="154" t="n">
        <f aca="false">SUM(L82:L93)</f>
        <v>-20400</v>
      </c>
      <c r="M95" s="154" t="n">
        <f aca="false">SUM(M82:M93)</f>
        <v>-8700</v>
      </c>
      <c r="N95" s="154" t="n">
        <f aca="false">SUM(N82:N93)</f>
        <v>-19700</v>
      </c>
      <c r="O95" s="154" t="n">
        <f aca="false">SUM(O82:O93)</f>
        <v>600</v>
      </c>
      <c r="P95" s="154" t="n">
        <f aca="false">SUM(P82:P93)</f>
        <v>-10500</v>
      </c>
      <c r="Q95" s="154" t="n">
        <f aca="false">SUM(Q82:Q93)</f>
        <v>36200</v>
      </c>
      <c r="R95" s="154" t="n">
        <f aca="false">SUM(R82:R93)</f>
        <v>-46700</v>
      </c>
      <c r="S95" s="102"/>
      <c r="T95" s="154" t="n">
        <f aca="false">SUM(T82:T93)</f>
        <v>0</v>
      </c>
      <c r="U95" s="154" t="n">
        <f aca="false">SUM(U82:U93)</f>
        <v>0</v>
      </c>
      <c r="V95" s="154" t="n">
        <f aca="false">SUM(V82:V93)</f>
        <v>0</v>
      </c>
      <c r="W95" s="102"/>
      <c r="X95" s="102"/>
      <c r="Y95" s="102"/>
      <c r="Z95" s="102"/>
      <c r="AA95" s="99" t="str">
        <f aca="false">A95</f>
        <v>Net Cash Flow</v>
      </c>
      <c r="AB95" s="154" t="n">
        <f aca="false">SUM(AB82:AB93)</f>
        <v>-10500</v>
      </c>
      <c r="AC95" s="154" t="n">
        <f aca="false">SUM(AC82:AC93)</f>
        <v>47300</v>
      </c>
      <c r="AD95" s="154" t="n">
        <f aca="false">SUM(AD82:AD93)</f>
        <v>-57800</v>
      </c>
      <c r="AE95" s="102"/>
      <c r="AF95" s="154" t="n">
        <f aca="false">SUM(AF82:AF93)</f>
        <v>0</v>
      </c>
      <c r="AG95" s="154" t="n">
        <f aca="false">SUM(AG82:AG93)</f>
        <v>0</v>
      </c>
      <c r="AH95" s="154" t="n">
        <f aca="false">SUM(AH82:AH93)</f>
        <v>0</v>
      </c>
      <c r="AI95" s="102"/>
      <c r="AJ95" s="154" t="n">
        <f aca="false">SUM(AJ82:AJ93)</f>
        <v>47300</v>
      </c>
      <c r="AK95" s="154" t="n">
        <f aca="false">SUM(AK82:AK93)</f>
        <v>-10500</v>
      </c>
      <c r="AL95" s="102"/>
      <c r="AM95" s="154" t="n">
        <f aca="false">SUM(AM82:AM93)</f>
        <v>32481</v>
      </c>
      <c r="AN95" s="154" t="n">
        <f aca="false">SUM(AN82:AN93)</f>
        <v>-42981</v>
      </c>
      <c r="AO95" s="102"/>
      <c r="AP95" s="154" t="n">
        <f aca="false">SUM(AP82:AP93)</f>
        <v>0</v>
      </c>
      <c r="AQ95" s="154" t="n">
        <f aca="false">SUM(AQ82:AQ93)</f>
        <v>47300</v>
      </c>
      <c r="AR95" s="102"/>
      <c r="AS95" s="102"/>
      <c r="AT95" s="102"/>
      <c r="AU95" s="102"/>
    </row>
    <row r="96" customFormat="false" ht="6" hidden="false" customHeight="true" outlineLevel="0" collapsed="false">
      <c r="A96" s="114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99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</row>
    <row r="97" customFormat="false" ht="12.75" hidden="false" customHeight="false" outlineLevel="0" collapsed="false">
      <c r="A97" s="131" t="s">
        <v>522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 t="str">
        <f aca="false">A97</f>
        <v>Other Items Affecting Interco. Cash Balance with Corporate</v>
      </c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</row>
    <row r="98" customFormat="false" ht="12.75" hidden="false" customHeight="false" outlineLevel="0" collapsed="false">
      <c r="A98" s="131" t="s">
        <v>523</v>
      </c>
      <c r="B98" s="102"/>
      <c r="C98" s="102"/>
      <c r="D98" s="129" t="n">
        <f aca="false">D52+D53</f>
        <v>0</v>
      </c>
      <c r="E98" s="129" t="n">
        <f aca="false">E52+E53</f>
        <v>0</v>
      </c>
      <c r="F98" s="129" t="n">
        <f aca="false">F52+F53</f>
        <v>0</v>
      </c>
      <c r="G98" s="129" t="n">
        <f aca="false">G52+G53</f>
        <v>0</v>
      </c>
      <c r="H98" s="129" t="n">
        <f aca="false">H52+H53</f>
        <v>0</v>
      </c>
      <c r="I98" s="129" t="n">
        <f aca="false">I52+I53</f>
        <v>0</v>
      </c>
      <c r="J98" s="129" t="n">
        <f aca="false">J52+J53</f>
        <v>0</v>
      </c>
      <c r="K98" s="129" t="n">
        <f aca="false">K52+K53</f>
        <v>0</v>
      </c>
      <c r="L98" s="129" t="n">
        <f aca="false">L52+L53</f>
        <v>0</v>
      </c>
      <c r="M98" s="129" t="n">
        <f aca="false">M52+M53</f>
        <v>0</v>
      </c>
      <c r="N98" s="129" t="n">
        <f aca="false">N52+N53</f>
        <v>0</v>
      </c>
      <c r="O98" s="129" t="n">
        <f aca="false">O52+O53</f>
        <v>0</v>
      </c>
      <c r="P98" s="129" t="n">
        <f aca="false">SUM(D98:O98)</f>
        <v>0</v>
      </c>
      <c r="Q98" s="130" t="n">
        <f aca="false">SUM(D98:E98)</f>
        <v>0</v>
      </c>
      <c r="R98" s="129" t="n">
        <f aca="false">P98-Q98</f>
        <v>0</v>
      </c>
      <c r="S98" s="102"/>
      <c r="T98" s="129" t="n">
        <f aca="false">T52+T53</f>
        <v>0</v>
      </c>
      <c r="U98" s="129" t="n">
        <f aca="false">U52+U53</f>
        <v>0</v>
      </c>
      <c r="V98" s="129" t="n">
        <f aca="false">V52+V53</f>
        <v>0</v>
      </c>
      <c r="W98" s="102"/>
      <c r="X98" s="102"/>
      <c r="Y98" s="102"/>
      <c r="Z98" s="102"/>
      <c r="AA98" s="102" t="str">
        <f aca="false">A98</f>
        <v>      Third Party Debt Increase / (Decrease)</v>
      </c>
      <c r="AB98" s="129" t="n">
        <f aca="false">P98</f>
        <v>0</v>
      </c>
      <c r="AC98" s="130" t="n">
        <f aca="false">SUM(D98:F98)</f>
        <v>0</v>
      </c>
      <c r="AD98" s="129" t="n">
        <f aca="false">AB98-AC98</f>
        <v>0</v>
      </c>
      <c r="AE98" s="102"/>
      <c r="AF98" s="129" t="n">
        <f aca="false">T98</f>
        <v>0</v>
      </c>
      <c r="AG98" s="129" t="n">
        <f aca="false">AG52+AG53</f>
        <v>0</v>
      </c>
      <c r="AH98" s="129" t="n">
        <f aca="false">AF98-AG98</f>
        <v>0</v>
      </c>
      <c r="AI98" s="102"/>
      <c r="AJ98" s="129" t="n">
        <f aca="false">AC98-AG98</f>
        <v>0</v>
      </c>
      <c r="AK98" s="129" t="n">
        <f aca="false">AB98-AF98</f>
        <v>0</v>
      </c>
      <c r="AL98" s="102"/>
      <c r="AM98" s="129" t="n">
        <f aca="false">AM52+AM53</f>
        <v>0</v>
      </c>
      <c r="AN98" s="129" t="n">
        <f aca="false">AB98-AM98</f>
        <v>0</v>
      </c>
      <c r="AO98" s="102"/>
      <c r="AP98" s="129" t="n">
        <f aca="false">AP52+AP53</f>
        <v>0</v>
      </c>
      <c r="AQ98" s="129" t="n">
        <f aca="false">AC98-AP98</f>
        <v>0</v>
      </c>
      <c r="AR98" s="102"/>
      <c r="AS98" s="102"/>
      <c r="AT98" s="102"/>
      <c r="AU98" s="102"/>
    </row>
    <row r="99" customFormat="false" ht="12.75" hidden="false" customHeight="false" outlineLevel="0" collapsed="false">
      <c r="A99" s="131" t="s">
        <v>524</v>
      </c>
      <c r="B99" s="102"/>
      <c r="C99" s="102"/>
      <c r="D99" s="129" t="n">
        <f aca="false">D51</f>
        <v>0</v>
      </c>
      <c r="E99" s="129" t="n">
        <f aca="false">E51</f>
        <v>0</v>
      </c>
      <c r="F99" s="129" t="n">
        <f aca="false">F51</f>
        <v>0</v>
      </c>
      <c r="G99" s="129" t="n">
        <f aca="false">G51</f>
        <v>0</v>
      </c>
      <c r="H99" s="129" t="n">
        <f aca="false">H51</f>
        <v>0</v>
      </c>
      <c r="I99" s="129" t="n">
        <f aca="false">I51</f>
        <v>0</v>
      </c>
      <c r="J99" s="129" t="n">
        <f aca="false">J51</f>
        <v>0</v>
      </c>
      <c r="K99" s="129" t="n">
        <f aca="false">K51</f>
        <v>0</v>
      </c>
      <c r="L99" s="129" t="n">
        <f aca="false">L51</f>
        <v>0</v>
      </c>
      <c r="M99" s="129" t="n">
        <f aca="false">M51</f>
        <v>0</v>
      </c>
      <c r="N99" s="129" t="n">
        <f aca="false">N51</f>
        <v>0</v>
      </c>
      <c r="O99" s="129" t="n">
        <f aca="false">O51</f>
        <v>0</v>
      </c>
      <c r="P99" s="129" t="n">
        <f aca="false">SUM(D99:O99)</f>
        <v>0</v>
      </c>
      <c r="Q99" s="130" t="n">
        <f aca="false">SUM(D99:E99)</f>
        <v>0</v>
      </c>
      <c r="R99" s="129" t="n">
        <f aca="false">P99-Q99</f>
        <v>0</v>
      </c>
      <c r="S99" s="102"/>
      <c r="T99" s="129" t="n">
        <f aca="false">T51</f>
        <v>0</v>
      </c>
      <c r="U99" s="129" t="n">
        <f aca="false">U51</f>
        <v>0</v>
      </c>
      <c r="V99" s="129" t="n">
        <f aca="false">V51</f>
        <v>0</v>
      </c>
      <c r="W99" s="102"/>
      <c r="X99" s="102"/>
      <c r="Y99" s="102"/>
      <c r="Z99" s="102"/>
      <c r="AA99" s="102" t="str">
        <f aca="false">A99</f>
        <v>      Dividends Paid to Corporate</v>
      </c>
      <c r="AB99" s="129" t="n">
        <f aca="false">P99</f>
        <v>0</v>
      </c>
      <c r="AC99" s="130" t="n">
        <f aca="false">SUM(D99:F99)</f>
        <v>0</v>
      </c>
      <c r="AD99" s="129" t="n">
        <f aca="false">AB99-AC99</f>
        <v>0</v>
      </c>
      <c r="AE99" s="102"/>
      <c r="AF99" s="129" t="n">
        <f aca="false">T99</f>
        <v>0</v>
      </c>
      <c r="AG99" s="129" t="n">
        <f aca="false">AG51</f>
        <v>0</v>
      </c>
      <c r="AH99" s="129" t="n">
        <f aca="false">AF99-AG99</f>
        <v>0</v>
      </c>
      <c r="AI99" s="102"/>
      <c r="AJ99" s="129" t="n">
        <f aca="false">AC99-AG99</f>
        <v>0</v>
      </c>
      <c r="AK99" s="129" t="n">
        <f aca="false">AB99-AF99</f>
        <v>0</v>
      </c>
      <c r="AL99" s="102"/>
      <c r="AM99" s="129" t="n">
        <f aca="false">AM51</f>
        <v>0</v>
      </c>
      <c r="AN99" s="129" t="n">
        <f aca="false">AB99-AM99</f>
        <v>0</v>
      </c>
      <c r="AO99" s="102"/>
      <c r="AP99" s="129" t="n">
        <f aca="false">AP51</f>
        <v>0</v>
      </c>
      <c r="AQ99" s="129" t="n">
        <f aca="false">AC99-AP99</f>
        <v>0</v>
      </c>
      <c r="AR99" s="102"/>
      <c r="AS99" s="102"/>
      <c r="AT99" s="102"/>
      <c r="AU99" s="102"/>
    </row>
    <row r="100" customFormat="false" ht="12.75" hidden="false" customHeight="false" outlineLevel="0" collapsed="false">
      <c r="A100" s="131" t="s">
        <v>525</v>
      </c>
      <c r="B100" s="102"/>
      <c r="C100" s="102"/>
      <c r="D100" s="129" t="n">
        <f aca="false">D54</f>
        <v>0</v>
      </c>
      <c r="E100" s="129" t="n">
        <f aca="false">E54</f>
        <v>0</v>
      </c>
      <c r="F100" s="129" t="n">
        <f aca="false">F54</f>
        <v>0</v>
      </c>
      <c r="G100" s="129" t="n">
        <f aca="false">G54</f>
        <v>0</v>
      </c>
      <c r="H100" s="129" t="n">
        <f aca="false">H54</f>
        <v>0</v>
      </c>
      <c r="I100" s="129" t="n">
        <f aca="false">I54</f>
        <v>0</v>
      </c>
      <c r="J100" s="129" t="n">
        <f aca="false">J54</f>
        <v>0</v>
      </c>
      <c r="K100" s="129" t="n">
        <f aca="false">K54</f>
        <v>0</v>
      </c>
      <c r="L100" s="129" t="n">
        <f aca="false">L54</f>
        <v>0</v>
      </c>
      <c r="M100" s="129" t="n">
        <f aca="false">M54</f>
        <v>0</v>
      </c>
      <c r="N100" s="129" t="n">
        <f aca="false">N54</f>
        <v>0</v>
      </c>
      <c r="O100" s="129" t="n">
        <f aca="false">O54</f>
        <v>0</v>
      </c>
      <c r="P100" s="129" t="n">
        <f aca="false">SUM(D100:O100)</f>
        <v>0</v>
      </c>
      <c r="Q100" s="130" t="n">
        <f aca="false">SUM(D100:E100)</f>
        <v>0</v>
      </c>
      <c r="R100" s="129" t="n">
        <f aca="false">P100-Q100</f>
        <v>0</v>
      </c>
      <c r="S100" s="102"/>
      <c r="T100" s="129" t="n">
        <f aca="false">T54</f>
        <v>0</v>
      </c>
      <c r="U100" s="129" t="n">
        <f aca="false">U54</f>
        <v>0</v>
      </c>
      <c r="V100" s="129" t="n">
        <f aca="false">V54</f>
        <v>0</v>
      </c>
      <c r="W100" s="102"/>
      <c r="X100" s="102"/>
      <c r="Y100" s="102"/>
      <c r="Z100" s="102"/>
      <c r="AA100" s="102" t="str">
        <f aca="false">A100</f>
        <v>      Dividends Paid to Outside Parties / Other</v>
      </c>
      <c r="AB100" s="129" t="n">
        <f aca="false">P100</f>
        <v>0</v>
      </c>
      <c r="AC100" s="130" t="n">
        <f aca="false">SUM(D100:F100)</f>
        <v>0</v>
      </c>
      <c r="AD100" s="129" t="n">
        <f aca="false">AB100-AC100</f>
        <v>0</v>
      </c>
      <c r="AE100" s="102"/>
      <c r="AF100" s="129" t="n">
        <f aca="false">T100</f>
        <v>0</v>
      </c>
      <c r="AG100" s="129" t="n">
        <f aca="false">AG54</f>
        <v>0</v>
      </c>
      <c r="AH100" s="129" t="n">
        <f aca="false">AF100-AG100</f>
        <v>0</v>
      </c>
      <c r="AI100" s="102"/>
      <c r="AJ100" s="129" t="n">
        <f aca="false">AC100-AG100</f>
        <v>0</v>
      </c>
      <c r="AK100" s="129" t="n">
        <f aca="false">AB100-AF100</f>
        <v>0</v>
      </c>
      <c r="AL100" s="102"/>
      <c r="AM100" s="129" t="n">
        <f aca="false">AM54</f>
        <v>0</v>
      </c>
      <c r="AN100" s="129" t="n">
        <f aca="false">AB100-AM100</f>
        <v>0</v>
      </c>
      <c r="AO100" s="102"/>
      <c r="AP100" s="129" t="n">
        <f aca="false">AP54</f>
        <v>0</v>
      </c>
      <c r="AQ100" s="129" t="n">
        <f aca="false">AC100-AP100</f>
        <v>0</v>
      </c>
      <c r="AR100" s="102"/>
      <c r="AS100" s="102"/>
      <c r="AT100" s="102"/>
      <c r="AU100" s="102"/>
    </row>
    <row r="101" customFormat="false" ht="12.75" hidden="false" customHeight="false" outlineLevel="0" collapsed="false">
      <c r="A101" s="131" t="s">
        <v>526</v>
      </c>
      <c r="B101" s="102"/>
      <c r="C101" s="102"/>
      <c r="D101" s="142" t="n">
        <v>0</v>
      </c>
      <c r="E101" s="142" t="n">
        <v>0</v>
      </c>
      <c r="F101" s="142" t="n">
        <v>0</v>
      </c>
      <c r="G101" s="142" t="n">
        <v>0</v>
      </c>
      <c r="H101" s="142" t="n">
        <v>0</v>
      </c>
      <c r="I101" s="142" t="n">
        <v>0</v>
      </c>
      <c r="J101" s="142" t="n">
        <v>0</v>
      </c>
      <c r="K101" s="142" t="n">
        <v>0</v>
      </c>
      <c r="L101" s="142" t="n">
        <v>0</v>
      </c>
      <c r="M101" s="142" t="n">
        <v>0</v>
      </c>
      <c r="N101" s="142" t="n">
        <v>0</v>
      </c>
      <c r="O101" s="142" t="n">
        <v>0</v>
      </c>
      <c r="P101" s="141" t="n">
        <f aca="false">SUM(D101:O101)</f>
        <v>0</v>
      </c>
      <c r="Q101" s="142" t="n">
        <f aca="false">SUM(D101:E101)</f>
        <v>0</v>
      </c>
      <c r="R101" s="141" t="n">
        <f aca="false">P101-Q101</f>
        <v>0</v>
      </c>
      <c r="S101" s="102"/>
      <c r="T101" s="142" t="n">
        <v>0</v>
      </c>
      <c r="U101" s="142" t="n">
        <v>0</v>
      </c>
      <c r="V101" s="142" t="n">
        <v>0</v>
      </c>
      <c r="W101" s="102"/>
      <c r="X101" s="102"/>
      <c r="Y101" s="102"/>
      <c r="Z101" s="102"/>
      <c r="AA101" s="102" t="str">
        <f aca="false">A101</f>
        <v>      Restricted / Retained Cash</v>
      </c>
      <c r="AB101" s="141" t="n">
        <f aca="false">P101</f>
        <v>0</v>
      </c>
      <c r="AC101" s="142" t="n">
        <f aca="false">SUM(D101:F101)</f>
        <v>0</v>
      </c>
      <c r="AD101" s="141" t="n">
        <f aca="false">AB101-AC101</f>
        <v>0</v>
      </c>
      <c r="AE101" s="102"/>
      <c r="AF101" s="141" t="n">
        <f aca="false">T101</f>
        <v>0</v>
      </c>
      <c r="AG101" s="142" t="n">
        <v>0</v>
      </c>
      <c r="AH101" s="141" t="n">
        <f aca="false">AF101-AG101</f>
        <v>0</v>
      </c>
      <c r="AI101" s="102"/>
      <c r="AJ101" s="141" t="n">
        <f aca="false">AC101-AG101</f>
        <v>0</v>
      </c>
      <c r="AK101" s="141" t="n">
        <f aca="false">AB101-AF101</f>
        <v>0</v>
      </c>
      <c r="AL101" s="102"/>
      <c r="AM101" s="146" t="n">
        <v>0</v>
      </c>
      <c r="AN101" s="141" t="n">
        <f aca="false">AB101-AM101</f>
        <v>0</v>
      </c>
      <c r="AO101" s="102"/>
      <c r="AP101" s="146" t="n">
        <v>0</v>
      </c>
      <c r="AQ101" s="141" t="n">
        <f aca="false">AC101-AP101</f>
        <v>0</v>
      </c>
      <c r="AR101" s="102"/>
      <c r="AS101" s="102"/>
      <c r="AT101" s="102"/>
      <c r="AU101" s="102"/>
    </row>
    <row r="102" customFormat="false" ht="6" hidden="false" customHeight="true" outlineLevel="0" collapsed="false">
      <c r="A102" s="114"/>
      <c r="B102" s="102"/>
      <c r="C102" s="102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02"/>
      <c r="T102" s="129"/>
      <c r="U102" s="129"/>
      <c r="V102" s="129"/>
      <c r="W102" s="102"/>
      <c r="X102" s="102"/>
      <c r="Y102" s="102"/>
      <c r="Z102" s="102"/>
      <c r="AA102" s="99"/>
      <c r="AB102" s="129"/>
      <c r="AC102" s="129"/>
      <c r="AD102" s="129"/>
      <c r="AE102" s="102"/>
      <c r="AF102" s="129"/>
      <c r="AG102" s="129"/>
      <c r="AH102" s="129"/>
      <c r="AI102" s="102"/>
      <c r="AJ102" s="129"/>
      <c r="AK102" s="129"/>
      <c r="AL102" s="102"/>
      <c r="AM102" s="129"/>
      <c r="AN102" s="129"/>
      <c r="AO102" s="102"/>
      <c r="AP102" s="129"/>
      <c r="AQ102" s="129"/>
      <c r="AR102" s="102"/>
      <c r="AS102" s="102"/>
      <c r="AT102" s="102"/>
      <c r="AU102" s="102"/>
    </row>
    <row r="103" customFormat="false" ht="12.75" hidden="false" customHeight="false" outlineLevel="0" collapsed="false">
      <c r="A103" s="128" t="s">
        <v>527</v>
      </c>
      <c r="B103" s="102"/>
      <c r="C103" s="102"/>
      <c r="D103" s="154" t="n">
        <f aca="false">SUM(D95:D101)</f>
        <v>19700</v>
      </c>
      <c r="E103" s="154" t="n">
        <f aca="false">SUM(E95:E101)</f>
        <v>16500</v>
      </c>
      <c r="F103" s="154" t="n">
        <f aca="false">SUM(F95:F101)</f>
        <v>11100</v>
      </c>
      <c r="G103" s="154" t="n">
        <f aca="false">SUM(G95:G101)</f>
        <v>34000</v>
      </c>
      <c r="H103" s="154" t="n">
        <f aca="false">SUM(H95:H101)</f>
        <v>-11700</v>
      </c>
      <c r="I103" s="154" t="n">
        <f aca="false">SUM(I95:I101)</f>
        <v>-18400</v>
      </c>
      <c r="J103" s="154" t="n">
        <f aca="false">SUM(J95:J101)</f>
        <v>-6900</v>
      </c>
      <c r="K103" s="154" t="n">
        <f aca="false">SUM(K95:K101)</f>
        <v>-6600</v>
      </c>
      <c r="L103" s="154" t="n">
        <f aca="false">SUM(L95:L101)</f>
        <v>-20400</v>
      </c>
      <c r="M103" s="154" t="n">
        <f aca="false">SUM(M95:M101)</f>
        <v>-8700</v>
      </c>
      <c r="N103" s="154" t="n">
        <f aca="false">SUM(N95:N101)</f>
        <v>-19700</v>
      </c>
      <c r="O103" s="154" t="n">
        <f aca="false">SUM(O95:O101)</f>
        <v>600</v>
      </c>
      <c r="P103" s="154" t="n">
        <f aca="false">SUM(P95:P101)</f>
        <v>-10500</v>
      </c>
      <c r="Q103" s="154" t="n">
        <f aca="false">SUM(Q95:Q101)</f>
        <v>36200</v>
      </c>
      <c r="R103" s="154" t="n">
        <f aca="false">SUM(R95:R101)</f>
        <v>-46700</v>
      </c>
      <c r="S103" s="102"/>
      <c r="T103" s="154" t="n">
        <f aca="false">SUM(T95:T101)</f>
        <v>0</v>
      </c>
      <c r="U103" s="154" t="n">
        <f aca="false">SUM(U95:U101)</f>
        <v>0</v>
      </c>
      <c r="V103" s="154" t="n">
        <f aca="false">SUM(V95:V101)</f>
        <v>0</v>
      </c>
      <c r="W103" s="102"/>
      <c r="X103" s="102"/>
      <c r="Y103" s="102"/>
      <c r="Z103" s="102"/>
      <c r="AA103" s="99" t="str">
        <f aca="false">A103</f>
        <v>Increase / (Decrease) in Cash Balance with Corporate </v>
      </c>
      <c r="AB103" s="154" t="n">
        <f aca="false">SUM(AB95:AB101)</f>
        <v>-10500</v>
      </c>
      <c r="AC103" s="154" t="n">
        <f aca="false">SUM(AC95:AC101)</f>
        <v>47300</v>
      </c>
      <c r="AD103" s="154" t="n">
        <f aca="false">SUM(AD95:AD101)</f>
        <v>-57800</v>
      </c>
      <c r="AE103" s="102"/>
      <c r="AF103" s="154" t="n">
        <f aca="false">SUM(AF95:AF101)</f>
        <v>0</v>
      </c>
      <c r="AG103" s="154" t="n">
        <f aca="false">SUM(AG95:AG101)</f>
        <v>0</v>
      </c>
      <c r="AH103" s="154" t="n">
        <f aca="false">SUM(AH95:AH101)</f>
        <v>0</v>
      </c>
      <c r="AI103" s="102"/>
      <c r="AJ103" s="154" t="n">
        <f aca="false">SUM(AJ95:AJ101)</f>
        <v>47300</v>
      </c>
      <c r="AK103" s="154" t="n">
        <f aca="false">SUM(AK95:AK101)</f>
        <v>-10500</v>
      </c>
      <c r="AL103" s="102"/>
      <c r="AM103" s="154" t="n">
        <f aca="false">SUM(AM95:AM101)</f>
        <v>32481</v>
      </c>
      <c r="AN103" s="154" t="n">
        <f aca="false">SUM(AN95:AN101)</f>
        <v>-42981</v>
      </c>
      <c r="AO103" s="102"/>
      <c r="AP103" s="154" t="n">
        <f aca="false">SUM(AP95:AP101)</f>
        <v>0</v>
      </c>
      <c r="AQ103" s="154" t="n">
        <f aca="false">SUM(AQ95:AQ101)</f>
        <v>47300</v>
      </c>
      <c r="AR103" s="102"/>
      <c r="AS103" s="102"/>
      <c r="AT103" s="102"/>
      <c r="AU103" s="102"/>
    </row>
    <row r="104" customFormat="false" ht="6" hidden="false" customHeight="true" outlineLevel="0" collapsed="false">
      <c r="A104" s="114"/>
      <c r="B104" s="102"/>
      <c r="C104" s="102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02"/>
      <c r="T104" s="129"/>
      <c r="U104" s="129"/>
      <c r="V104" s="129"/>
      <c r="W104" s="102"/>
      <c r="X104" s="102"/>
      <c r="Y104" s="102"/>
      <c r="Z104" s="102"/>
      <c r="AA104" s="99"/>
      <c r="AB104" s="129"/>
      <c r="AC104" s="129"/>
      <c r="AD104" s="129"/>
      <c r="AE104" s="102"/>
      <c r="AF104" s="129"/>
      <c r="AG104" s="129"/>
      <c r="AH104" s="129"/>
      <c r="AI104" s="102"/>
      <c r="AJ104" s="129"/>
      <c r="AK104" s="129"/>
      <c r="AL104" s="102"/>
      <c r="AM104" s="129"/>
      <c r="AN104" s="129"/>
      <c r="AO104" s="102"/>
      <c r="AP104" s="129"/>
      <c r="AQ104" s="129"/>
      <c r="AR104" s="102"/>
      <c r="AS104" s="102"/>
      <c r="AT104" s="102"/>
      <c r="AU104" s="102"/>
    </row>
    <row r="105" customFormat="false" ht="12.75" hidden="false" customHeight="false" outlineLevel="0" collapsed="false">
      <c r="A105" s="131" t="s">
        <v>528</v>
      </c>
      <c r="B105" s="102"/>
      <c r="C105" s="102"/>
      <c r="D105" s="141" t="n">
        <f aca="false">D60</f>
        <v>-6</v>
      </c>
      <c r="E105" s="141" t="n">
        <f aca="false">E60</f>
        <v>-6</v>
      </c>
      <c r="F105" s="141" t="n">
        <f aca="false">F60</f>
        <v>-7</v>
      </c>
      <c r="G105" s="141" t="n">
        <f aca="false">G60</f>
        <v>-6</v>
      </c>
      <c r="H105" s="141" t="n">
        <f aca="false">H60</f>
        <v>-7</v>
      </c>
      <c r="I105" s="141" t="n">
        <f aca="false">I60</f>
        <v>-6</v>
      </c>
      <c r="J105" s="141" t="n">
        <f aca="false">J60</f>
        <v>-7</v>
      </c>
      <c r="K105" s="141" t="n">
        <f aca="false">K60</f>
        <v>-6</v>
      </c>
      <c r="L105" s="141" t="n">
        <f aca="false">L60</f>
        <v>-7</v>
      </c>
      <c r="M105" s="141" t="n">
        <f aca="false">M60</f>
        <v>-6</v>
      </c>
      <c r="N105" s="141" t="n">
        <f aca="false">N60</f>
        <v>-7</v>
      </c>
      <c r="O105" s="141" t="n">
        <f aca="false">O60</f>
        <v>-6</v>
      </c>
      <c r="P105" s="141" t="n">
        <f aca="false">SUM(D105:O105)</f>
        <v>-77</v>
      </c>
      <c r="Q105" s="142" t="n">
        <f aca="false">SUM(D105:E105)</f>
        <v>-12</v>
      </c>
      <c r="R105" s="141" t="n">
        <f aca="false">P105-Q105</f>
        <v>-65</v>
      </c>
      <c r="S105" s="102"/>
      <c r="T105" s="141" t="n">
        <f aca="false">T60</f>
        <v>0</v>
      </c>
      <c r="U105" s="141" t="n">
        <f aca="false">U60</f>
        <v>0</v>
      </c>
      <c r="V105" s="141" t="n">
        <f aca="false">V60</f>
        <v>0</v>
      </c>
      <c r="W105" s="102"/>
      <c r="X105" s="102"/>
      <c r="Y105" s="102"/>
      <c r="Z105" s="102"/>
      <c r="AA105" s="102" t="str">
        <f aca="false">A105</f>
        <v>Change in Other Obligations</v>
      </c>
      <c r="AB105" s="141" t="n">
        <f aca="false">P105</f>
        <v>-77</v>
      </c>
      <c r="AC105" s="142" t="n">
        <f aca="false">SUM(D105:F105)</f>
        <v>-19</v>
      </c>
      <c r="AD105" s="141" t="n">
        <f aca="false">AB105-AC105</f>
        <v>-58</v>
      </c>
      <c r="AE105" s="102"/>
      <c r="AF105" s="141" t="n">
        <f aca="false">T105</f>
        <v>0</v>
      </c>
      <c r="AG105" s="141" t="n">
        <f aca="false">AG60</f>
        <v>0</v>
      </c>
      <c r="AH105" s="141" t="n">
        <f aca="false">AF105-AG105</f>
        <v>0</v>
      </c>
      <c r="AI105" s="102"/>
      <c r="AJ105" s="141" t="n">
        <f aca="false">AC105-AG105</f>
        <v>-19</v>
      </c>
      <c r="AK105" s="141" t="n">
        <f aca="false">AB105-AF105</f>
        <v>-77</v>
      </c>
      <c r="AL105" s="102"/>
      <c r="AM105" s="141" t="n">
        <f aca="false">AM60</f>
        <v>-77</v>
      </c>
      <c r="AN105" s="141" t="n">
        <f aca="false">AB105-AM105</f>
        <v>0</v>
      </c>
      <c r="AO105" s="102"/>
      <c r="AP105" s="141" t="n">
        <f aca="false">AP60</f>
        <v>0</v>
      </c>
      <c r="AQ105" s="141" t="n">
        <f aca="false">AC105-AP105</f>
        <v>-19</v>
      </c>
      <c r="AR105" s="102"/>
      <c r="AS105" s="102"/>
      <c r="AT105" s="102"/>
      <c r="AU105" s="102"/>
    </row>
    <row r="106" customFormat="false" ht="6" hidden="false" customHeight="true" outlineLevel="0" collapsed="false">
      <c r="A106" s="114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99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</row>
    <row r="107" customFormat="false" ht="12.75" hidden="false" customHeight="false" outlineLevel="0" collapsed="false">
      <c r="A107" s="128" t="s">
        <v>529</v>
      </c>
      <c r="B107" s="102"/>
      <c r="C107" s="102"/>
      <c r="D107" s="147" t="n">
        <f aca="false">SUM(D103:D105)</f>
        <v>19694</v>
      </c>
      <c r="E107" s="147" t="n">
        <f aca="false">SUM(E103:E105)</f>
        <v>16494</v>
      </c>
      <c r="F107" s="147" t="n">
        <f aca="false">SUM(F103:F105)</f>
        <v>11093</v>
      </c>
      <c r="G107" s="147" t="n">
        <f aca="false">SUM(G103:G105)</f>
        <v>33994</v>
      </c>
      <c r="H107" s="147" t="n">
        <f aca="false">SUM(H103:H105)</f>
        <v>-11707</v>
      </c>
      <c r="I107" s="147" t="n">
        <f aca="false">SUM(I103:I105)</f>
        <v>-18406</v>
      </c>
      <c r="J107" s="147" t="n">
        <f aca="false">SUM(J103:J105)</f>
        <v>-6907</v>
      </c>
      <c r="K107" s="147" t="n">
        <f aca="false">SUM(K103:K105)</f>
        <v>-6606</v>
      </c>
      <c r="L107" s="147" t="n">
        <f aca="false">SUM(L103:L105)</f>
        <v>-20407</v>
      </c>
      <c r="M107" s="147" t="n">
        <f aca="false">SUM(M103:M105)</f>
        <v>-8706</v>
      </c>
      <c r="N107" s="147" t="n">
        <f aca="false">SUM(N103:N105)</f>
        <v>-19707</v>
      </c>
      <c r="O107" s="147" t="n">
        <f aca="false">SUM(O103:O105)</f>
        <v>594</v>
      </c>
      <c r="P107" s="147" t="n">
        <f aca="false">SUM(P103:P105)</f>
        <v>-10577</v>
      </c>
      <c r="Q107" s="147" t="n">
        <f aca="false">SUM(Q103:Q105)</f>
        <v>36188</v>
      </c>
      <c r="R107" s="147" t="n">
        <f aca="false">SUM(R103:R105)</f>
        <v>-46765</v>
      </c>
      <c r="S107" s="102"/>
      <c r="T107" s="147" t="n">
        <f aca="false">SUM(T103:T105)</f>
        <v>0</v>
      </c>
      <c r="U107" s="147" t="n">
        <f aca="false">SUM(U103:U105)</f>
        <v>0</v>
      </c>
      <c r="V107" s="147" t="n">
        <f aca="false">SUM(V103:V105)</f>
        <v>0</v>
      </c>
      <c r="W107" s="102"/>
      <c r="X107" s="102"/>
      <c r="Y107" s="102"/>
      <c r="Z107" s="102"/>
      <c r="AA107" s="99" t="str">
        <f aca="false">A107</f>
        <v>Increase / (Decrease) in Total Obligations</v>
      </c>
      <c r="AB107" s="147" t="n">
        <f aca="false">SUM(AB103:AB105)</f>
        <v>-10577</v>
      </c>
      <c r="AC107" s="147" t="n">
        <f aca="false">SUM(AC103:AC105)</f>
        <v>47281</v>
      </c>
      <c r="AD107" s="147" t="n">
        <f aca="false">SUM(AD103:AD105)</f>
        <v>-57858</v>
      </c>
      <c r="AE107" s="102"/>
      <c r="AF107" s="147" t="n">
        <f aca="false">SUM(AF103:AF105)</f>
        <v>0</v>
      </c>
      <c r="AG107" s="147" t="n">
        <f aca="false">SUM(AG103:AG105)</f>
        <v>0</v>
      </c>
      <c r="AH107" s="147" t="n">
        <f aca="false">SUM(AH103:AH105)</f>
        <v>0</v>
      </c>
      <c r="AI107" s="102"/>
      <c r="AJ107" s="147" t="n">
        <f aca="false">SUM(AJ103:AJ105)</f>
        <v>47281</v>
      </c>
      <c r="AK107" s="147" t="n">
        <f aca="false">SUM(AK103:AK105)</f>
        <v>-10577</v>
      </c>
      <c r="AL107" s="102"/>
      <c r="AM107" s="147" t="n">
        <f aca="false">SUM(AM103:AM105)</f>
        <v>32404</v>
      </c>
      <c r="AN107" s="147" t="n">
        <f aca="false">SUM(AN103:AN105)</f>
        <v>-42981</v>
      </c>
      <c r="AO107" s="102"/>
      <c r="AP107" s="147" t="n">
        <f aca="false">SUM(AP103:AP105)</f>
        <v>0</v>
      </c>
      <c r="AQ107" s="147" t="n">
        <f aca="false">SUM(AQ103:AQ105)</f>
        <v>47281</v>
      </c>
      <c r="AR107" s="102"/>
      <c r="AS107" s="102"/>
      <c r="AT107" s="102"/>
      <c r="AU107" s="102"/>
    </row>
    <row r="108" customFormat="false" ht="12.75" hidden="false" customHeight="false" outlineLevel="0" collapsed="false">
      <c r="A108" s="114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99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</row>
    <row r="109" customFormat="false" ht="12.75" hidden="false" customHeight="false" outlineLevel="0" collapsed="false">
      <c r="A109" s="114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99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</row>
    <row r="110" customFormat="false" ht="12.75" hidden="false" customHeight="false" outlineLevel="0" collapsed="false">
      <c r="A110" s="131" t="s">
        <v>361</v>
      </c>
      <c r="B110" s="102"/>
      <c r="C110" s="102"/>
      <c r="D110" s="129" t="n">
        <f aca="false">D62-D107</f>
        <v>0</v>
      </c>
      <c r="E110" s="129" t="n">
        <f aca="false">E62-E107</f>
        <v>0</v>
      </c>
      <c r="F110" s="129" t="n">
        <f aca="false">F62-F107</f>
        <v>0</v>
      </c>
      <c r="G110" s="129" t="n">
        <f aca="false">G62-G107</f>
        <v>0</v>
      </c>
      <c r="H110" s="129" t="n">
        <f aca="false">H62-H107</f>
        <v>0</v>
      </c>
      <c r="I110" s="129" t="n">
        <f aca="false">I62-I107</f>
        <v>0</v>
      </c>
      <c r="J110" s="129" t="n">
        <f aca="false">J62-J107</f>
        <v>0</v>
      </c>
      <c r="K110" s="129" t="n">
        <f aca="false">K62-K107</f>
        <v>0</v>
      </c>
      <c r="L110" s="129" t="n">
        <f aca="false">L62-L107</f>
        <v>0</v>
      </c>
      <c r="M110" s="129" t="n">
        <f aca="false">M62-M107</f>
        <v>0</v>
      </c>
      <c r="N110" s="129" t="n">
        <f aca="false">N62-N107</f>
        <v>0</v>
      </c>
      <c r="O110" s="129" t="n">
        <f aca="false">O62-O107</f>
        <v>0</v>
      </c>
      <c r="P110" s="129" t="n">
        <f aca="false">P62-P107</f>
        <v>0</v>
      </c>
      <c r="Q110" s="129" t="n">
        <f aca="false">Q62-Q107</f>
        <v>0</v>
      </c>
      <c r="R110" s="129" t="n">
        <f aca="false">R62-R107</f>
        <v>0</v>
      </c>
      <c r="S110" s="102"/>
      <c r="T110" s="129" t="n">
        <f aca="false">T62-T107</f>
        <v>0</v>
      </c>
      <c r="U110" s="129" t="n">
        <f aca="false">U62-U107</f>
        <v>0</v>
      </c>
      <c r="V110" s="129" t="n">
        <f aca="false">V62-V107</f>
        <v>0</v>
      </c>
      <c r="W110" s="102"/>
      <c r="X110" s="102"/>
      <c r="Y110" s="102"/>
      <c r="Z110" s="102"/>
      <c r="AA110" s="102" t="str">
        <f aca="false">A110</f>
        <v>      CHECK #</v>
      </c>
      <c r="AB110" s="129" t="n">
        <f aca="false">AB62-AB107</f>
        <v>0</v>
      </c>
      <c r="AC110" s="129" t="n">
        <f aca="false">AC62-AC107</f>
        <v>0</v>
      </c>
      <c r="AD110" s="129" t="n">
        <f aca="false">AD62-AD107</f>
        <v>0</v>
      </c>
      <c r="AE110" s="102"/>
      <c r="AF110" s="129" t="n">
        <f aca="false">AF62-AF107</f>
        <v>0</v>
      </c>
      <c r="AG110" s="129" t="n">
        <f aca="false">AG62-AG107</f>
        <v>0</v>
      </c>
      <c r="AH110" s="129" t="n">
        <f aca="false">AH62-AH107</f>
        <v>0</v>
      </c>
      <c r="AI110" s="102"/>
      <c r="AJ110" s="129" t="n">
        <f aca="false">AJ62-AJ107</f>
        <v>0</v>
      </c>
      <c r="AK110" s="129" t="n">
        <f aca="false">AK62-AK107</f>
        <v>0</v>
      </c>
      <c r="AL110" s="102"/>
      <c r="AM110" s="129" t="n">
        <f aca="false">AM62-AM107</f>
        <v>0</v>
      </c>
      <c r="AN110" s="129" t="n">
        <f aca="false">AN62-AN107</f>
        <v>0</v>
      </c>
      <c r="AO110" s="102"/>
      <c r="AP110" s="129" t="n">
        <f aca="false">AP62-AP107</f>
        <v>0</v>
      </c>
      <c r="AQ110" s="129" t="n">
        <f aca="false">AQ62-AQ107</f>
        <v>0</v>
      </c>
      <c r="AR110" s="102"/>
      <c r="AS110" s="102"/>
      <c r="AT110" s="102"/>
      <c r="AU110" s="102"/>
    </row>
    <row r="111" customFormat="false" ht="12.75" hidden="false" customHeight="false" outlineLevel="0" collapsed="false">
      <c r="A111" s="114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99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</row>
    <row r="112" customFormat="false" ht="12.75" hidden="false" customHeight="false" outlineLevel="0" collapsed="false">
      <c r="A112" s="114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99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</row>
    <row r="113" customFormat="false" ht="12.75" hidden="false" customHeight="false" outlineLevel="0" collapsed="false">
      <c r="A113" s="131" t="s">
        <v>511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 t="str">
        <f aca="false">A113</f>
        <v>Working Capital Changes</v>
      </c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</row>
    <row r="114" customFormat="false" ht="12.75" hidden="false" customHeight="false" outlineLevel="0" collapsed="false">
      <c r="A114" s="131" t="s">
        <v>514</v>
      </c>
      <c r="B114" s="102"/>
      <c r="C114" s="102"/>
      <c r="D114" s="141" t="n">
        <f aca="false">SUM(D85:D87)</f>
        <v>667</v>
      </c>
      <c r="E114" s="141" t="n">
        <f aca="false">SUM(E85:E87)</f>
        <v>503</v>
      </c>
      <c r="F114" s="141" t="n">
        <f aca="false">SUM(F85:F87)</f>
        <v>-6700</v>
      </c>
      <c r="G114" s="141" t="n">
        <f aca="false">SUM(G85:G87)</f>
        <v>41427</v>
      </c>
      <c r="H114" s="141" t="n">
        <f aca="false">SUM(H85:H87)</f>
        <v>1884</v>
      </c>
      <c r="I114" s="141" t="n">
        <f aca="false">SUM(I85:I87)</f>
        <v>-11465</v>
      </c>
      <c r="J114" s="141" t="n">
        <f aca="false">SUM(J85:J87)</f>
        <v>7501</v>
      </c>
      <c r="K114" s="141" t="n">
        <f aca="false">SUM(K85:K87)</f>
        <v>6529</v>
      </c>
      <c r="L114" s="141" t="n">
        <f aca="false">SUM(L85:L87)</f>
        <v>-4446</v>
      </c>
      <c r="M114" s="141" t="n">
        <f aca="false">SUM(M85:M87)</f>
        <v>4947</v>
      </c>
      <c r="N114" s="141" t="n">
        <f aca="false">SUM(N85:N87)</f>
        <v>-30043</v>
      </c>
      <c r="O114" s="141" t="n">
        <f aca="false">SUM(O85:O87)</f>
        <v>-12284</v>
      </c>
      <c r="P114" s="141" t="n">
        <f aca="false">SUM(P85:P87)</f>
        <v>-1480</v>
      </c>
      <c r="Q114" s="141" t="n">
        <f aca="false">SUM(Q85:Q87)</f>
        <v>1170</v>
      </c>
      <c r="R114" s="141" t="n">
        <f aca="false">SUM(R85:R87)</f>
        <v>-2650</v>
      </c>
      <c r="S114" s="102"/>
      <c r="T114" s="141" t="n">
        <f aca="false">SUM(T85:T87)</f>
        <v>0</v>
      </c>
      <c r="U114" s="141" t="n">
        <f aca="false">SUM(U85:U87)</f>
        <v>0</v>
      </c>
      <c r="V114" s="141" t="n">
        <f aca="false">SUM(V85:V87)</f>
        <v>0</v>
      </c>
      <c r="W114" s="102"/>
      <c r="X114" s="102"/>
      <c r="Y114" s="102"/>
      <c r="Z114" s="102"/>
      <c r="AA114" s="102" t="str">
        <f aca="false">A114</f>
        <v>      Others, Net </v>
      </c>
      <c r="AB114" s="141" t="n">
        <f aca="false">SUM(AB85:AB87)</f>
        <v>-1480</v>
      </c>
      <c r="AC114" s="141" t="n">
        <f aca="false">SUM(AC85:AC87)</f>
        <v>-5530</v>
      </c>
      <c r="AD114" s="141" t="n">
        <f aca="false">SUM(AD85:AD87)</f>
        <v>4050</v>
      </c>
      <c r="AE114" s="102"/>
      <c r="AF114" s="141" t="n">
        <f aca="false">SUM(AF85:AF87)</f>
        <v>0</v>
      </c>
      <c r="AG114" s="141" t="n">
        <f aca="false">SUM(AG85:AG87)</f>
        <v>0</v>
      </c>
      <c r="AH114" s="141" t="n">
        <f aca="false">SUM(AH85:AH87)</f>
        <v>0</v>
      </c>
      <c r="AI114" s="102"/>
      <c r="AJ114" s="141" t="n">
        <f aca="false">SUM(AJ85:AJ87)</f>
        <v>-5530</v>
      </c>
      <c r="AK114" s="141" t="n">
        <f aca="false">SUM(AK85:AK87)</f>
        <v>-1480</v>
      </c>
      <c r="AL114" s="102"/>
      <c r="AM114" s="141" t="n">
        <f aca="false">SUM(AM85:AM87)</f>
        <v>-44006</v>
      </c>
      <c r="AN114" s="141" t="n">
        <f aca="false">SUM(AN85:AN87)</f>
        <v>42526</v>
      </c>
      <c r="AO114" s="102"/>
      <c r="AP114" s="141" t="n">
        <f aca="false">SUM(AP85:AP87)</f>
        <v>0</v>
      </c>
      <c r="AQ114" s="141" t="n">
        <f aca="false">SUM(AQ85:AQ87)</f>
        <v>-5530</v>
      </c>
      <c r="AR114" s="102"/>
      <c r="AS114" s="102"/>
      <c r="AT114" s="102"/>
      <c r="AU114" s="102"/>
    </row>
    <row r="115" customFormat="false" ht="3.95" hidden="false" customHeight="true" outlineLevel="0" collapsed="false">
      <c r="A115" s="114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</row>
    <row r="116" customFormat="false" ht="12.75" hidden="false" customHeight="false" outlineLevel="0" collapsed="false">
      <c r="A116" s="131" t="s">
        <v>530</v>
      </c>
      <c r="B116" s="102"/>
      <c r="C116" s="102"/>
      <c r="D116" s="141" t="n">
        <f aca="false">SUM(D114)</f>
        <v>667</v>
      </c>
      <c r="E116" s="141" t="n">
        <f aca="false">SUM(E114)</f>
        <v>503</v>
      </c>
      <c r="F116" s="141" t="n">
        <f aca="false">SUM(F114)</f>
        <v>-6700</v>
      </c>
      <c r="G116" s="141" t="n">
        <f aca="false">SUM(G114)</f>
        <v>41427</v>
      </c>
      <c r="H116" s="141" t="n">
        <f aca="false">SUM(H114)</f>
        <v>1884</v>
      </c>
      <c r="I116" s="141" t="n">
        <f aca="false">SUM(I114)</f>
        <v>-11465</v>
      </c>
      <c r="J116" s="141" t="n">
        <f aca="false">SUM(J114)</f>
        <v>7501</v>
      </c>
      <c r="K116" s="141" t="n">
        <f aca="false">SUM(K114)</f>
        <v>6529</v>
      </c>
      <c r="L116" s="141" t="n">
        <f aca="false">SUM(L114)</f>
        <v>-4446</v>
      </c>
      <c r="M116" s="141" t="n">
        <f aca="false">SUM(M114)</f>
        <v>4947</v>
      </c>
      <c r="N116" s="141" t="n">
        <f aca="false">SUM(N114)</f>
        <v>-30043</v>
      </c>
      <c r="O116" s="141" t="n">
        <f aca="false">SUM(O114)</f>
        <v>-12284</v>
      </c>
      <c r="P116" s="141" t="n">
        <f aca="false">SUM(P114)</f>
        <v>-1480</v>
      </c>
      <c r="Q116" s="141" t="n">
        <f aca="false">SUM(Q114)</f>
        <v>1170</v>
      </c>
      <c r="R116" s="141" t="n">
        <f aca="false">SUM(R114)</f>
        <v>-2650</v>
      </c>
      <c r="S116" s="102"/>
      <c r="T116" s="141" t="n">
        <f aca="false">SUM(T114)</f>
        <v>0</v>
      </c>
      <c r="U116" s="141" t="n">
        <f aca="false">SUM(U114)</f>
        <v>0</v>
      </c>
      <c r="V116" s="141" t="n">
        <f aca="false">SUM(V114)</f>
        <v>0</v>
      </c>
      <c r="W116" s="102"/>
      <c r="X116" s="102"/>
      <c r="Y116" s="102"/>
      <c r="Z116" s="102"/>
      <c r="AA116" s="102" t="str">
        <f aca="false">A116</f>
        <v>         Total Working Capital Changes</v>
      </c>
      <c r="AB116" s="141" t="n">
        <f aca="false">SUM(AB114)</f>
        <v>-1480</v>
      </c>
      <c r="AC116" s="141" t="n">
        <f aca="false">SUM(AC114)</f>
        <v>-5530</v>
      </c>
      <c r="AD116" s="141" t="n">
        <f aca="false">SUM(AD114)</f>
        <v>4050</v>
      </c>
      <c r="AE116" s="102"/>
      <c r="AF116" s="141" t="n">
        <f aca="false">SUM(AF114)</f>
        <v>0</v>
      </c>
      <c r="AG116" s="141" t="n">
        <f aca="false">SUM(AG114)</f>
        <v>0</v>
      </c>
      <c r="AH116" s="141" t="n">
        <f aca="false">SUM(AH114)</f>
        <v>0</v>
      </c>
      <c r="AI116" s="102"/>
      <c r="AJ116" s="141" t="n">
        <f aca="false">SUM(AJ114)</f>
        <v>-5530</v>
      </c>
      <c r="AK116" s="141" t="n">
        <f aca="false">SUM(AK114)</f>
        <v>-1480</v>
      </c>
      <c r="AL116" s="102"/>
      <c r="AM116" s="141" t="n">
        <f aca="false">SUM(AM114)</f>
        <v>-44006</v>
      </c>
      <c r="AN116" s="141" t="n">
        <f aca="false">SUM(AN114)</f>
        <v>42526</v>
      </c>
      <c r="AO116" s="102"/>
      <c r="AP116" s="141" t="n">
        <f aca="false">SUM(AP114)</f>
        <v>0</v>
      </c>
      <c r="AQ116" s="141" t="n">
        <f aca="false">SUM(AQ114)</f>
        <v>-5530</v>
      </c>
      <c r="AR116" s="102"/>
      <c r="AS116" s="102"/>
      <c r="AT116" s="102"/>
      <c r="AU116" s="102"/>
    </row>
    <row r="117" customFormat="false" ht="12.75" hidden="false" customHeight="false" outlineLevel="0" collapsed="false">
      <c r="A117" s="114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99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</row>
    <row r="118" customFormat="false" ht="12.75" hidden="false" customHeight="false" outlineLevel="0" collapsed="false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99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</row>
    <row r="119" customFormat="false" ht="8.1" hidden="false" customHeight="true" outlineLevel="0" collapsed="false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99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</row>
    <row r="120" customFormat="false" ht="12.75" hidden="false" customHeight="true" outlineLevel="0" collapsed="false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99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</row>
    <row r="121" customFormat="false" ht="12.75" hidden="false" customHeight="true" outlineLevel="0" collapsed="false">
      <c r="A121" s="103" t="str">
        <f aca="false">A1</f>
        <v>'file:///mnt/12tb/@roms/datasets/enron/EDRM Enron Email Data Set v2 XML/filtered-attachments/xls/CFNNG02PL.xls'#$BACKUP</v>
      </c>
      <c r="B121" s="102"/>
      <c r="C121" s="102"/>
      <c r="D121" s="102"/>
      <c r="E121" s="102"/>
      <c r="F121" s="102"/>
      <c r="G121" s="102"/>
      <c r="H121" s="102"/>
      <c r="I121" s="104" t="str">
        <f aca="false">I1</f>
        <v>NORTHERN NATURAL GAS GROUP</v>
      </c>
      <c r="J121" s="104"/>
      <c r="K121" s="104"/>
      <c r="L121" s="104"/>
      <c r="M121" s="102"/>
      <c r="N121" s="102"/>
      <c r="O121" s="102"/>
      <c r="P121" s="102"/>
      <c r="Q121" s="102"/>
      <c r="R121" s="102"/>
      <c r="S121" s="102"/>
      <c r="T121" s="102"/>
      <c r="U121" s="102"/>
      <c r="V121" s="101" t="n">
        <f aca="true">NOW()</f>
        <v>45926.964167011</v>
      </c>
      <c r="W121" s="102"/>
      <c r="X121" s="102"/>
      <c r="Y121" s="102"/>
      <c r="Z121" s="102"/>
      <c r="AA121" s="103" t="str">
        <f aca="false">A1</f>
        <v>'file:///mnt/12tb/@roms/datasets/enron/EDRM Enron Email Data Set v2 XML/filtered-attachments/xls/CFNNG02PL.xls'#$BACKUP</v>
      </c>
      <c r="AB121" s="102"/>
      <c r="AC121" s="102"/>
      <c r="AD121" s="104" t="str">
        <f aca="false">I1</f>
        <v>NORTHERN NATURAL GAS GROUP</v>
      </c>
      <c r="AE121" s="104"/>
      <c r="AF121" s="104"/>
      <c r="AG121" s="104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1" t="n">
        <f aca="true">NOW()</f>
        <v>45926.9641670111</v>
      </c>
      <c r="AR121" s="102"/>
      <c r="AS121" s="102"/>
      <c r="AT121" s="102"/>
      <c r="AU121" s="102"/>
    </row>
    <row r="122" customFormat="false" ht="12.75" hidden="false" customHeight="true" outlineLevel="0" collapsed="false">
      <c r="A122" s="106" t="s">
        <v>531</v>
      </c>
      <c r="B122" s="102"/>
      <c r="C122" s="102"/>
      <c r="D122" s="102"/>
      <c r="E122" s="102"/>
      <c r="F122" s="102"/>
      <c r="G122" s="102"/>
      <c r="H122" s="102"/>
      <c r="I122" s="107" t="s">
        <v>532</v>
      </c>
      <c r="J122" s="107"/>
      <c r="K122" s="107"/>
      <c r="L122" s="107"/>
      <c r="M122" s="102"/>
      <c r="N122" s="102"/>
      <c r="O122" s="102"/>
      <c r="P122" s="102"/>
      <c r="Q122" s="102"/>
      <c r="R122" s="102"/>
      <c r="S122" s="102"/>
      <c r="T122" s="102"/>
      <c r="U122" s="102"/>
      <c r="V122" s="108" t="n">
        <f aca="true">NOW()</f>
        <v>45926.9641670111</v>
      </c>
      <c r="W122" s="102"/>
      <c r="X122" s="102"/>
      <c r="Y122" s="102"/>
      <c r="Z122" s="102"/>
      <c r="AA122" s="106" t="s">
        <v>533</v>
      </c>
      <c r="AB122" s="102"/>
      <c r="AC122" s="102"/>
      <c r="AD122" s="104" t="str">
        <f aca="false">I122</f>
        <v>FUNDS FLOW STATEMENT</v>
      </c>
      <c r="AE122" s="104"/>
      <c r="AF122" s="104"/>
      <c r="AG122" s="104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8" t="n">
        <f aca="true">NOW()</f>
        <v>45926.9641670112</v>
      </c>
      <c r="AR122" s="102"/>
      <c r="AS122" s="102"/>
      <c r="AT122" s="102"/>
      <c r="AU122" s="102"/>
    </row>
    <row r="123" customFormat="false" ht="12.75" hidden="false" customHeight="true" outlineLevel="0" collapsed="false">
      <c r="A123" s="102"/>
      <c r="B123" s="102"/>
      <c r="C123" s="102"/>
      <c r="D123" s="102"/>
      <c r="E123" s="102"/>
      <c r="F123" s="102"/>
      <c r="G123" s="102"/>
      <c r="H123" s="102"/>
      <c r="I123" s="104" t="str">
        <f aca="false">I3</f>
        <v>2002 OPERATING PLAN</v>
      </c>
      <c r="J123" s="104"/>
      <c r="K123" s="104"/>
      <c r="L123" s="104"/>
      <c r="M123" s="102"/>
      <c r="N123" s="102"/>
      <c r="O123" s="102"/>
      <c r="P123" s="102"/>
      <c r="Q123" s="102"/>
      <c r="R123" s="102"/>
      <c r="S123" s="102"/>
      <c r="T123" s="102"/>
      <c r="U123" s="102"/>
      <c r="V123" s="150"/>
      <c r="W123" s="102"/>
      <c r="X123" s="102"/>
      <c r="Y123" s="102"/>
      <c r="Z123" s="102"/>
      <c r="AA123" s="99"/>
      <c r="AB123" s="102"/>
      <c r="AC123" s="102"/>
      <c r="AD123" s="104" t="str">
        <f aca="false">I3</f>
        <v>2002 OPERATING PLAN</v>
      </c>
      <c r="AE123" s="104"/>
      <c r="AF123" s="104"/>
      <c r="AG123" s="104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</row>
    <row r="124" customFormat="false" ht="12.75" hidden="false" customHeight="true" outlineLevel="0" collapsed="false">
      <c r="A124" s="102"/>
      <c r="B124" s="102"/>
      <c r="C124" s="102"/>
      <c r="D124" s="102"/>
      <c r="E124" s="102"/>
      <c r="F124" s="102"/>
      <c r="G124" s="102"/>
      <c r="H124" s="102"/>
      <c r="I124" s="104" t="str">
        <f aca="false">I4</f>
        <v>(Thousands of Dollars)</v>
      </c>
      <c r="J124" s="104"/>
      <c r="K124" s="104"/>
      <c r="L124" s="104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99"/>
      <c r="AB124" s="102"/>
      <c r="AC124" s="102"/>
      <c r="AD124" s="104" t="str">
        <f aca="false">I4</f>
        <v>(Thousands of Dollars)</v>
      </c>
      <c r="AE124" s="104"/>
      <c r="AF124" s="104"/>
      <c r="AG124" s="104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</row>
    <row r="125" customFormat="false" ht="12.75" hidden="false" customHeight="true" outlineLevel="0" collapsed="false">
      <c r="A125" s="102"/>
      <c r="B125" s="102"/>
      <c r="C125" s="102"/>
      <c r="D125" s="119" t="n">
        <f aca="false">D5</f>
        <v>0</v>
      </c>
      <c r="E125" s="119" t="n">
        <f aca="false">E5</f>
        <v>0</v>
      </c>
      <c r="F125" s="119" t="n">
        <f aca="false">F5</f>
        <v>0</v>
      </c>
      <c r="G125" s="119" t="n">
        <f aca="false">G5</f>
        <v>0</v>
      </c>
      <c r="H125" s="119" t="n">
        <f aca="false">H5</f>
        <v>0</v>
      </c>
      <c r="I125" s="119" t="n">
        <f aca="false">I5</f>
        <v>0</v>
      </c>
      <c r="J125" s="119" t="n">
        <f aca="false">J5</f>
        <v>0</v>
      </c>
      <c r="K125" s="119" t="n">
        <f aca="false">K5</f>
        <v>0</v>
      </c>
      <c r="L125" s="119" t="n">
        <f aca="false">L5</f>
        <v>0</v>
      </c>
      <c r="M125" s="119" t="n">
        <f aca="false">M5</f>
        <v>0</v>
      </c>
      <c r="N125" s="119" t="n">
        <f aca="false">N5</f>
        <v>0</v>
      </c>
      <c r="O125" s="119" t="n">
        <f aca="false">O5</f>
        <v>0</v>
      </c>
      <c r="P125" s="102"/>
      <c r="Q125" s="102"/>
      <c r="R125" s="102"/>
      <c r="S125" s="102"/>
      <c r="T125" s="119" t="n">
        <f aca="false">T5</f>
        <v>0</v>
      </c>
      <c r="U125" s="102"/>
      <c r="V125" s="119" t="n">
        <f aca="false">V5</f>
        <v>0</v>
      </c>
      <c r="W125" s="102"/>
      <c r="X125" s="102"/>
      <c r="Y125" s="102"/>
      <c r="Z125" s="102"/>
      <c r="AA125" s="99"/>
      <c r="AB125" s="102"/>
      <c r="AC125" s="102"/>
      <c r="AD125" s="102"/>
      <c r="AE125" s="102"/>
      <c r="AF125" s="119" t="n">
        <f aca="false">AF5</f>
        <v>0</v>
      </c>
      <c r="AG125" s="102"/>
      <c r="AH125" s="119" t="n">
        <f aca="false">AH5</f>
        <v>0</v>
      </c>
      <c r="AI125" s="102"/>
      <c r="AJ125" s="102"/>
      <c r="AK125" s="119" t="n">
        <f aca="false">AK5</f>
        <v>0</v>
      </c>
      <c r="AL125" s="102"/>
      <c r="AM125" s="102"/>
      <c r="AN125" s="102"/>
      <c r="AO125" s="102"/>
      <c r="AP125" s="104"/>
      <c r="AQ125" s="152"/>
      <c r="AR125" s="102"/>
      <c r="AS125" s="102"/>
      <c r="AT125" s="102"/>
      <c r="AU125" s="102"/>
    </row>
    <row r="126" customFormat="false" ht="12.75" hidden="false" customHeight="true" outlineLevel="0" collapsed="false">
      <c r="A126" s="102"/>
      <c r="B126" s="102"/>
      <c r="C126" s="102"/>
      <c r="D126" s="119" t="str">
        <f aca="false">D6</f>
        <v>PLAN</v>
      </c>
      <c r="E126" s="119" t="str">
        <f aca="false">E6</f>
        <v>PLAN</v>
      </c>
      <c r="F126" s="119" t="str">
        <f aca="false">F6</f>
        <v>PLAN</v>
      </c>
      <c r="G126" s="119" t="str">
        <f aca="false">G6</f>
        <v>PLAN</v>
      </c>
      <c r="H126" s="119" t="str">
        <f aca="false">H6</f>
        <v>PLAN</v>
      </c>
      <c r="I126" s="119" t="str">
        <f aca="false">I6</f>
        <v>PLAN</v>
      </c>
      <c r="J126" s="119" t="str">
        <f aca="false">J6</f>
        <v>PLAN</v>
      </c>
      <c r="K126" s="119" t="str">
        <f aca="false">K6</f>
        <v>PLAN</v>
      </c>
      <c r="L126" s="119" t="str">
        <f aca="false">L6</f>
        <v>PLAN</v>
      </c>
      <c r="M126" s="119" t="str">
        <f aca="false">M6</f>
        <v>PLAN</v>
      </c>
      <c r="N126" s="119" t="str">
        <f aca="false">N6</f>
        <v>PLAN</v>
      </c>
      <c r="O126" s="119" t="str">
        <f aca="false">O6</f>
        <v>PLAN</v>
      </c>
      <c r="P126" s="119" t="str">
        <f aca="false">P6</f>
        <v>TOTAL</v>
      </c>
      <c r="Q126" s="119" t="str">
        <f aca="false">Q6</f>
        <v>FEB.</v>
      </c>
      <c r="R126" s="119" t="str">
        <f aca="false">R6</f>
        <v>ESTIMATED</v>
      </c>
      <c r="S126" s="102"/>
      <c r="T126" s="119" t="str">
        <f aca="false">T6</f>
        <v>PLAN</v>
      </c>
      <c r="U126" s="119" t="str">
        <f aca="false">U6</f>
        <v>MARCH</v>
      </c>
      <c r="V126" s="119" t="str">
        <f aca="false">V6</f>
        <v>PLAN</v>
      </c>
      <c r="W126" s="102"/>
      <c r="X126" s="102"/>
      <c r="Y126" s="102"/>
      <c r="Z126" s="102"/>
      <c r="AA126" s="99"/>
      <c r="AB126" s="119" t="str">
        <f aca="false">AB6</f>
        <v>TOTAL</v>
      </c>
      <c r="AC126" s="119" t="str">
        <f aca="false">AC6</f>
        <v>MARCH</v>
      </c>
      <c r="AD126" s="119" t="str">
        <f aca="false">AD6</f>
        <v>ESTIMATED</v>
      </c>
      <c r="AE126" s="102"/>
      <c r="AF126" s="119" t="str">
        <f aca="false">AF6</f>
        <v>PLAN</v>
      </c>
      <c r="AG126" s="119" t="str">
        <f aca="false">AG6</f>
        <v>MARCH</v>
      </c>
      <c r="AH126" s="119" t="str">
        <f aca="false">AH6</f>
        <v>PLAN</v>
      </c>
      <c r="AI126" s="102"/>
      <c r="AJ126" s="155" t="str">
        <f aca="false">AJ6</f>
        <v>ACT./EST. vs. PLAN</v>
      </c>
      <c r="AK126" s="155"/>
      <c r="AL126" s="119"/>
      <c r="AM126" s="155" t="str">
        <f aca="false">AM6</f>
        <v>3rd C.E. 2001</v>
      </c>
      <c r="AN126" s="155"/>
      <c r="AO126" s="102"/>
      <c r="AP126" s="155" t="str">
        <f aca="false">AP6</f>
        <v>Sept. YTD</v>
      </c>
      <c r="AQ126" s="155"/>
      <c r="AR126" s="102"/>
      <c r="AS126" s="102"/>
      <c r="AT126" s="102"/>
      <c r="AU126" s="102"/>
    </row>
    <row r="127" customFormat="false" ht="12.75" hidden="false" customHeight="true" outlineLevel="0" collapsed="false">
      <c r="A127" s="102"/>
      <c r="B127" s="102"/>
      <c r="C127" s="102"/>
      <c r="D127" s="125" t="str">
        <f aca="false">D7</f>
        <v>JAN</v>
      </c>
      <c r="E127" s="125" t="str">
        <f aca="false">E7</f>
        <v>FEB</v>
      </c>
      <c r="F127" s="125" t="str">
        <f aca="false">F7</f>
        <v>MAR</v>
      </c>
      <c r="G127" s="125" t="str">
        <f aca="false">G7</f>
        <v>APR</v>
      </c>
      <c r="H127" s="125" t="str">
        <f aca="false">H7</f>
        <v>MAY</v>
      </c>
      <c r="I127" s="125" t="str">
        <f aca="false">I7</f>
        <v>JUN</v>
      </c>
      <c r="J127" s="125" t="str">
        <f aca="false">J7</f>
        <v>JUL</v>
      </c>
      <c r="K127" s="125" t="str">
        <f aca="false">K7</f>
        <v>AUG</v>
      </c>
      <c r="L127" s="125" t="str">
        <f aca="false">L7</f>
        <v>SEP</v>
      </c>
      <c r="M127" s="125" t="str">
        <f aca="false">M7</f>
        <v>OCT</v>
      </c>
      <c r="N127" s="125" t="str">
        <f aca="false">N7</f>
        <v>NOV</v>
      </c>
      <c r="O127" s="125" t="str">
        <f aca="false">O7</f>
        <v>DEC</v>
      </c>
      <c r="P127" s="125" t="n">
        <f aca="false">P7</f>
        <v>2002</v>
      </c>
      <c r="Q127" s="125" t="str">
        <f aca="false">Q7</f>
        <v>Y-T-D</v>
      </c>
      <c r="R127" s="125" t="str">
        <f aca="false">R7</f>
        <v>R.M.</v>
      </c>
      <c r="S127" s="102"/>
      <c r="T127" s="125" t="n">
        <f aca="false">T7</f>
        <v>2002</v>
      </c>
      <c r="U127" s="125" t="str">
        <f aca="false">U7</f>
        <v>Y-T-D</v>
      </c>
      <c r="V127" s="125" t="str">
        <f aca="false">V7</f>
        <v>R.M.</v>
      </c>
      <c r="W127" s="102"/>
      <c r="X127" s="102"/>
      <c r="Y127" s="102"/>
      <c r="Z127" s="102"/>
      <c r="AA127" s="99"/>
      <c r="AB127" s="125" t="n">
        <f aca="false">AB7</f>
        <v>2002</v>
      </c>
      <c r="AC127" s="125" t="str">
        <f aca="false">AC7</f>
        <v>Y-T-D</v>
      </c>
      <c r="AD127" s="125" t="str">
        <f aca="false">AD7</f>
        <v>R.M.</v>
      </c>
      <c r="AE127" s="102"/>
      <c r="AF127" s="125" t="n">
        <f aca="false">AF7</f>
        <v>2002</v>
      </c>
      <c r="AG127" s="125" t="str">
        <f aca="false">AG7</f>
        <v>Y-T-D</v>
      </c>
      <c r="AH127" s="125" t="str">
        <f aca="false">AH7</f>
        <v>R.M.</v>
      </c>
      <c r="AI127" s="102"/>
      <c r="AJ127" s="125" t="str">
        <f aca="false">AJ7</f>
        <v>Y-T-D</v>
      </c>
      <c r="AK127" s="125" t="str">
        <f aca="false">AK7</f>
        <v>ANNUAL</v>
      </c>
      <c r="AL127" s="125"/>
      <c r="AM127" s="125" t="str">
        <f aca="false">AM7</f>
        <v>ANNUAL</v>
      </c>
      <c r="AN127" s="125" t="str">
        <f aca="false">AN7</f>
        <v>Variance</v>
      </c>
      <c r="AO127" s="102"/>
      <c r="AP127" s="125" t="str">
        <f aca="false">AP7</f>
        <v>3rd C.E.</v>
      </c>
      <c r="AQ127" s="125" t="str">
        <f aca="false">AQ7</f>
        <v>Variance</v>
      </c>
      <c r="AR127" s="102"/>
      <c r="AS127" s="102"/>
      <c r="AT127" s="102"/>
      <c r="AU127" s="102"/>
    </row>
    <row r="128" customFormat="false" ht="12.75" hidden="false" customHeight="true" outlineLevel="0" collapsed="false">
      <c r="A128" s="99" t="str">
        <f aca="false">A8</f>
        <v>CASH FLOW FROM OPERATING ACTIVITIES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99" t="str">
        <f aca="false">A128</f>
        <v>CASH FLOW FROM OPERATING ACTIVITIES</v>
      </c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</row>
    <row r="129" customFormat="false" ht="12.75" hidden="false" customHeight="true" outlineLevel="0" collapsed="false">
      <c r="A129" s="102" t="str">
        <f aca="false">A9</f>
        <v>   Net Income </v>
      </c>
      <c r="B129" s="102"/>
      <c r="C129" s="102"/>
      <c r="D129" s="156" t="n">
        <f aca="false">D9</f>
        <v>18505</v>
      </c>
      <c r="E129" s="156" t="n">
        <f aca="false">E9</f>
        <v>17785</v>
      </c>
      <c r="F129" s="156" t="n">
        <f aca="false">F9</f>
        <v>20453</v>
      </c>
      <c r="G129" s="156" t="n">
        <f aca="false">G9</f>
        <v>-922</v>
      </c>
      <c r="H129" s="156" t="n">
        <f aca="false">H9</f>
        <v>-935</v>
      </c>
      <c r="I129" s="156" t="n">
        <f aca="false">I9</f>
        <v>7912</v>
      </c>
      <c r="J129" s="156" t="n">
        <f aca="false">J9</f>
        <v>-333</v>
      </c>
      <c r="K129" s="156" t="n">
        <f aca="false">K9</f>
        <v>240</v>
      </c>
      <c r="L129" s="156" t="n">
        <f aca="false">L9</f>
        <v>171</v>
      </c>
      <c r="M129" s="156" t="n">
        <f aca="false">M9</f>
        <v>-604</v>
      </c>
      <c r="N129" s="156" t="n">
        <f aca="false">N9</f>
        <v>17426</v>
      </c>
      <c r="O129" s="157" t="n">
        <f aca="false">O9</f>
        <v>21396</v>
      </c>
      <c r="P129" s="156" t="n">
        <f aca="false">P9</f>
        <v>101094</v>
      </c>
      <c r="Q129" s="156" t="n">
        <f aca="false">Q9</f>
        <v>36290</v>
      </c>
      <c r="R129" s="156" t="n">
        <f aca="false">R9</f>
        <v>64804</v>
      </c>
      <c r="S129" s="102"/>
      <c r="T129" s="156" t="n">
        <f aca="false">T9</f>
        <v>0</v>
      </c>
      <c r="U129" s="156" t="n">
        <f aca="false">U9</f>
        <v>0</v>
      </c>
      <c r="V129" s="156" t="n">
        <f aca="false">V9</f>
        <v>0</v>
      </c>
      <c r="W129" s="102"/>
      <c r="X129" s="102"/>
      <c r="Y129" s="102"/>
      <c r="Z129" s="102"/>
      <c r="AA129" s="102" t="str">
        <f aca="false">A129</f>
        <v>   Net Income </v>
      </c>
      <c r="AB129" s="156" t="n">
        <f aca="false">P129</f>
        <v>101094</v>
      </c>
      <c r="AC129" s="156" t="n">
        <f aca="false">AC9</f>
        <v>56743</v>
      </c>
      <c r="AD129" s="129" t="n">
        <f aca="false">AB129-AC129</f>
        <v>44351</v>
      </c>
      <c r="AE129" s="102"/>
      <c r="AF129" s="129" t="n">
        <f aca="false">T129</f>
        <v>0</v>
      </c>
      <c r="AG129" s="156" t="n">
        <f aca="false">AG9</f>
        <v>0</v>
      </c>
      <c r="AH129" s="129" t="n">
        <f aca="false">AF129-AG129</f>
        <v>0</v>
      </c>
      <c r="AI129" s="102"/>
      <c r="AJ129" s="129" t="n">
        <f aca="false">AC129-AG129</f>
        <v>56743</v>
      </c>
      <c r="AK129" s="129" t="n">
        <f aca="false">AB129-AF129</f>
        <v>101094</v>
      </c>
      <c r="AL129" s="102"/>
      <c r="AM129" s="156" t="n">
        <f aca="false">AM9</f>
        <v>99741</v>
      </c>
      <c r="AN129" s="129" t="n">
        <f aca="false">AB129-AM129</f>
        <v>1353</v>
      </c>
      <c r="AO129" s="102"/>
      <c r="AP129" s="156" t="n">
        <f aca="false">AP9</f>
        <v>0</v>
      </c>
      <c r="AQ129" s="129" t="n">
        <f aca="false">AC129-AP129</f>
        <v>56743</v>
      </c>
      <c r="AR129" s="102"/>
      <c r="AS129" s="102"/>
      <c r="AT129" s="102"/>
      <c r="AU129" s="102"/>
    </row>
    <row r="130" customFormat="false" ht="12.75" hidden="false" customHeight="true" outlineLevel="0" collapsed="false">
      <c r="A130" s="131" t="s">
        <v>534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 t="str">
        <f aca="false">A130</f>
        <v>   Items not affecting Cash:</v>
      </c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</row>
    <row r="131" customFormat="false" ht="12.75" hidden="false" customHeight="true" outlineLevel="0" collapsed="false">
      <c r="A131" s="102" t="str">
        <f aca="false">A11</f>
        <v>      Depreciation and Amortization</v>
      </c>
      <c r="B131" s="102"/>
      <c r="C131" s="102"/>
      <c r="D131" s="156" t="n">
        <f aca="false">D11</f>
        <v>4056</v>
      </c>
      <c r="E131" s="156" t="n">
        <f aca="false">E11</f>
        <v>4056</v>
      </c>
      <c r="F131" s="156" t="n">
        <f aca="false">F11</f>
        <v>4062</v>
      </c>
      <c r="G131" s="156" t="n">
        <f aca="false">G11</f>
        <v>4109</v>
      </c>
      <c r="H131" s="156" t="n">
        <f aca="false">H11</f>
        <v>4109</v>
      </c>
      <c r="I131" s="156" t="n">
        <f aca="false">I11</f>
        <v>4112</v>
      </c>
      <c r="J131" s="156" t="n">
        <f aca="false">J11</f>
        <v>4114</v>
      </c>
      <c r="K131" s="156" t="n">
        <f aca="false">K11</f>
        <v>4133</v>
      </c>
      <c r="L131" s="156" t="n">
        <f aca="false">L11</f>
        <v>4145</v>
      </c>
      <c r="M131" s="156" t="n">
        <f aca="false">M11</f>
        <v>4240</v>
      </c>
      <c r="N131" s="156" t="n">
        <f aca="false">N11</f>
        <v>4240</v>
      </c>
      <c r="O131" s="156" t="n">
        <f aca="false">O11</f>
        <v>4239</v>
      </c>
      <c r="P131" s="156" t="n">
        <f aca="false">P11</f>
        <v>49615</v>
      </c>
      <c r="Q131" s="156" t="n">
        <f aca="false">Q11</f>
        <v>8112</v>
      </c>
      <c r="R131" s="156" t="n">
        <f aca="false">R11</f>
        <v>41503</v>
      </c>
      <c r="S131" s="102"/>
      <c r="T131" s="156" t="n">
        <f aca="false">T11</f>
        <v>0</v>
      </c>
      <c r="U131" s="156" t="n">
        <f aca="false">U11</f>
        <v>0</v>
      </c>
      <c r="V131" s="156" t="n">
        <f aca="false">V11</f>
        <v>0</v>
      </c>
      <c r="W131" s="102"/>
      <c r="X131" s="102"/>
      <c r="Y131" s="102"/>
      <c r="Z131" s="102"/>
      <c r="AA131" s="102" t="str">
        <f aca="false">A131</f>
        <v>      Depreciation and Amortization</v>
      </c>
      <c r="AB131" s="156" t="n">
        <f aca="false">P131</f>
        <v>49615</v>
      </c>
      <c r="AC131" s="156" t="n">
        <f aca="false">AC11</f>
        <v>12174</v>
      </c>
      <c r="AD131" s="129" t="n">
        <f aca="false">AB131-AC131</f>
        <v>37441</v>
      </c>
      <c r="AE131" s="102"/>
      <c r="AF131" s="129" t="n">
        <f aca="false">T131</f>
        <v>0</v>
      </c>
      <c r="AG131" s="156" t="n">
        <f aca="false">AG11</f>
        <v>0</v>
      </c>
      <c r="AH131" s="129" t="n">
        <f aca="false">AF131-AG131</f>
        <v>0</v>
      </c>
      <c r="AI131" s="102"/>
      <c r="AJ131" s="129" t="n">
        <f aca="false">AC131-AG131</f>
        <v>12174</v>
      </c>
      <c r="AK131" s="129" t="n">
        <f aca="false">AB131-AF131</f>
        <v>49615</v>
      </c>
      <c r="AL131" s="102"/>
      <c r="AM131" s="156" t="n">
        <f aca="false">AM11</f>
        <v>47915</v>
      </c>
      <c r="AN131" s="129" t="n">
        <f aca="false">AB131-AM131</f>
        <v>1700</v>
      </c>
      <c r="AO131" s="102"/>
      <c r="AP131" s="156" t="n">
        <f aca="false">AP11</f>
        <v>0</v>
      </c>
      <c r="AQ131" s="129" t="n">
        <f aca="false">AC131-AP131</f>
        <v>12174</v>
      </c>
      <c r="AR131" s="102"/>
      <c r="AS131" s="102"/>
      <c r="AT131" s="102"/>
      <c r="AU131" s="102"/>
    </row>
    <row r="132" customFormat="false" ht="12.75" hidden="false" customHeight="true" outlineLevel="0" collapsed="false">
      <c r="A132" s="131" t="s">
        <v>535</v>
      </c>
      <c r="B132" s="102"/>
      <c r="C132" s="102"/>
      <c r="D132" s="156" t="n">
        <f aca="false">D13</f>
        <v>643</v>
      </c>
      <c r="E132" s="156" t="n">
        <f aca="false">E13</f>
        <v>672</v>
      </c>
      <c r="F132" s="156" t="n">
        <f aca="false">F13</f>
        <v>691</v>
      </c>
      <c r="G132" s="156" t="n">
        <f aca="false">G13</f>
        <v>488</v>
      </c>
      <c r="H132" s="156" t="n">
        <f aca="false">H13</f>
        <v>1398</v>
      </c>
      <c r="I132" s="156" t="n">
        <f aca="false">I13</f>
        <v>1010</v>
      </c>
      <c r="J132" s="156" t="n">
        <f aca="false">J13</f>
        <v>82</v>
      </c>
      <c r="K132" s="156" t="n">
        <f aca="false">K13</f>
        <v>186</v>
      </c>
      <c r="L132" s="156" t="n">
        <f aca="false">L13</f>
        <v>1494</v>
      </c>
      <c r="M132" s="156" t="n">
        <f aca="false">M13</f>
        <v>358</v>
      </c>
      <c r="N132" s="156" t="n">
        <f aca="false">N13</f>
        <v>-126</v>
      </c>
      <c r="O132" s="156" t="n">
        <f aca="false">O13</f>
        <v>516</v>
      </c>
      <c r="P132" s="156" t="n">
        <f aca="false">P13</f>
        <v>7412</v>
      </c>
      <c r="Q132" s="156" t="n">
        <f aca="false">Q13</f>
        <v>1315</v>
      </c>
      <c r="R132" s="156" t="n">
        <f aca="false">R13</f>
        <v>6097</v>
      </c>
      <c r="S132" s="102"/>
      <c r="T132" s="156" t="n">
        <f aca="false">T13</f>
        <v>0</v>
      </c>
      <c r="U132" s="156" t="n">
        <f aca="false">U13</f>
        <v>0</v>
      </c>
      <c r="V132" s="156" t="n">
        <f aca="false">V13</f>
        <v>0</v>
      </c>
      <c r="W132" s="102"/>
      <c r="X132" s="102"/>
      <c r="Y132" s="102"/>
      <c r="Z132" s="102"/>
      <c r="AA132" s="102" t="str">
        <f aca="false">A132</f>
        <v>      Deferred Income Taxes</v>
      </c>
      <c r="AB132" s="156" t="n">
        <f aca="false">P132</f>
        <v>7412</v>
      </c>
      <c r="AC132" s="156" t="n">
        <f aca="false">AC13</f>
        <v>2006</v>
      </c>
      <c r="AD132" s="129" t="n">
        <f aca="false">AB132-AC132</f>
        <v>5406</v>
      </c>
      <c r="AE132" s="102"/>
      <c r="AF132" s="129" t="n">
        <f aca="false">T132</f>
        <v>0</v>
      </c>
      <c r="AG132" s="156" t="n">
        <f aca="false">AG13</f>
        <v>0</v>
      </c>
      <c r="AH132" s="129" t="n">
        <f aca="false">AF132-AG132</f>
        <v>0</v>
      </c>
      <c r="AI132" s="102"/>
      <c r="AJ132" s="129" t="n">
        <f aca="false">AC132-AG132</f>
        <v>2006</v>
      </c>
      <c r="AK132" s="129" t="n">
        <f aca="false">AB132-AF132</f>
        <v>7412</v>
      </c>
      <c r="AL132" s="102"/>
      <c r="AM132" s="156" t="n">
        <f aca="false">AM13</f>
        <v>18128</v>
      </c>
      <c r="AN132" s="129" t="n">
        <f aca="false">AB132-AM132</f>
        <v>-10716</v>
      </c>
      <c r="AO132" s="102"/>
      <c r="AP132" s="156" t="n">
        <f aca="false">AP13</f>
        <v>0</v>
      </c>
      <c r="AQ132" s="129" t="n">
        <f aca="false">AC132-AP132</f>
        <v>2006</v>
      </c>
      <c r="AR132" s="102"/>
      <c r="AS132" s="102"/>
      <c r="AT132" s="102"/>
      <c r="AU132" s="102"/>
    </row>
    <row r="133" customFormat="false" ht="12.75" hidden="false" customHeight="true" outlineLevel="0" collapsed="false">
      <c r="A133" s="131" t="s">
        <v>536</v>
      </c>
      <c r="B133" s="102"/>
      <c r="C133" s="102"/>
      <c r="D133" s="158" t="n">
        <f aca="false">D33</f>
        <v>-0</v>
      </c>
      <c r="E133" s="158" t="n">
        <f aca="false">E33</f>
        <v>-0</v>
      </c>
      <c r="F133" s="158" t="n">
        <f aca="false">F33</f>
        <v>-0</v>
      </c>
      <c r="G133" s="158" t="n">
        <f aca="false">G33</f>
        <v>-0</v>
      </c>
      <c r="H133" s="158" t="n">
        <f aca="false">H33</f>
        <v>-0</v>
      </c>
      <c r="I133" s="158" t="n">
        <f aca="false">I33</f>
        <v>-7600</v>
      </c>
      <c r="J133" s="158" t="n">
        <f aca="false">J33</f>
        <v>-0</v>
      </c>
      <c r="K133" s="158" t="n">
        <f aca="false">K33</f>
        <v>-0</v>
      </c>
      <c r="L133" s="158" t="n">
        <f aca="false">L33</f>
        <v>-0</v>
      </c>
      <c r="M133" s="158" t="n">
        <f aca="false">M33</f>
        <v>-0</v>
      </c>
      <c r="N133" s="158" t="n">
        <f aca="false">N33</f>
        <v>-0</v>
      </c>
      <c r="O133" s="158" t="n">
        <f aca="false">O33</f>
        <v>-5000</v>
      </c>
      <c r="P133" s="158" t="n">
        <f aca="false">P33</f>
        <v>-12600</v>
      </c>
      <c r="Q133" s="158" t="n">
        <f aca="false">Q33</f>
        <v>0</v>
      </c>
      <c r="R133" s="158" t="n">
        <f aca="false">R33</f>
        <v>-12600</v>
      </c>
      <c r="S133" s="159"/>
      <c r="T133" s="158" t="n">
        <f aca="false">T33</f>
        <v>0</v>
      </c>
      <c r="U133" s="158" t="n">
        <f aca="false">U33</f>
        <v>0</v>
      </c>
      <c r="V133" s="158" t="n">
        <f aca="false">V33</f>
        <v>0</v>
      </c>
      <c r="W133" s="102"/>
      <c r="X133" s="102"/>
      <c r="Y133" s="102"/>
      <c r="Z133" s="102"/>
      <c r="AA133" s="102" t="str">
        <f aca="false">A133</f>
        <v>      Net (Gain) / Loss on Sale of Assets</v>
      </c>
      <c r="AB133" s="158" t="n">
        <f aca="false">P133</f>
        <v>-12600</v>
      </c>
      <c r="AC133" s="158" t="n">
        <f aca="false">AC33</f>
        <v>0</v>
      </c>
      <c r="AD133" s="141" t="n">
        <f aca="false">AB133-AC133</f>
        <v>-12600</v>
      </c>
      <c r="AE133" s="159"/>
      <c r="AF133" s="141" t="n">
        <f aca="false">T133</f>
        <v>0</v>
      </c>
      <c r="AG133" s="158" t="n">
        <f aca="false">AG33</f>
        <v>0</v>
      </c>
      <c r="AH133" s="141" t="n">
        <f aca="false">AF133-AG133</f>
        <v>0</v>
      </c>
      <c r="AI133" s="159"/>
      <c r="AJ133" s="141" t="n">
        <f aca="false">AC133-AG133</f>
        <v>0</v>
      </c>
      <c r="AK133" s="141" t="n">
        <f aca="false">AB133-AF133</f>
        <v>-12600</v>
      </c>
      <c r="AL133" s="159"/>
      <c r="AM133" s="158" t="n">
        <f aca="false">AM33</f>
        <v>-2853</v>
      </c>
      <c r="AN133" s="141" t="n">
        <f aca="false">AB133-AM133</f>
        <v>-9747</v>
      </c>
      <c r="AO133" s="159"/>
      <c r="AP133" s="158" t="n">
        <f aca="false">AP33</f>
        <v>0</v>
      </c>
      <c r="AQ133" s="141" t="n">
        <f aca="false">AC133-AP133</f>
        <v>0</v>
      </c>
      <c r="AR133" s="102"/>
      <c r="AS133" s="102"/>
      <c r="AT133" s="102"/>
      <c r="AU133" s="102"/>
    </row>
    <row r="134" customFormat="false" ht="3.95" hidden="false" customHeight="true" outlineLevel="0" collapsed="false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99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</row>
    <row r="135" customFormat="false" ht="12.75" hidden="false" customHeight="true" outlineLevel="0" collapsed="false">
      <c r="A135" s="160" t="str">
        <f aca="false">A82</f>
        <v>            Total Cash Flow From Operations</v>
      </c>
      <c r="B135" s="102"/>
      <c r="C135" s="102"/>
      <c r="D135" s="156" t="n">
        <f aca="false">SUM(D129:D133)</f>
        <v>23204</v>
      </c>
      <c r="E135" s="156" t="n">
        <f aca="false">SUM(E129:E133)</f>
        <v>22513</v>
      </c>
      <c r="F135" s="156" t="n">
        <f aca="false">SUM(F129:F133)</f>
        <v>25206</v>
      </c>
      <c r="G135" s="156" t="n">
        <f aca="false">SUM(G129:G133)</f>
        <v>3675</v>
      </c>
      <c r="H135" s="156" t="n">
        <f aca="false">SUM(H129:H133)</f>
        <v>4572</v>
      </c>
      <c r="I135" s="156" t="n">
        <f aca="false">SUM(I129:I133)</f>
        <v>5434</v>
      </c>
      <c r="J135" s="156" t="n">
        <f aca="false">SUM(J129:J133)</f>
        <v>3863</v>
      </c>
      <c r="K135" s="156" t="n">
        <f aca="false">SUM(K129:K133)</f>
        <v>4559</v>
      </c>
      <c r="L135" s="156" t="n">
        <f aca="false">SUM(L129:L133)</f>
        <v>5810</v>
      </c>
      <c r="M135" s="156" t="n">
        <f aca="false">SUM(M129:M133)</f>
        <v>3994</v>
      </c>
      <c r="N135" s="156" t="n">
        <f aca="false">SUM(N129:N133)</f>
        <v>21540</v>
      </c>
      <c r="O135" s="156" t="n">
        <f aca="false">SUM(O129:O133)</f>
        <v>21151</v>
      </c>
      <c r="P135" s="156" t="n">
        <f aca="false">SUM(P129:P133)</f>
        <v>145521</v>
      </c>
      <c r="Q135" s="156" t="n">
        <f aca="false">SUM(Q129:Q133)</f>
        <v>45717</v>
      </c>
      <c r="R135" s="156" t="n">
        <f aca="false">SUM(R129:R133)</f>
        <v>99804</v>
      </c>
      <c r="S135" s="102"/>
      <c r="T135" s="156" t="n">
        <f aca="false">SUM(T129:T133)</f>
        <v>0</v>
      </c>
      <c r="U135" s="156" t="n">
        <f aca="false">SUM(U129:U133)</f>
        <v>0</v>
      </c>
      <c r="V135" s="156" t="n">
        <f aca="false">SUM(V129:V133)</f>
        <v>0</v>
      </c>
      <c r="W135" s="102"/>
      <c r="X135" s="102"/>
      <c r="Y135" s="102"/>
      <c r="Z135" s="102"/>
      <c r="AA135" s="102" t="str">
        <f aca="false">A135</f>
        <v>            Total Cash Flow From Operations</v>
      </c>
      <c r="AB135" s="156" t="n">
        <f aca="false">SUM(AB129:AB133)</f>
        <v>145521</v>
      </c>
      <c r="AC135" s="156" t="n">
        <f aca="false">SUM(AC129:AC133)</f>
        <v>70923</v>
      </c>
      <c r="AD135" s="156" t="n">
        <f aca="false">SUM(AD129:AD133)</f>
        <v>74598</v>
      </c>
      <c r="AE135" s="156"/>
      <c r="AF135" s="156" t="n">
        <f aca="false">SUM(AF129:AF133)</f>
        <v>0</v>
      </c>
      <c r="AG135" s="156" t="n">
        <f aca="false">SUM(AG129:AG133)</f>
        <v>0</v>
      </c>
      <c r="AH135" s="156" t="n">
        <f aca="false">SUM(AH129:AH133)</f>
        <v>0</v>
      </c>
      <c r="AI135" s="102"/>
      <c r="AJ135" s="156" t="n">
        <f aca="false">SUM(AJ129:AJ133)</f>
        <v>70923</v>
      </c>
      <c r="AK135" s="156" t="n">
        <f aca="false">SUM(AK129:AK133)</f>
        <v>145521</v>
      </c>
      <c r="AL135" s="102"/>
      <c r="AM135" s="156" t="n">
        <f aca="false">SUM(AM129:AM133)</f>
        <v>162931</v>
      </c>
      <c r="AN135" s="156" t="n">
        <f aca="false">SUM(AN129:AN133)</f>
        <v>-17410</v>
      </c>
      <c r="AO135" s="102"/>
      <c r="AP135" s="156" t="n">
        <f aca="false">SUM(AP129:AP133)</f>
        <v>0</v>
      </c>
      <c r="AQ135" s="156" t="n">
        <f aca="false">SUM(AQ129:AQ133)</f>
        <v>70923</v>
      </c>
      <c r="AR135" s="102"/>
      <c r="AS135" s="102"/>
      <c r="AT135" s="102"/>
      <c r="AU135" s="102"/>
    </row>
    <row r="136" customFormat="false" ht="3.95" hidden="false" customHeight="true" outlineLevel="0" collapsed="false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99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</row>
    <row r="137" customFormat="false" ht="12.75" hidden="false" customHeight="true" outlineLevel="0" collapsed="false">
      <c r="A137" s="102" t="str">
        <f aca="false">A29</f>
        <v>   Deferred Severance / Relocation Charges</v>
      </c>
      <c r="B137" s="102"/>
      <c r="C137" s="102"/>
      <c r="D137" s="156" t="n">
        <f aca="false">D29</f>
        <v>-0</v>
      </c>
      <c r="E137" s="156" t="n">
        <f aca="false">E29</f>
        <v>-0</v>
      </c>
      <c r="F137" s="156" t="n">
        <f aca="false">F29</f>
        <v>-0</v>
      </c>
      <c r="G137" s="156" t="n">
        <f aca="false">G29</f>
        <v>-0</v>
      </c>
      <c r="H137" s="156" t="n">
        <f aca="false">H29</f>
        <v>-0</v>
      </c>
      <c r="I137" s="156" t="n">
        <f aca="false">I29</f>
        <v>-0</v>
      </c>
      <c r="J137" s="156" t="n">
        <f aca="false">J29</f>
        <v>-0</v>
      </c>
      <c r="K137" s="156" t="n">
        <f aca="false">K29</f>
        <v>-0</v>
      </c>
      <c r="L137" s="156" t="n">
        <f aca="false">L29</f>
        <v>-0</v>
      </c>
      <c r="M137" s="156" t="n">
        <f aca="false">M29</f>
        <v>-0</v>
      </c>
      <c r="N137" s="156" t="n">
        <f aca="false">N29</f>
        <v>-0</v>
      </c>
      <c r="O137" s="156" t="n">
        <f aca="false">O29</f>
        <v>-0</v>
      </c>
      <c r="P137" s="156" t="n">
        <f aca="false">P29</f>
        <v>0</v>
      </c>
      <c r="Q137" s="156" t="n">
        <f aca="false">Q29</f>
        <v>0</v>
      </c>
      <c r="R137" s="156" t="n">
        <f aca="false">R29</f>
        <v>0</v>
      </c>
      <c r="S137" s="102"/>
      <c r="T137" s="156" t="n">
        <f aca="false">T29</f>
        <v>0</v>
      </c>
      <c r="U137" s="156" t="n">
        <f aca="false">U29</f>
        <v>0</v>
      </c>
      <c r="V137" s="156" t="n">
        <f aca="false">V29</f>
        <v>0</v>
      </c>
      <c r="W137" s="102"/>
      <c r="X137" s="102"/>
      <c r="Y137" s="102"/>
      <c r="Z137" s="102"/>
      <c r="AA137" s="102" t="str">
        <f aca="false">A137</f>
        <v>   Deferred Severance / Relocation Charges</v>
      </c>
      <c r="AB137" s="156" t="n">
        <f aca="false">P137</f>
        <v>0</v>
      </c>
      <c r="AC137" s="156" t="n">
        <f aca="false">AC29</f>
        <v>0</v>
      </c>
      <c r="AD137" s="129" t="n">
        <f aca="false">AB137-AC137</f>
        <v>0</v>
      </c>
      <c r="AE137" s="102"/>
      <c r="AF137" s="129" t="n">
        <f aca="false">T137</f>
        <v>0</v>
      </c>
      <c r="AG137" s="156" t="n">
        <f aca="false">AG29</f>
        <v>0</v>
      </c>
      <c r="AH137" s="129" t="n">
        <f aca="false">AF137-AG137</f>
        <v>0</v>
      </c>
      <c r="AI137" s="102"/>
      <c r="AJ137" s="129" t="n">
        <f aca="false">AC137-AG137</f>
        <v>0</v>
      </c>
      <c r="AK137" s="129" t="n">
        <f aca="false">AB137-AF137</f>
        <v>0</v>
      </c>
      <c r="AL137" s="102"/>
      <c r="AM137" s="156" t="n">
        <f aca="false">AM29</f>
        <v>0</v>
      </c>
      <c r="AN137" s="129" t="n">
        <f aca="false">AB137-AM137</f>
        <v>0</v>
      </c>
      <c r="AO137" s="102"/>
      <c r="AP137" s="156" t="n">
        <f aca="false">AP29</f>
        <v>0</v>
      </c>
      <c r="AQ137" s="129" t="n">
        <f aca="false">AC137-AP137</f>
        <v>0</v>
      </c>
      <c r="AR137" s="102"/>
      <c r="AS137" s="102"/>
      <c r="AT137" s="102"/>
      <c r="AU137" s="102"/>
    </row>
    <row r="138" customFormat="false" ht="12.75" hidden="false" customHeight="true" outlineLevel="0" collapsed="false">
      <c r="A138" s="161" t="str">
        <f aca="false">A34</f>
        <v>   Other Regulatory Assets / Liabilities</v>
      </c>
      <c r="B138" s="102"/>
      <c r="C138" s="102"/>
      <c r="D138" s="156" t="n">
        <f aca="false">D34</f>
        <v>903</v>
      </c>
      <c r="E138" s="156" t="n">
        <f aca="false">E34</f>
        <v>916</v>
      </c>
      <c r="F138" s="156" t="n">
        <f aca="false">F34</f>
        <v>898</v>
      </c>
      <c r="G138" s="156" t="n">
        <f aca="false">G34</f>
        <v>861</v>
      </c>
      <c r="H138" s="156" t="n">
        <f aca="false">H34</f>
        <v>812</v>
      </c>
      <c r="I138" s="156" t="n">
        <f aca="false">I34</f>
        <v>772</v>
      </c>
      <c r="J138" s="156" t="n">
        <f aca="false">J34</f>
        <v>920</v>
      </c>
      <c r="K138" s="156" t="n">
        <f aca="false">K34</f>
        <v>865</v>
      </c>
      <c r="L138" s="156" t="n">
        <f aca="false">L34</f>
        <v>818</v>
      </c>
      <c r="M138" s="156" t="n">
        <f aca="false">M34</f>
        <v>783</v>
      </c>
      <c r="N138" s="156" t="n">
        <f aca="false">N34</f>
        <v>795</v>
      </c>
      <c r="O138" s="156" t="n">
        <f aca="false">O34</f>
        <v>-4899</v>
      </c>
      <c r="P138" s="156" t="n">
        <f aca="false">P34</f>
        <v>4444</v>
      </c>
      <c r="Q138" s="156" t="n">
        <f aca="false">Q34</f>
        <v>1819</v>
      </c>
      <c r="R138" s="156" t="n">
        <f aca="false">R34</f>
        <v>2625</v>
      </c>
      <c r="S138" s="102"/>
      <c r="T138" s="156" t="n">
        <f aca="false">T34</f>
        <v>0</v>
      </c>
      <c r="U138" s="156" t="n">
        <f aca="false">U34</f>
        <v>0</v>
      </c>
      <c r="V138" s="156" t="n">
        <f aca="false">V34</f>
        <v>0</v>
      </c>
      <c r="W138" s="102"/>
      <c r="X138" s="102"/>
      <c r="Y138" s="102"/>
      <c r="Z138" s="102"/>
      <c r="AA138" s="102" t="str">
        <f aca="false">A138</f>
        <v>   Other Regulatory Assets / Liabilities</v>
      </c>
      <c r="AB138" s="156" t="n">
        <f aca="false">P138</f>
        <v>4444</v>
      </c>
      <c r="AC138" s="156" t="n">
        <f aca="false">AC34</f>
        <v>2717</v>
      </c>
      <c r="AD138" s="129" t="n">
        <f aca="false">AB138-AC138</f>
        <v>1727</v>
      </c>
      <c r="AE138" s="102"/>
      <c r="AF138" s="129" t="n">
        <f aca="false">T138</f>
        <v>0</v>
      </c>
      <c r="AG138" s="156" t="n">
        <f aca="false">AG34</f>
        <v>0</v>
      </c>
      <c r="AH138" s="129" t="n">
        <f aca="false">AF138-AG138</f>
        <v>0</v>
      </c>
      <c r="AI138" s="102"/>
      <c r="AJ138" s="129" t="n">
        <f aca="false">AC138-AG138</f>
        <v>2717</v>
      </c>
      <c r="AK138" s="129" t="n">
        <f aca="false">AB138-AF138</f>
        <v>4444</v>
      </c>
      <c r="AL138" s="102"/>
      <c r="AM138" s="156" t="n">
        <f aca="false">AM34</f>
        <v>5771</v>
      </c>
      <c r="AN138" s="129" t="n">
        <f aca="false">AB138-AM138</f>
        <v>-1327</v>
      </c>
      <c r="AO138" s="102"/>
      <c r="AP138" s="156" t="n">
        <f aca="false">AP34</f>
        <v>0</v>
      </c>
      <c r="AQ138" s="129" t="n">
        <f aca="false">AC138-AP138</f>
        <v>2717</v>
      </c>
      <c r="AR138" s="102"/>
      <c r="AS138" s="102"/>
      <c r="AT138" s="102"/>
      <c r="AU138" s="102"/>
    </row>
    <row r="139" customFormat="false" ht="12.75" hidden="false" customHeight="true" outlineLevel="0" collapsed="false">
      <c r="A139" s="161" t="str">
        <f aca="false">A30</f>
        <v>   Price Risk Management Activities (Net)</v>
      </c>
      <c r="B139" s="102"/>
      <c r="C139" s="102"/>
      <c r="D139" s="156" t="n">
        <f aca="false">D30</f>
        <v>0</v>
      </c>
      <c r="E139" s="156" t="n">
        <f aca="false">E30</f>
        <v>0</v>
      </c>
      <c r="F139" s="156" t="n">
        <f aca="false">F30</f>
        <v>0</v>
      </c>
      <c r="G139" s="156" t="n">
        <f aca="false">G30</f>
        <v>0</v>
      </c>
      <c r="H139" s="156" t="n">
        <f aca="false">H30</f>
        <v>0</v>
      </c>
      <c r="I139" s="156" t="n">
        <f aca="false">I30</f>
        <v>0</v>
      </c>
      <c r="J139" s="156" t="n">
        <f aca="false">J30</f>
        <v>0</v>
      </c>
      <c r="K139" s="156" t="n">
        <f aca="false">K30</f>
        <v>0</v>
      </c>
      <c r="L139" s="156" t="n">
        <f aca="false">L30</f>
        <v>0</v>
      </c>
      <c r="M139" s="156" t="n">
        <f aca="false">M30</f>
        <v>0</v>
      </c>
      <c r="N139" s="156" t="n">
        <f aca="false">N30</f>
        <v>0</v>
      </c>
      <c r="O139" s="156" t="n">
        <f aca="false">O30</f>
        <v>0</v>
      </c>
      <c r="P139" s="156" t="n">
        <f aca="false">P30</f>
        <v>0</v>
      </c>
      <c r="Q139" s="156" t="n">
        <f aca="false">Q30</f>
        <v>0</v>
      </c>
      <c r="R139" s="156" t="n">
        <f aca="false">R30</f>
        <v>0</v>
      </c>
      <c r="S139" s="102"/>
      <c r="T139" s="156" t="n">
        <f aca="false">T30</f>
        <v>0</v>
      </c>
      <c r="U139" s="156" t="n">
        <f aca="false">U30</f>
        <v>0</v>
      </c>
      <c r="V139" s="156" t="n">
        <f aca="false">V30</f>
        <v>0</v>
      </c>
      <c r="W139" s="102"/>
      <c r="X139" s="102"/>
      <c r="Y139" s="102"/>
      <c r="Z139" s="102"/>
      <c r="AA139" s="102" t="str">
        <f aca="false">A139</f>
        <v>   Price Risk Management Activities (Net)</v>
      </c>
      <c r="AB139" s="156" t="n">
        <f aca="false">P139</f>
        <v>0</v>
      </c>
      <c r="AC139" s="156" t="n">
        <f aca="false">AC30</f>
        <v>0</v>
      </c>
      <c r="AD139" s="129" t="n">
        <f aca="false">AB139-AC139</f>
        <v>0</v>
      </c>
      <c r="AE139" s="102"/>
      <c r="AF139" s="129" t="n">
        <f aca="false">T139</f>
        <v>0</v>
      </c>
      <c r="AG139" s="156" t="n">
        <f aca="false">AG30</f>
        <v>0</v>
      </c>
      <c r="AH139" s="129" t="n">
        <f aca="false">AF139-AG139</f>
        <v>0</v>
      </c>
      <c r="AI139" s="102"/>
      <c r="AJ139" s="129" t="n">
        <f aca="false">AC139-AG139</f>
        <v>0</v>
      </c>
      <c r="AK139" s="129" t="n">
        <f aca="false">AB139-AF139</f>
        <v>0</v>
      </c>
      <c r="AL139" s="102"/>
      <c r="AM139" s="156" t="n">
        <f aca="false">AM30</f>
        <v>803</v>
      </c>
      <c r="AN139" s="129" t="n">
        <f aca="false">AB139-AM139</f>
        <v>-803</v>
      </c>
      <c r="AO139" s="102"/>
      <c r="AP139" s="156" t="n">
        <f aca="false">AP30</f>
        <v>0</v>
      </c>
      <c r="AQ139" s="129" t="n">
        <f aca="false">AC139-AP139</f>
        <v>0</v>
      </c>
      <c r="AR139" s="102"/>
      <c r="AS139" s="102"/>
      <c r="AT139" s="102"/>
      <c r="AU139" s="102"/>
    </row>
    <row r="140" customFormat="false" ht="12.75" hidden="false" customHeight="true" outlineLevel="0" collapsed="false">
      <c r="A140" s="161" t="str">
        <f aca="false">A31</f>
        <v>   Equity Earnings</v>
      </c>
      <c r="B140" s="102"/>
      <c r="C140" s="102"/>
      <c r="D140" s="156" t="n">
        <f aca="false">D31</f>
        <v>-289</v>
      </c>
      <c r="E140" s="156" t="n">
        <f aca="false">E31</f>
        <v>-287</v>
      </c>
      <c r="F140" s="156" t="n">
        <f aca="false">F31</f>
        <v>-289</v>
      </c>
      <c r="G140" s="156" t="n">
        <f aca="false">G31</f>
        <v>-287</v>
      </c>
      <c r="H140" s="156" t="n">
        <f aca="false">H31</f>
        <v>-285</v>
      </c>
      <c r="I140" s="156" t="n">
        <f aca="false">I31</f>
        <v>-846</v>
      </c>
      <c r="J140" s="156" t="n">
        <f aca="false">J31</f>
        <v>-847</v>
      </c>
      <c r="K140" s="156" t="n">
        <f aca="false">K31</f>
        <v>-711</v>
      </c>
      <c r="L140" s="156" t="n">
        <f aca="false">L31</f>
        <v>-710</v>
      </c>
      <c r="M140" s="156" t="n">
        <f aca="false">M31</f>
        <v>-681</v>
      </c>
      <c r="N140" s="156" t="n">
        <f aca="false">N31</f>
        <v>-703</v>
      </c>
      <c r="O140" s="156" t="n">
        <f aca="false">O31</f>
        <v>-704</v>
      </c>
      <c r="P140" s="156" t="n">
        <f aca="false">P31</f>
        <v>-6639</v>
      </c>
      <c r="Q140" s="156" t="n">
        <f aca="false">Q31</f>
        <v>-576</v>
      </c>
      <c r="R140" s="156" t="n">
        <f aca="false">R31</f>
        <v>-6063</v>
      </c>
      <c r="S140" s="102"/>
      <c r="T140" s="156" t="n">
        <f aca="false">T31</f>
        <v>0</v>
      </c>
      <c r="U140" s="156" t="n">
        <f aca="false">U31</f>
        <v>0</v>
      </c>
      <c r="V140" s="156" t="n">
        <f aca="false">V31</f>
        <v>0</v>
      </c>
      <c r="W140" s="102"/>
      <c r="X140" s="102"/>
      <c r="Y140" s="102"/>
      <c r="Z140" s="102"/>
      <c r="AA140" s="102" t="str">
        <f aca="false">A140</f>
        <v>   Equity Earnings</v>
      </c>
      <c r="AB140" s="156" t="n">
        <f aca="false">P140</f>
        <v>-6639</v>
      </c>
      <c r="AC140" s="156" t="n">
        <f aca="false">AC31</f>
        <v>-865</v>
      </c>
      <c r="AD140" s="129" t="n">
        <f aca="false">AB140-AC140</f>
        <v>-5774</v>
      </c>
      <c r="AE140" s="102"/>
      <c r="AF140" s="129" t="n">
        <f aca="false">T140</f>
        <v>0</v>
      </c>
      <c r="AG140" s="156" t="n">
        <f aca="false">AG31</f>
        <v>0</v>
      </c>
      <c r="AH140" s="129" t="n">
        <f aca="false">AF140-AG140</f>
        <v>0</v>
      </c>
      <c r="AI140" s="102"/>
      <c r="AJ140" s="129" t="n">
        <f aca="false">AC140-AG140</f>
        <v>-865</v>
      </c>
      <c r="AK140" s="129" t="n">
        <f aca="false">AB140-AF140</f>
        <v>-6639</v>
      </c>
      <c r="AL140" s="102"/>
      <c r="AM140" s="156" t="n">
        <f aca="false">AM31</f>
        <v>-4817</v>
      </c>
      <c r="AN140" s="129" t="n">
        <f aca="false">AB140-AM140</f>
        <v>-1822</v>
      </c>
      <c r="AO140" s="102"/>
      <c r="AP140" s="156" t="n">
        <f aca="false">AP31</f>
        <v>0</v>
      </c>
      <c r="AQ140" s="129" t="n">
        <f aca="false">AC140-AP140</f>
        <v>-865</v>
      </c>
      <c r="AR140" s="102"/>
      <c r="AS140" s="102"/>
      <c r="AT140" s="102"/>
      <c r="AU140" s="102"/>
    </row>
    <row r="141" customFormat="false" ht="12.75" hidden="false" customHeight="true" outlineLevel="0" collapsed="false">
      <c r="A141" s="161" t="str">
        <f aca="false">A32</f>
        <v>   Equity / Partner. Distributions / (Expansion) </v>
      </c>
      <c r="B141" s="102"/>
      <c r="C141" s="102"/>
      <c r="D141" s="156" t="n">
        <f aca="false">D32</f>
        <v>0</v>
      </c>
      <c r="E141" s="156" t="n">
        <f aca="false">E32</f>
        <v>0</v>
      </c>
      <c r="F141" s="156" t="n">
        <f aca="false">F32</f>
        <v>900</v>
      </c>
      <c r="G141" s="156" t="n">
        <f aca="false">G32</f>
        <v>0</v>
      </c>
      <c r="H141" s="156" t="n">
        <f aca="false">H32</f>
        <v>-4500</v>
      </c>
      <c r="I141" s="156" t="n">
        <f aca="false">I32</f>
        <v>1300</v>
      </c>
      <c r="J141" s="156" t="n">
        <f aca="false">J32</f>
        <v>0</v>
      </c>
      <c r="K141" s="156" t="n">
        <f aca="false">K32</f>
        <v>0</v>
      </c>
      <c r="L141" s="156" t="n">
        <f aca="false">L32</f>
        <v>1900</v>
      </c>
      <c r="M141" s="156" t="n">
        <f aca="false">M32</f>
        <v>0</v>
      </c>
      <c r="N141" s="156" t="n">
        <f aca="false">N32</f>
        <v>0</v>
      </c>
      <c r="O141" s="156" t="n">
        <f aca="false">O32</f>
        <v>1900</v>
      </c>
      <c r="P141" s="156" t="n">
        <f aca="false">P32</f>
        <v>1500</v>
      </c>
      <c r="Q141" s="156" t="n">
        <f aca="false">Q32</f>
        <v>0</v>
      </c>
      <c r="R141" s="156" t="n">
        <f aca="false">R32</f>
        <v>1500</v>
      </c>
      <c r="S141" s="102"/>
      <c r="T141" s="156" t="n">
        <f aca="false">T32</f>
        <v>0</v>
      </c>
      <c r="U141" s="156" t="n">
        <f aca="false">U32</f>
        <v>0</v>
      </c>
      <c r="V141" s="156" t="n">
        <f aca="false">V32</f>
        <v>0</v>
      </c>
      <c r="W141" s="102"/>
      <c r="X141" s="102"/>
      <c r="Y141" s="102"/>
      <c r="Z141" s="102"/>
      <c r="AA141" s="102" t="str">
        <f aca="false">A141</f>
        <v>   Equity / Partner. Distributions / (Expansion) </v>
      </c>
      <c r="AB141" s="156" t="n">
        <f aca="false">P141</f>
        <v>1500</v>
      </c>
      <c r="AC141" s="156" t="n">
        <f aca="false">AC32</f>
        <v>900</v>
      </c>
      <c r="AD141" s="129" t="n">
        <f aca="false">AB141-AC141</f>
        <v>600</v>
      </c>
      <c r="AE141" s="102"/>
      <c r="AF141" s="129" t="n">
        <f aca="false">T141</f>
        <v>0</v>
      </c>
      <c r="AG141" s="156" t="n">
        <f aca="false">AG32</f>
        <v>0</v>
      </c>
      <c r="AH141" s="129" t="n">
        <f aca="false">AF141-AG141</f>
        <v>0</v>
      </c>
      <c r="AI141" s="102"/>
      <c r="AJ141" s="129" t="n">
        <f aca="false">AC141-AG141</f>
        <v>900</v>
      </c>
      <c r="AK141" s="129" t="n">
        <f aca="false">AB141-AF141</f>
        <v>1500</v>
      </c>
      <c r="AL141" s="102"/>
      <c r="AM141" s="156" t="n">
        <f aca="false">AM32</f>
        <v>8200</v>
      </c>
      <c r="AN141" s="129" t="n">
        <f aca="false">AB141-AM141</f>
        <v>-6700</v>
      </c>
      <c r="AO141" s="102"/>
      <c r="AP141" s="156" t="n">
        <f aca="false">AP32</f>
        <v>0</v>
      </c>
      <c r="AQ141" s="129" t="n">
        <f aca="false">AC141-AP141</f>
        <v>900</v>
      </c>
      <c r="AR141" s="102"/>
      <c r="AS141" s="102"/>
      <c r="AT141" s="102"/>
      <c r="AU141" s="102"/>
    </row>
    <row r="142" customFormat="false" ht="12.75" hidden="false" customHeight="true" outlineLevel="0" collapsed="false">
      <c r="A142" s="161" t="str">
        <f aca="false">A35</f>
        <v>   Other (Incl. All Capital Costs &amp; Current Reserve Activity) </v>
      </c>
      <c r="B142" s="102"/>
      <c r="C142" s="102"/>
      <c r="D142" s="158" t="n">
        <f aca="false">D12+D35</f>
        <v>-585</v>
      </c>
      <c r="E142" s="158" t="n">
        <f aca="false">E12+E35</f>
        <v>-647</v>
      </c>
      <c r="F142" s="158" t="n">
        <f aca="false">F12+F35</f>
        <v>-1015</v>
      </c>
      <c r="G142" s="158" t="n">
        <f aca="false">G12+G35</f>
        <v>-576</v>
      </c>
      <c r="H142" s="158" t="n">
        <f aca="false">H12+H35</f>
        <v>-683</v>
      </c>
      <c r="I142" s="158" t="n">
        <f aca="false">I12+I35</f>
        <v>-2995</v>
      </c>
      <c r="J142" s="158" t="n">
        <f aca="false">J12+J35</f>
        <v>-637</v>
      </c>
      <c r="K142" s="158" t="n">
        <f aca="false">K12+K35</f>
        <v>-642</v>
      </c>
      <c r="L142" s="158" t="n">
        <f aca="false">L12+L35</f>
        <v>-1072</v>
      </c>
      <c r="M142" s="158" t="n">
        <f aca="false">M12+M35</f>
        <v>-643</v>
      </c>
      <c r="N142" s="158" t="n">
        <f aca="false">N12+N35</f>
        <v>-1189</v>
      </c>
      <c r="O142" s="158" t="n">
        <f aca="false">O12+O35</f>
        <v>-1662</v>
      </c>
      <c r="P142" s="158" t="n">
        <f aca="false">P12+P35</f>
        <v>-12346</v>
      </c>
      <c r="Q142" s="158" t="n">
        <f aca="false">Q12+Q35</f>
        <v>-1232</v>
      </c>
      <c r="R142" s="158" t="n">
        <f aca="false">R12+R35</f>
        <v>-11114</v>
      </c>
      <c r="S142" s="159"/>
      <c r="T142" s="162" t="n">
        <f aca="false">T12+T35+T53-T53</f>
        <v>0</v>
      </c>
      <c r="U142" s="162" t="n">
        <f aca="false">U12+U35+U53-U53</f>
        <v>0</v>
      </c>
      <c r="V142" s="162" t="n">
        <f aca="false">V12+V35+V53-V53</f>
        <v>0</v>
      </c>
      <c r="W142" s="102"/>
      <c r="X142" s="102"/>
      <c r="Y142" s="102"/>
      <c r="Z142" s="102"/>
      <c r="AA142" s="102" t="str">
        <f aca="false">A142</f>
        <v>   Other (Incl. All Capital Costs &amp; Current Reserve Activity) </v>
      </c>
      <c r="AB142" s="158" t="n">
        <f aca="false">P142</f>
        <v>-12346</v>
      </c>
      <c r="AC142" s="158" t="n">
        <f aca="false">AC12+AC35</f>
        <v>-2247</v>
      </c>
      <c r="AD142" s="141" t="n">
        <f aca="false">AB142-AC142</f>
        <v>-10099</v>
      </c>
      <c r="AE142" s="159"/>
      <c r="AF142" s="141" t="n">
        <f aca="false">T142</f>
        <v>0</v>
      </c>
      <c r="AG142" s="162" t="n">
        <f aca="false">AG12+AG35+(AG53-AG53)</f>
        <v>0</v>
      </c>
      <c r="AH142" s="141" t="n">
        <f aca="false">AF142-AG142</f>
        <v>0</v>
      </c>
      <c r="AI142" s="102"/>
      <c r="AJ142" s="141" t="n">
        <f aca="false">AC142-AG142</f>
        <v>-2247</v>
      </c>
      <c r="AK142" s="141" t="n">
        <f aca="false">AB142-AF142</f>
        <v>-12346</v>
      </c>
      <c r="AL142" s="102"/>
      <c r="AM142" s="158" t="n">
        <f aca="false">AM12+AM35</f>
        <v>-6770</v>
      </c>
      <c r="AN142" s="141" t="n">
        <f aca="false">AB142-AM142</f>
        <v>-5576</v>
      </c>
      <c r="AO142" s="102"/>
      <c r="AP142" s="158" t="n">
        <f aca="false">AP12+AP35</f>
        <v>0</v>
      </c>
      <c r="AQ142" s="141" t="n">
        <f aca="false">AC142-AP142</f>
        <v>-2247</v>
      </c>
      <c r="AR142" s="102"/>
      <c r="AS142" s="102"/>
      <c r="AT142" s="102"/>
      <c r="AU142" s="102"/>
    </row>
    <row r="143" customFormat="false" ht="3.95" hidden="false" customHeight="true" outlineLevel="0" collapsed="false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99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</row>
    <row r="144" customFormat="false" ht="12.75" hidden="false" customHeight="true" outlineLevel="0" collapsed="false">
      <c r="A144" s="128" t="s">
        <v>537</v>
      </c>
      <c r="B144" s="102"/>
      <c r="C144" s="102"/>
      <c r="D144" s="163" t="n">
        <f aca="false">SUM(D135:D142)</f>
        <v>23233</v>
      </c>
      <c r="E144" s="163" t="n">
        <f aca="false">SUM(E135:E142)</f>
        <v>22495</v>
      </c>
      <c r="F144" s="163" t="n">
        <f aca="false">SUM(F135:F142)</f>
        <v>25700</v>
      </c>
      <c r="G144" s="163" t="n">
        <f aca="false">SUM(G135:G142)</f>
        <v>3673</v>
      </c>
      <c r="H144" s="163" t="n">
        <f aca="false">SUM(H135:H142)</f>
        <v>-84</v>
      </c>
      <c r="I144" s="163" t="n">
        <f aca="false">SUM(I135:I142)</f>
        <v>3665</v>
      </c>
      <c r="J144" s="163" t="n">
        <f aca="false">SUM(J135:J142)</f>
        <v>3299</v>
      </c>
      <c r="K144" s="163" t="n">
        <f aca="false">SUM(K135:K142)</f>
        <v>4071</v>
      </c>
      <c r="L144" s="163" t="n">
        <f aca="false">SUM(L135:L142)</f>
        <v>6746</v>
      </c>
      <c r="M144" s="163" t="n">
        <f aca="false">SUM(M135:M142)</f>
        <v>3453</v>
      </c>
      <c r="N144" s="163" t="n">
        <f aca="false">SUM(N135:N142)</f>
        <v>20443</v>
      </c>
      <c r="O144" s="163" t="n">
        <f aca="false">SUM(O135:O142)</f>
        <v>15786</v>
      </c>
      <c r="P144" s="163" t="n">
        <f aca="false">SUM(P135:P142)</f>
        <v>132480</v>
      </c>
      <c r="Q144" s="163" t="n">
        <f aca="false">SUM(Q135:Q142)</f>
        <v>45728</v>
      </c>
      <c r="R144" s="163" t="n">
        <f aca="false">SUM(R135:R142)</f>
        <v>86752</v>
      </c>
      <c r="S144" s="164"/>
      <c r="T144" s="163" t="n">
        <f aca="false">SUM(T135:T142)</f>
        <v>0</v>
      </c>
      <c r="U144" s="163" t="n">
        <f aca="false">SUM(U135:U142)</f>
        <v>0</v>
      </c>
      <c r="V144" s="163" t="n">
        <f aca="false">SUM(V135:V142)</f>
        <v>0</v>
      </c>
      <c r="W144" s="102"/>
      <c r="X144" s="102"/>
      <c r="Y144" s="102"/>
      <c r="Z144" s="102"/>
      <c r="AA144" s="99" t="str">
        <f aca="false">A144</f>
        <v>            Total Funds Flow From Operations</v>
      </c>
      <c r="AB144" s="163" t="n">
        <f aca="false">SUM(AB135:AB142)</f>
        <v>132480</v>
      </c>
      <c r="AC144" s="163" t="n">
        <f aca="false">SUM(AC135:AC142)</f>
        <v>71428</v>
      </c>
      <c r="AD144" s="163" t="n">
        <f aca="false">SUM(AD135:AD142)</f>
        <v>61052</v>
      </c>
      <c r="AE144" s="163"/>
      <c r="AF144" s="163" t="n">
        <f aca="false">SUM(AF135:AF142)</f>
        <v>0</v>
      </c>
      <c r="AG144" s="163" t="n">
        <f aca="false">SUM(AG135:AG142)</f>
        <v>0</v>
      </c>
      <c r="AH144" s="163" t="n">
        <f aca="false">SUM(AH135:AH142)</f>
        <v>0</v>
      </c>
      <c r="AI144" s="102"/>
      <c r="AJ144" s="163" t="n">
        <f aca="false">SUM(AJ135:AJ142)</f>
        <v>71428</v>
      </c>
      <c r="AK144" s="163" t="n">
        <f aca="false">SUM(AK135:AK142)</f>
        <v>132480</v>
      </c>
      <c r="AL144" s="102"/>
      <c r="AM144" s="165" t="n">
        <f aca="false">SUM(AM135:AM142)</f>
        <v>166118</v>
      </c>
      <c r="AN144" s="165" t="n">
        <f aca="false">SUM(AN135:AN142)</f>
        <v>-33638</v>
      </c>
      <c r="AO144" s="102"/>
      <c r="AP144" s="165" t="n">
        <f aca="false">SUM(AP135:AP142)</f>
        <v>0</v>
      </c>
      <c r="AQ144" s="165" t="n">
        <f aca="false">SUM(AQ135:AQ142)</f>
        <v>71428</v>
      </c>
      <c r="AR144" s="102"/>
      <c r="AS144" s="102"/>
      <c r="AT144" s="102"/>
      <c r="AU144" s="102"/>
    </row>
    <row r="145" customFormat="false" ht="3.95" hidden="false" customHeight="true" outlineLevel="0" collapsed="false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99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</row>
    <row r="146" customFormat="false" ht="12.75" hidden="false" customHeight="true" outlineLevel="0" collapsed="false">
      <c r="A146" s="102" t="str">
        <f aca="false">A15</f>
        <v>   Working Capital Changes:</v>
      </c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 t="str">
        <f aca="false">A146</f>
        <v>   Working Capital Changes:</v>
      </c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</row>
    <row r="147" customFormat="false" ht="12.75" hidden="false" customHeight="true" outlineLevel="0" collapsed="false">
      <c r="A147" s="131" t="s">
        <v>538</v>
      </c>
      <c r="B147" s="102"/>
      <c r="C147" s="102"/>
      <c r="D147" s="156" t="n">
        <f aca="false">D16+D21</f>
        <v>-898</v>
      </c>
      <c r="E147" s="156" t="n">
        <f aca="false">E16+E21</f>
        <v>1040</v>
      </c>
      <c r="F147" s="156" t="n">
        <f aca="false">F16+F21</f>
        <v>-3467</v>
      </c>
      <c r="G147" s="156" t="n">
        <f aca="false">G16+G21</f>
        <v>34790</v>
      </c>
      <c r="H147" s="156" t="n">
        <f aca="false">H16+H21</f>
        <v>1004</v>
      </c>
      <c r="I147" s="156" t="n">
        <f aca="false">I16+I21</f>
        <v>-3116</v>
      </c>
      <c r="J147" s="156" t="n">
        <f aca="false">J16+J21</f>
        <v>58</v>
      </c>
      <c r="K147" s="156" t="n">
        <f aca="false">K16+K21</f>
        <v>413</v>
      </c>
      <c r="L147" s="156" t="n">
        <f aca="false">L16+L21</f>
        <v>218</v>
      </c>
      <c r="M147" s="156" t="n">
        <f aca="false">M16+M21</f>
        <v>196</v>
      </c>
      <c r="N147" s="156" t="n">
        <f aca="false">N16+N21</f>
        <v>-28312</v>
      </c>
      <c r="O147" s="156" t="n">
        <f aca="false">O16+O21</f>
        <v>-917</v>
      </c>
      <c r="P147" s="156" t="n">
        <f aca="false">P16+P21</f>
        <v>1009</v>
      </c>
      <c r="Q147" s="156" t="n">
        <f aca="false">Q16+Q21</f>
        <v>142</v>
      </c>
      <c r="R147" s="156" t="n">
        <f aca="false">R16+R21</f>
        <v>867</v>
      </c>
      <c r="S147" s="102"/>
      <c r="T147" s="156" t="n">
        <f aca="false">T16+T21</f>
        <v>0</v>
      </c>
      <c r="U147" s="156" t="n">
        <f aca="false">U16+U21</f>
        <v>0</v>
      </c>
      <c r="V147" s="156" t="n">
        <f aca="false">V16+V21</f>
        <v>0</v>
      </c>
      <c r="W147" s="102"/>
      <c r="X147" s="102"/>
      <c r="Y147" s="102"/>
      <c r="Z147" s="102"/>
      <c r="AA147" s="102" t="str">
        <f aca="false">A147</f>
        <v>      Accounts Receivable (Including Exchange Gas Rec.)</v>
      </c>
      <c r="AB147" s="156" t="n">
        <f aca="false">P147</f>
        <v>1009</v>
      </c>
      <c r="AC147" s="156" t="n">
        <f aca="false">AC16+AC21</f>
        <v>-3325</v>
      </c>
      <c r="AD147" s="129" t="n">
        <f aca="false">AB147-AC147</f>
        <v>4334</v>
      </c>
      <c r="AE147" s="102"/>
      <c r="AF147" s="129" t="n">
        <f aca="false">T147</f>
        <v>0</v>
      </c>
      <c r="AG147" s="156" t="n">
        <f aca="false">AG16+AG21</f>
        <v>0</v>
      </c>
      <c r="AH147" s="129" t="n">
        <f aca="false">AF147-AG147</f>
        <v>0</v>
      </c>
      <c r="AI147" s="102"/>
      <c r="AJ147" s="129" t="n">
        <f aca="false">AC147-AG147</f>
        <v>-3325</v>
      </c>
      <c r="AK147" s="129" t="n">
        <f aca="false">AB147-AF147</f>
        <v>1009</v>
      </c>
      <c r="AL147" s="102"/>
      <c r="AM147" s="156" t="n">
        <f aca="false">AM16+AM21</f>
        <v>21431</v>
      </c>
      <c r="AN147" s="129" t="n">
        <f aca="false">AB147-AM147</f>
        <v>-20422</v>
      </c>
      <c r="AO147" s="102"/>
      <c r="AP147" s="156" t="n">
        <f aca="false">AP16+AP21</f>
        <v>0</v>
      </c>
      <c r="AQ147" s="129" t="n">
        <f aca="false">AC147-AP147</f>
        <v>-3325</v>
      </c>
      <c r="AR147" s="102"/>
      <c r="AS147" s="102"/>
      <c r="AT147" s="102"/>
      <c r="AU147" s="102"/>
    </row>
    <row r="148" customFormat="false" ht="12.75" hidden="false" customHeight="true" outlineLevel="0" collapsed="false">
      <c r="A148" s="102" t="str">
        <f aca="false">A17</f>
        <v>      Inventories</v>
      </c>
      <c r="B148" s="102"/>
      <c r="C148" s="102"/>
      <c r="D148" s="156" t="n">
        <f aca="false">D17</f>
        <v>-0</v>
      </c>
      <c r="E148" s="156" t="n">
        <f aca="false">E17</f>
        <v>-0</v>
      </c>
      <c r="F148" s="156" t="n">
        <f aca="false">F17</f>
        <v>-0</v>
      </c>
      <c r="G148" s="156" t="n">
        <f aca="false">G17</f>
        <v>-0</v>
      </c>
      <c r="H148" s="156" t="n">
        <f aca="false">H17</f>
        <v>-0</v>
      </c>
      <c r="I148" s="156" t="n">
        <f aca="false">I17</f>
        <v>-0</v>
      </c>
      <c r="J148" s="156" t="n">
        <f aca="false">J17</f>
        <v>-0</v>
      </c>
      <c r="K148" s="156" t="n">
        <f aca="false">K17</f>
        <v>-0</v>
      </c>
      <c r="L148" s="156" t="n">
        <f aca="false">L17</f>
        <v>-0</v>
      </c>
      <c r="M148" s="156" t="n">
        <f aca="false">M17</f>
        <v>-0</v>
      </c>
      <c r="N148" s="156" t="n">
        <f aca="false">N17</f>
        <v>-0</v>
      </c>
      <c r="O148" s="156" t="n">
        <f aca="false">O17</f>
        <v>-0</v>
      </c>
      <c r="P148" s="156" t="n">
        <f aca="false">P17</f>
        <v>0</v>
      </c>
      <c r="Q148" s="156" t="n">
        <f aca="false">Q17</f>
        <v>0</v>
      </c>
      <c r="R148" s="156" t="n">
        <f aca="false">R17</f>
        <v>0</v>
      </c>
      <c r="S148" s="102"/>
      <c r="T148" s="156" t="n">
        <f aca="false">T17</f>
        <v>0</v>
      </c>
      <c r="U148" s="156" t="n">
        <f aca="false">U17</f>
        <v>0</v>
      </c>
      <c r="V148" s="156" t="n">
        <f aca="false">V17</f>
        <v>0</v>
      </c>
      <c r="W148" s="102"/>
      <c r="X148" s="102"/>
      <c r="Y148" s="102"/>
      <c r="Z148" s="102"/>
      <c r="AA148" s="102" t="str">
        <f aca="false">A148</f>
        <v>      Inventories</v>
      </c>
      <c r="AB148" s="156" t="n">
        <f aca="false">P148</f>
        <v>0</v>
      </c>
      <c r="AC148" s="156" t="n">
        <f aca="false">AC17</f>
        <v>0</v>
      </c>
      <c r="AD148" s="129" t="n">
        <f aca="false">AB148-AC148</f>
        <v>0</v>
      </c>
      <c r="AE148" s="102"/>
      <c r="AF148" s="129" t="n">
        <f aca="false">T148</f>
        <v>0</v>
      </c>
      <c r="AG148" s="156" t="n">
        <f aca="false">AG17</f>
        <v>0</v>
      </c>
      <c r="AH148" s="129" t="n">
        <f aca="false">AF148-AG148</f>
        <v>0</v>
      </c>
      <c r="AI148" s="102"/>
      <c r="AJ148" s="129" t="n">
        <f aca="false">AC148-AG148</f>
        <v>0</v>
      </c>
      <c r="AK148" s="129" t="n">
        <f aca="false">AB148-AF148</f>
        <v>0</v>
      </c>
      <c r="AL148" s="102"/>
      <c r="AM148" s="156" t="n">
        <f aca="false">AM17</f>
        <v>1492</v>
      </c>
      <c r="AN148" s="129" t="n">
        <f aca="false">AB148-AM148</f>
        <v>-1492</v>
      </c>
      <c r="AO148" s="102"/>
      <c r="AP148" s="156" t="n">
        <f aca="false">AP17</f>
        <v>0</v>
      </c>
      <c r="AQ148" s="129" t="n">
        <f aca="false">AC148-AP148</f>
        <v>0</v>
      </c>
      <c r="AR148" s="102"/>
      <c r="AS148" s="102"/>
      <c r="AT148" s="102"/>
      <c r="AU148" s="102"/>
    </row>
    <row r="149" customFormat="false" ht="12.75" hidden="false" customHeight="true" outlineLevel="0" collapsed="false">
      <c r="A149" s="102" t="str">
        <f aca="false">A23</f>
        <v>      Prepayments</v>
      </c>
      <c r="B149" s="102"/>
      <c r="C149" s="102"/>
      <c r="D149" s="156" t="n">
        <f aca="false">D23</f>
        <v>90</v>
      </c>
      <c r="E149" s="156" t="n">
        <f aca="false">E23</f>
        <v>90</v>
      </c>
      <c r="F149" s="156" t="n">
        <f aca="false">F23</f>
        <v>90</v>
      </c>
      <c r="G149" s="156" t="n">
        <f aca="false">G23</f>
        <v>90</v>
      </c>
      <c r="H149" s="156" t="n">
        <f aca="false">H23</f>
        <v>90</v>
      </c>
      <c r="I149" s="156" t="n">
        <f aca="false">I23</f>
        <v>90</v>
      </c>
      <c r="J149" s="156" t="n">
        <f aca="false">J23</f>
        <v>90</v>
      </c>
      <c r="K149" s="156" t="n">
        <f aca="false">K23</f>
        <v>90</v>
      </c>
      <c r="L149" s="156" t="n">
        <f aca="false">L23</f>
        <v>90</v>
      </c>
      <c r="M149" s="156" t="n">
        <f aca="false">M23</f>
        <v>90</v>
      </c>
      <c r="N149" s="156" t="n">
        <f aca="false">N23</f>
        <v>90</v>
      </c>
      <c r="O149" s="156" t="n">
        <f aca="false">O23</f>
        <v>-1110</v>
      </c>
      <c r="P149" s="156" t="n">
        <f aca="false">P23</f>
        <v>-120</v>
      </c>
      <c r="Q149" s="156" t="n">
        <f aca="false">Q23</f>
        <v>180</v>
      </c>
      <c r="R149" s="156" t="n">
        <f aca="false">R23</f>
        <v>-300</v>
      </c>
      <c r="S149" s="102"/>
      <c r="T149" s="156" t="n">
        <f aca="false">T23</f>
        <v>0</v>
      </c>
      <c r="U149" s="156" t="n">
        <f aca="false">U23</f>
        <v>0</v>
      </c>
      <c r="V149" s="156" t="n">
        <f aca="false">V23</f>
        <v>0</v>
      </c>
      <c r="W149" s="102"/>
      <c r="X149" s="102"/>
      <c r="Y149" s="102"/>
      <c r="Z149" s="102"/>
      <c r="AA149" s="102" t="str">
        <f aca="false">A149</f>
        <v>      Prepayments</v>
      </c>
      <c r="AB149" s="156" t="n">
        <f aca="false">P149</f>
        <v>-120</v>
      </c>
      <c r="AC149" s="156" t="n">
        <f aca="false">AC23</f>
        <v>270</v>
      </c>
      <c r="AD149" s="129" t="n">
        <f aca="false">AB149-AC149</f>
        <v>-390</v>
      </c>
      <c r="AE149" s="102"/>
      <c r="AF149" s="129" t="n">
        <f aca="false">T149</f>
        <v>0</v>
      </c>
      <c r="AG149" s="156" t="n">
        <f aca="false">AG23</f>
        <v>0</v>
      </c>
      <c r="AH149" s="129" t="n">
        <f aca="false">AF149-AG149</f>
        <v>0</v>
      </c>
      <c r="AI149" s="102"/>
      <c r="AJ149" s="129" t="n">
        <f aca="false">AC149-AG149</f>
        <v>270</v>
      </c>
      <c r="AK149" s="129" t="n">
        <f aca="false">AB149-AF149</f>
        <v>-120</v>
      </c>
      <c r="AL149" s="102"/>
      <c r="AM149" s="156" t="n">
        <f aca="false">AM23</f>
        <v>-1242</v>
      </c>
      <c r="AN149" s="129" t="n">
        <f aca="false">AB149-AM149</f>
        <v>1122</v>
      </c>
      <c r="AO149" s="102"/>
      <c r="AP149" s="156" t="n">
        <f aca="false">AP23</f>
        <v>0</v>
      </c>
      <c r="AQ149" s="129" t="n">
        <f aca="false">AC149-AP149</f>
        <v>270</v>
      </c>
      <c r="AR149" s="102"/>
      <c r="AS149" s="102"/>
      <c r="AT149" s="102"/>
      <c r="AU149" s="102"/>
    </row>
    <row r="150" customFormat="false" ht="12.75" hidden="false" customHeight="true" outlineLevel="0" collapsed="false">
      <c r="A150" s="131" t="s">
        <v>539</v>
      </c>
      <c r="B150" s="102"/>
      <c r="C150" s="102"/>
      <c r="D150" s="156" t="n">
        <f aca="false">D18+D19+D22</f>
        <v>-2601</v>
      </c>
      <c r="E150" s="156" t="n">
        <f aca="false">E18+E19+E22</f>
        <v>-5286</v>
      </c>
      <c r="F150" s="156" t="n">
        <f aca="false">F18+F19+F22</f>
        <v>-161</v>
      </c>
      <c r="G150" s="156" t="n">
        <f aca="false">G18+G19+G22</f>
        <v>1626</v>
      </c>
      <c r="H150" s="156" t="n">
        <f aca="false">H18+H19+H22</f>
        <v>7059</v>
      </c>
      <c r="I150" s="156" t="n">
        <f aca="false">I18+I19+I22</f>
        <v>-1529</v>
      </c>
      <c r="J150" s="156" t="n">
        <f aca="false">J18+J19+J22</f>
        <v>1429</v>
      </c>
      <c r="K150" s="156" t="n">
        <f aca="false">K18+K19+K22</f>
        <v>783</v>
      </c>
      <c r="L150" s="156" t="n">
        <f aca="false">L18+L19+L22</f>
        <v>942</v>
      </c>
      <c r="M150" s="156" t="n">
        <f aca="false">M18+M19+M22</f>
        <v>927</v>
      </c>
      <c r="N150" s="156" t="n">
        <f aca="false">N18+N19+N22</f>
        <v>-3619</v>
      </c>
      <c r="O150" s="156" t="n">
        <f aca="false">O18+O19+O22</f>
        <v>-1852</v>
      </c>
      <c r="P150" s="156" t="n">
        <f aca="false">P18+P19+P22</f>
        <v>-2282</v>
      </c>
      <c r="Q150" s="156" t="n">
        <f aca="false">Q18+Q19+Q22</f>
        <v>-7887</v>
      </c>
      <c r="R150" s="156" t="n">
        <f aca="false">R18+R19+R22</f>
        <v>5605</v>
      </c>
      <c r="S150" s="102"/>
      <c r="T150" s="156" t="n">
        <f aca="false">T18+T19+T22</f>
        <v>0</v>
      </c>
      <c r="U150" s="156" t="n">
        <f aca="false">U18+U19+U22</f>
        <v>0</v>
      </c>
      <c r="V150" s="156" t="n">
        <f aca="false">V18+V19+V22</f>
        <v>0</v>
      </c>
      <c r="W150" s="102"/>
      <c r="X150" s="102"/>
      <c r="Y150" s="102"/>
      <c r="Z150" s="102"/>
      <c r="AA150" s="102" t="str">
        <f aca="false">A150</f>
        <v>      Accounts Payable &amp; Other (Including Exchange Gas Pay.)</v>
      </c>
      <c r="AB150" s="156" t="n">
        <f aca="false">P150</f>
        <v>-2282</v>
      </c>
      <c r="AC150" s="156" t="n">
        <f aca="false">AC18+AC19+AC22</f>
        <v>-8048</v>
      </c>
      <c r="AD150" s="129" t="n">
        <f aca="false">AB150-AC150</f>
        <v>5766</v>
      </c>
      <c r="AE150" s="102"/>
      <c r="AF150" s="129" t="n">
        <f aca="false">T150</f>
        <v>0</v>
      </c>
      <c r="AG150" s="156" t="n">
        <f aca="false">AG18+AG19+AG22</f>
        <v>0</v>
      </c>
      <c r="AH150" s="129" t="n">
        <f aca="false">AF150-AG150</f>
        <v>0</v>
      </c>
      <c r="AI150" s="102"/>
      <c r="AJ150" s="129" t="n">
        <f aca="false">AC150-AG150</f>
        <v>-8048</v>
      </c>
      <c r="AK150" s="129" t="n">
        <f aca="false">AB150-AF150</f>
        <v>-2282</v>
      </c>
      <c r="AL150" s="102"/>
      <c r="AM150" s="156" t="n">
        <f aca="false">AM18+AM19+AM22</f>
        <v>-49213</v>
      </c>
      <c r="AN150" s="129" t="n">
        <f aca="false">AB150-AM150</f>
        <v>46931</v>
      </c>
      <c r="AO150" s="102"/>
      <c r="AP150" s="156" t="n">
        <f aca="false">AP18+AP19+AP22</f>
        <v>0</v>
      </c>
      <c r="AQ150" s="129" t="n">
        <f aca="false">AC150-AP150</f>
        <v>-8048</v>
      </c>
      <c r="AR150" s="102"/>
      <c r="AS150" s="102"/>
      <c r="AT150" s="102"/>
      <c r="AU150" s="102"/>
    </row>
    <row r="151" customFormat="false" ht="12.75" hidden="false" customHeight="true" outlineLevel="0" collapsed="false">
      <c r="A151" s="102" t="str">
        <f aca="false">A20</f>
        <v>      Over / (Under) Recovered Gas Cost</v>
      </c>
      <c r="B151" s="102"/>
      <c r="C151" s="102"/>
      <c r="D151" s="156" t="n">
        <f aca="false">D20</f>
        <v>0</v>
      </c>
      <c r="E151" s="156" t="n">
        <f aca="false">E20</f>
        <v>0</v>
      </c>
      <c r="F151" s="156" t="n">
        <f aca="false">F20</f>
        <v>0</v>
      </c>
      <c r="G151" s="156" t="n">
        <f aca="false">G20</f>
        <v>0</v>
      </c>
      <c r="H151" s="156" t="n">
        <f aca="false">H20</f>
        <v>0</v>
      </c>
      <c r="I151" s="156" t="n">
        <f aca="false">I20</f>
        <v>0</v>
      </c>
      <c r="J151" s="156" t="n">
        <f aca="false">J20</f>
        <v>0</v>
      </c>
      <c r="K151" s="156" t="n">
        <f aca="false">K20</f>
        <v>0</v>
      </c>
      <c r="L151" s="156" t="n">
        <f aca="false">L20</f>
        <v>0</v>
      </c>
      <c r="M151" s="156" t="n">
        <f aca="false">M20</f>
        <v>0</v>
      </c>
      <c r="N151" s="156" t="n">
        <f aca="false">N20</f>
        <v>0</v>
      </c>
      <c r="O151" s="156" t="n">
        <f aca="false">O20</f>
        <v>0</v>
      </c>
      <c r="P151" s="156" t="n">
        <f aca="false">P20</f>
        <v>0</v>
      </c>
      <c r="Q151" s="156" t="n">
        <f aca="false">Q20</f>
        <v>0</v>
      </c>
      <c r="R151" s="156" t="n">
        <f aca="false">R20</f>
        <v>0</v>
      </c>
      <c r="S151" s="102"/>
      <c r="T151" s="156" t="n">
        <f aca="false">T20</f>
        <v>0</v>
      </c>
      <c r="U151" s="156" t="n">
        <f aca="false">U20</f>
        <v>0</v>
      </c>
      <c r="V151" s="156" t="n">
        <f aca="false">V20</f>
        <v>0</v>
      </c>
      <c r="W151" s="102"/>
      <c r="X151" s="102"/>
      <c r="Y151" s="102"/>
      <c r="Z151" s="102"/>
      <c r="AA151" s="102" t="str">
        <f aca="false">A151</f>
        <v>      Over / (Under) Recovered Gas Cost</v>
      </c>
      <c r="AB151" s="156" t="n">
        <f aca="false">P151</f>
        <v>0</v>
      </c>
      <c r="AC151" s="156" t="n">
        <f aca="false">AC20</f>
        <v>0</v>
      </c>
      <c r="AD151" s="129" t="n">
        <f aca="false">AB151-AC151</f>
        <v>0</v>
      </c>
      <c r="AE151" s="102"/>
      <c r="AF151" s="129" t="n">
        <f aca="false">T151</f>
        <v>0</v>
      </c>
      <c r="AG151" s="156" t="n">
        <f aca="false">AG20</f>
        <v>0</v>
      </c>
      <c r="AH151" s="129" t="n">
        <f aca="false">AF151-AG151</f>
        <v>0</v>
      </c>
      <c r="AI151" s="102"/>
      <c r="AJ151" s="129" t="n">
        <f aca="false">AC151-AG151</f>
        <v>0</v>
      </c>
      <c r="AK151" s="129" t="n">
        <f aca="false">AB151-AF151</f>
        <v>0</v>
      </c>
      <c r="AL151" s="102"/>
      <c r="AM151" s="156" t="n">
        <f aca="false">AM20</f>
        <v>0</v>
      </c>
      <c r="AN151" s="129" t="n">
        <f aca="false">AB151-AM151</f>
        <v>0</v>
      </c>
      <c r="AO151" s="102"/>
      <c r="AP151" s="156" t="n">
        <f aca="false">AP20</f>
        <v>0</v>
      </c>
      <c r="AQ151" s="129" t="n">
        <f aca="false">AC151-AP151</f>
        <v>0</v>
      </c>
      <c r="AR151" s="102"/>
      <c r="AS151" s="102"/>
      <c r="AT151" s="102"/>
      <c r="AU151" s="102"/>
    </row>
    <row r="152" customFormat="false" ht="12.75" hidden="false" customHeight="true" outlineLevel="0" collapsed="false">
      <c r="A152" s="102" t="str">
        <f aca="false">A24</f>
        <v>      Accrued Interest - Third Party</v>
      </c>
      <c r="B152" s="102"/>
      <c r="C152" s="102"/>
      <c r="D152" s="156" t="n">
        <f aca="false">D24</f>
        <v>2875</v>
      </c>
      <c r="E152" s="156" t="n">
        <f aca="false">E24</f>
        <v>2875</v>
      </c>
      <c r="F152" s="156" t="n">
        <f aca="false">F24</f>
        <v>-2188</v>
      </c>
      <c r="G152" s="156" t="n">
        <f aca="false">G24</f>
        <v>2875</v>
      </c>
      <c r="H152" s="156" t="n">
        <f aca="false">H24</f>
        <v>-562</v>
      </c>
      <c r="I152" s="156" t="n">
        <f aca="false">I24</f>
        <v>-5875</v>
      </c>
      <c r="J152" s="156" t="n">
        <f aca="false">J24</f>
        <v>2875</v>
      </c>
      <c r="K152" s="156" t="n">
        <f aca="false">K24</f>
        <v>2875</v>
      </c>
      <c r="L152" s="156" t="n">
        <f aca="false">L24</f>
        <v>-2187</v>
      </c>
      <c r="M152" s="156" t="n">
        <f aca="false">M24</f>
        <v>2875</v>
      </c>
      <c r="N152" s="156" t="n">
        <f aca="false">N24</f>
        <v>-563</v>
      </c>
      <c r="O152" s="156" t="n">
        <f aca="false">O24</f>
        <v>-5875</v>
      </c>
      <c r="P152" s="156" t="n">
        <f aca="false">P24</f>
        <v>0</v>
      </c>
      <c r="Q152" s="156" t="n">
        <f aca="false">Q24</f>
        <v>5750</v>
      </c>
      <c r="R152" s="156" t="n">
        <f aca="false">R24</f>
        <v>-5750</v>
      </c>
      <c r="S152" s="102"/>
      <c r="T152" s="156" t="n">
        <f aca="false">T24</f>
        <v>0</v>
      </c>
      <c r="U152" s="156" t="n">
        <f aca="false">U24</f>
        <v>0</v>
      </c>
      <c r="V152" s="156" t="n">
        <f aca="false">V24</f>
        <v>0</v>
      </c>
      <c r="W152" s="102"/>
      <c r="X152" s="102"/>
      <c r="Y152" s="102"/>
      <c r="Z152" s="102"/>
      <c r="AA152" s="102" t="str">
        <f aca="false">A152</f>
        <v>      Accrued Interest - Third Party</v>
      </c>
      <c r="AB152" s="156" t="n">
        <f aca="false">P152</f>
        <v>0</v>
      </c>
      <c r="AC152" s="156" t="n">
        <f aca="false">AC24</f>
        <v>3562</v>
      </c>
      <c r="AD152" s="129" t="n">
        <f aca="false">AB152-AC152</f>
        <v>-3562</v>
      </c>
      <c r="AE152" s="102"/>
      <c r="AF152" s="129" t="n">
        <f aca="false">T152</f>
        <v>0</v>
      </c>
      <c r="AG152" s="156" t="n">
        <f aca="false">AG24</f>
        <v>0</v>
      </c>
      <c r="AH152" s="129" t="n">
        <f aca="false">AF152-AG152</f>
        <v>0</v>
      </c>
      <c r="AI152" s="102"/>
      <c r="AJ152" s="129" t="n">
        <f aca="false">AC152-AG152</f>
        <v>3562</v>
      </c>
      <c r="AK152" s="129" t="n">
        <f aca="false">AB152-AF152</f>
        <v>0</v>
      </c>
      <c r="AL152" s="102"/>
      <c r="AM152" s="156" t="n">
        <f aca="false">AM24</f>
        <v>0</v>
      </c>
      <c r="AN152" s="129" t="n">
        <f aca="false">AB152-AM152</f>
        <v>0</v>
      </c>
      <c r="AO152" s="102"/>
      <c r="AP152" s="156" t="n">
        <f aca="false">AP24</f>
        <v>0</v>
      </c>
      <c r="AQ152" s="129" t="n">
        <f aca="false">AC152-AP152</f>
        <v>3562</v>
      </c>
      <c r="AR152" s="102"/>
      <c r="AS152" s="102"/>
      <c r="AT152" s="102"/>
      <c r="AU152" s="102"/>
    </row>
    <row r="153" customFormat="false" ht="12.75" hidden="false" customHeight="true" outlineLevel="0" collapsed="false">
      <c r="A153" s="114" t="s">
        <v>512</v>
      </c>
      <c r="B153" s="102"/>
      <c r="C153" s="102"/>
      <c r="D153" s="130" t="n">
        <v>0</v>
      </c>
      <c r="E153" s="130" t="n">
        <v>0</v>
      </c>
      <c r="F153" s="130" t="n">
        <v>0</v>
      </c>
      <c r="G153" s="130" t="n">
        <v>0</v>
      </c>
      <c r="H153" s="130" t="n">
        <v>0</v>
      </c>
      <c r="I153" s="130" t="n">
        <v>0</v>
      </c>
      <c r="J153" s="130" t="n">
        <v>0</v>
      </c>
      <c r="K153" s="130" t="n">
        <v>0</v>
      </c>
      <c r="L153" s="130" t="n">
        <v>0</v>
      </c>
      <c r="M153" s="130" t="n">
        <v>0</v>
      </c>
      <c r="N153" s="130" t="n">
        <v>0</v>
      </c>
      <c r="O153" s="130" t="n">
        <v>0</v>
      </c>
      <c r="P153" s="129" t="n">
        <f aca="false">SUM(D153:O153)</f>
        <v>0</v>
      </c>
      <c r="Q153" s="130" t="n">
        <f aca="false">SUM(D153:E153)</f>
        <v>0</v>
      </c>
      <c r="R153" s="129" t="n">
        <f aca="false">P153-Q153</f>
        <v>0</v>
      </c>
      <c r="S153" s="102"/>
      <c r="T153" s="130" t="n">
        <v>0</v>
      </c>
      <c r="U153" s="130" t="n">
        <v>0</v>
      </c>
      <c r="V153" s="129" t="n">
        <f aca="false">T153-U153</f>
        <v>0</v>
      </c>
      <c r="W153" s="102"/>
      <c r="X153" s="102"/>
      <c r="Y153" s="102"/>
      <c r="Z153" s="102"/>
      <c r="AA153" s="102" t="str">
        <f aca="false">A153</f>
        <v>      Accrued Income Taxes</v>
      </c>
      <c r="AB153" s="156" t="n">
        <f aca="false">P153</f>
        <v>0</v>
      </c>
      <c r="AC153" s="130" t="n">
        <f aca="false">SUM(D153:F153)</f>
        <v>0</v>
      </c>
      <c r="AD153" s="129" t="n">
        <f aca="false">AB153-AC153</f>
        <v>0</v>
      </c>
      <c r="AE153" s="102"/>
      <c r="AF153" s="129" t="n">
        <f aca="false">T153</f>
        <v>0</v>
      </c>
      <c r="AG153" s="130" t="n">
        <v>0</v>
      </c>
      <c r="AH153" s="129" t="n">
        <f aca="false">AF153-AG153</f>
        <v>0</v>
      </c>
      <c r="AI153" s="102"/>
      <c r="AJ153" s="129" t="n">
        <f aca="false">AC153-AG153</f>
        <v>0</v>
      </c>
      <c r="AK153" s="129" t="n">
        <f aca="false">AB153-AF153</f>
        <v>0</v>
      </c>
      <c r="AL153" s="102"/>
      <c r="AM153" s="130" t="n">
        <v>0</v>
      </c>
      <c r="AN153" s="129" t="n">
        <f aca="false">AB153-AM153</f>
        <v>0</v>
      </c>
      <c r="AO153" s="102"/>
      <c r="AP153" s="130" t="n">
        <v>0</v>
      </c>
      <c r="AQ153" s="129" t="n">
        <f aca="false">AC153-AP153</f>
        <v>0</v>
      </c>
      <c r="AR153" s="102"/>
      <c r="AS153" s="102"/>
      <c r="AT153" s="102"/>
      <c r="AU153" s="102"/>
    </row>
    <row r="154" customFormat="false" ht="12.75" hidden="false" customHeight="true" outlineLevel="0" collapsed="false">
      <c r="A154" s="102" t="str">
        <f aca="false">A25</f>
        <v>      Accrued Taxes, other than income</v>
      </c>
      <c r="B154" s="102"/>
      <c r="C154" s="102"/>
      <c r="D154" s="156" t="n">
        <f aca="false">D25</f>
        <v>1274</v>
      </c>
      <c r="E154" s="156" t="n">
        <f aca="false">E25</f>
        <v>1900</v>
      </c>
      <c r="F154" s="156" t="n">
        <f aca="false">F25</f>
        <v>-819</v>
      </c>
      <c r="G154" s="156" t="n">
        <f aca="false">G25</f>
        <v>1675</v>
      </c>
      <c r="H154" s="156" t="n">
        <f aca="false">H25</f>
        <v>-3968</v>
      </c>
      <c r="I154" s="156" t="n">
        <f aca="false">I25</f>
        <v>-1772</v>
      </c>
      <c r="J154" s="156" t="n">
        <f aca="false">J25</f>
        <v>2312</v>
      </c>
      <c r="K154" s="156" t="n">
        <f aca="false">K25</f>
        <v>1631</v>
      </c>
      <c r="L154" s="156" t="n">
        <f aca="false">L25</f>
        <v>-1086</v>
      </c>
      <c r="M154" s="156" t="n">
        <f aca="false">M25</f>
        <v>411</v>
      </c>
      <c r="N154" s="156" t="n">
        <f aca="false">N25</f>
        <v>1681</v>
      </c>
      <c r="O154" s="156" t="n">
        <f aca="false">O25</f>
        <v>-2468</v>
      </c>
      <c r="P154" s="156" t="n">
        <f aca="false">P25</f>
        <v>771</v>
      </c>
      <c r="Q154" s="156" t="n">
        <f aca="false">Q25</f>
        <v>3174</v>
      </c>
      <c r="R154" s="156" t="n">
        <f aca="false">R25</f>
        <v>-2403</v>
      </c>
      <c r="S154" s="102"/>
      <c r="T154" s="156" t="n">
        <f aca="false">T25</f>
        <v>0</v>
      </c>
      <c r="U154" s="156" t="n">
        <f aca="false">U25</f>
        <v>0</v>
      </c>
      <c r="V154" s="156" t="n">
        <f aca="false">V25</f>
        <v>0</v>
      </c>
      <c r="W154" s="102"/>
      <c r="X154" s="102"/>
      <c r="Y154" s="102"/>
      <c r="Z154" s="102"/>
      <c r="AA154" s="102" t="str">
        <f aca="false">A154</f>
        <v>      Accrued Taxes, other than income</v>
      </c>
      <c r="AB154" s="156" t="n">
        <f aca="false">P154</f>
        <v>771</v>
      </c>
      <c r="AC154" s="156" t="n">
        <f aca="false">AC25</f>
        <v>2355</v>
      </c>
      <c r="AD154" s="129" t="n">
        <f aca="false">AB154-AC154</f>
        <v>-1584</v>
      </c>
      <c r="AE154" s="102"/>
      <c r="AF154" s="129" t="n">
        <f aca="false">T154</f>
        <v>0</v>
      </c>
      <c r="AG154" s="156" t="n">
        <f aca="false">AG25</f>
        <v>0</v>
      </c>
      <c r="AH154" s="129" t="n">
        <f aca="false">AF154-AG154</f>
        <v>0</v>
      </c>
      <c r="AI154" s="102"/>
      <c r="AJ154" s="129" t="n">
        <f aca="false">AC154-AG154</f>
        <v>2355</v>
      </c>
      <c r="AK154" s="129" t="n">
        <f aca="false">AB154-AF154</f>
        <v>771</v>
      </c>
      <c r="AL154" s="102"/>
      <c r="AM154" s="156" t="n">
        <f aca="false">AM25</f>
        <v>953</v>
      </c>
      <c r="AN154" s="129" t="n">
        <f aca="false">AB154-AM154</f>
        <v>-182</v>
      </c>
      <c r="AO154" s="102"/>
      <c r="AP154" s="156" t="n">
        <f aca="false">AP25</f>
        <v>0</v>
      </c>
      <c r="AQ154" s="129" t="n">
        <f aca="false">AC154-AP154</f>
        <v>2355</v>
      </c>
      <c r="AR154" s="102"/>
      <c r="AS154" s="102"/>
      <c r="AT154" s="102"/>
      <c r="AU154" s="102"/>
    </row>
    <row r="155" customFormat="false" ht="12.75" hidden="false" customHeight="true" outlineLevel="0" collapsed="false">
      <c r="A155" s="131" t="s">
        <v>473</v>
      </c>
      <c r="B155" s="102"/>
      <c r="C155" s="102"/>
      <c r="D155" s="156" t="n">
        <f aca="false">D26</f>
        <v>-375</v>
      </c>
      <c r="E155" s="156" t="n">
        <f aca="false">E26</f>
        <v>-375</v>
      </c>
      <c r="F155" s="156" t="n">
        <f aca="false">F26</f>
        <v>-375</v>
      </c>
      <c r="G155" s="156" t="n">
        <f aca="false">G26</f>
        <v>356</v>
      </c>
      <c r="H155" s="156" t="n">
        <f aca="false">H26</f>
        <v>356</v>
      </c>
      <c r="I155" s="156" t="n">
        <f aca="false">I26</f>
        <v>737</v>
      </c>
      <c r="J155" s="156" t="n">
        <f aca="false">J26</f>
        <v>737</v>
      </c>
      <c r="K155" s="156" t="n">
        <f aca="false">K26</f>
        <v>737</v>
      </c>
      <c r="L155" s="156" t="n">
        <f aca="false">L26</f>
        <v>-2423</v>
      </c>
      <c r="M155" s="156" t="n">
        <f aca="false">M26</f>
        <v>448</v>
      </c>
      <c r="N155" s="156" t="n">
        <f aca="false">N26</f>
        <v>474</v>
      </c>
      <c r="O155" s="156" t="n">
        <f aca="false">O26</f>
        <v>-357</v>
      </c>
      <c r="P155" s="156" t="n">
        <f aca="false">P26</f>
        <v>-60</v>
      </c>
      <c r="Q155" s="156" t="n">
        <f aca="false">Q26</f>
        <v>-750</v>
      </c>
      <c r="R155" s="156" t="n">
        <f aca="false">R26</f>
        <v>690</v>
      </c>
      <c r="S155" s="102"/>
      <c r="T155" s="156" t="n">
        <f aca="false">T26</f>
        <v>0</v>
      </c>
      <c r="U155" s="156" t="n">
        <f aca="false">U26</f>
        <v>0</v>
      </c>
      <c r="V155" s="156" t="n">
        <f aca="false">V26</f>
        <v>0</v>
      </c>
      <c r="W155" s="102"/>
      <c r="X155" s="102"/>
      <c r="Y155" s="102"/>
      <c r="Z155" s="102"/>
      <c r="AA155" s="102" t="str">
        <f aca="false">A155</f>
        <v>      Other Current Assets</v>
      </c>
      <c r="AB155" s="156" t="n">
        <f aca="false">P155</f>
        <v>-60</v>
      </c>
      <c r="AC155" s="156" t="n">
        <f aca="false">AC26</f>
        <v>-1125</v>
      </c>
      <c r="AD155" s="129" t="n">
        <f aca="false">AB155-AC155</f>
        <v>1065</v>
      </c>
      <c r="AE155" s="102"/>
      <c r="AF155" s="129" t="n">
        <f aca="false">T155</f>
        <v>0</v>
      </c>
      <c r="AG155" s="130" t="n">
        <v>0</v>
      </c>
      <c r="AH155" s="129" t="n">
        <f aca="false">AF155-AG155</f>
        <v>0</v>
      </c>
      <c r="AI155" s="102"/>
      <c r="AJ155" s="129" t="n">
        <f aca="false">AC155-AG155</f>
        <v>-1125</v>
      </c>
      <c r="AK155" s="129" t="n">
        <f aca="false">AB155-AF155</f>
        <v>-60</v>
      </c>
      <c r="AL155" s="102"/>
      <c r="AM155" s="156" t="n">
        <f aca="false">AM26</f>
        <v>-1296</v>
      </c>
      <c r="AN155" s="129" t="n">
        <f aca="false">AB155-AM155</f>
        <v>1236</v>
      </c>
      <c r="AO155" s="102"/>
      <c r="AP155" s="156" t="n">
        <f aca="false">AP26</f>
        <v>0</v>
      </c>
      <c r="AQ155" s="129" t="n">
        <f aca="false">AC155-AP155</f>
        <v>-1125</v>
      </c>
      <c r="AR155" s="102"/>
      <c r="AS155" s="102"/>
      <c r="AT155" s="102"/>
      <c r="AU155" s="102"/>
    </row>
    <row r="156" customFormat="false" ht="12.75" hidden="false" customHeight="true" outlineLevel="0" collapsed="false">
      <c r="A156" s="131" t="s">
        <v>474</v>
      </c>
      <c r="B156" s="102"/>
      <c r="C156" s="102"/>
      <c r="D156" s="158" t="n">
        <f aca="false">D27</f>
        <v>302</v>
      </c>
      <c r="E156" s="158" t="n">
        <f aca="false">E27</f>
        <v>259</v>
      </c>
      <c r="F156" s="158" t="n">
        <f aca="false">F27</f>
        <v>220</v>
      </c>
      <c r="G156" s="158" t="n">
        <f aca="false">G27</f>
        <v>15</v>
      </c>
      <c r="H156" s="158" t="n">
        <f aca="false">H27</f>
        <v>-2095</v>
      </c>
      <c r="I156" s="158" t="n">
        <f aca="false">I27</f>
        <v>0</v>
      </c>
      <c r="J156" s="158" t="n">
        <f aca="false">J27</f>
        <v>0</v>
      </c>
      <c r="K156" s="158" t="n">
        <f aca="false">K27</f>
        <v>0</v>
      </c>
      <c r="L156" s="158" t="n">
        <f aca="false">L27</f>
        <v>0</v>
      </c>
      <c r="M156" s="158" t="n">
        <f aca="false">M27</f>
        <v>0</v>
      </c>
      <c r="N156" s="158" t="n">
        <f aca="false">N27</f>
        <v>206</v>
      </c>
      <c r="O156" s="158" t="n">
        <f aca="false">O27</f>
        <v>295</v>
      </c>
      <c r="P156" s="158" t="n">
        <f aca="false">P27</f>
        <v>-798</v>
      </c>
      <c r="Q156" s="158" t="n">
        <f aca="false">Q27</f>
        <v>561</v>
      </c>
      <c r="R156" s="158" t="n">
        <f aca="false">R27</f>
        <v>-1359</v>
      </c>
      <c r="S156" s="102"/>
      <c r="T156" s="158" t="n">
        <f aca="false">T27</f>
        <v>0</v>
      </c>
      <c r="U156" s="158" t="n">
        <f aca="false">U27</f>
        <v>0</v>
      </c>
      <c r="V156" s="158" t="n">
        <f aca="false">V27</f>
        <v>0</v>
      </c>
      <c r="W156" s="102"/>
      <c r="X156" s="102"/>
      <c r="Y156" s="102"/>
      <c r="Z156" s="102"/>
      <c r="AA156" s="102" t="str">
        <f aca="false">A156</f>
        <v>      Other Current Liabilities (W/O Reserve Activity)</v>
      </c>
      <c r="AB156" s="158" t="n">
        <f aca="false">P156</f>
        <v>-798</v>
      </c>
      <c r="AC156" s="158" t="n">
        <f aca="false">AC27</f>
        <v>781</v>
      </c>
      <c r="AD156" s="141" t="n">
        <f aca="false">AB156-AC156</f>
        <v>-1579</v>
      </c>
      <c r="AE156" s="159"/>
      <c r="AF156" s="141" t="n">
        <f aca="false">T156</f>
        <v>0</v>
      </c>
      <c r="AG156" s="158" t="n">
        <f aca="false">AG17+AG23+AG27</f>
        <v>0</v>
      </c>
      <c r="AH156" s="141" t="n">
        <f aca="false">AF156-AG156</f>
        <v>0</v>
      </c>
      <c r="AI156" s="102"/>
      <c r="AJ156" s="141" t="n">
        <f aca="false">AC156-AG156</f>
        <v>781</v>
      </c>
      <c r="AK156" s="141" t="n">
        <f aca="false">AB156-AF156</f>
        <v>-798</v>
      </c>
      <c r="AL156" s="102"/>
      <c r="AM156" s="158" t="n">
        <f aca="false">AM27</f>
        <v>-16131</v>
      </c>
      <c r="AN156" s="141" t="n">
        <f aca="false">AB156-AM156</f>
        <v>15333</v>
      </c>
      <c r="AO156" s="102"/>
      <c r="AP156" s="158" t="n">
        <f aca="false">AP27</f>
        <v>0</v>
      </c>
      <c r="AQ156" s="141" t="n">
        <f aca="false">AC156-AP156</f>
        <v>781</v>
      </c>
      <c r="AR156" s="102"/>
      <c r="AS156" s="102"/>
      <c r="AT156" s="102"/>
      <c r="AU156" s="102"/>
    </row>
    <row r="157" customFormat="false" ht="3.95" hidden="false" customHeight="true" outlineLevel="0" collapsed="false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99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</row>
    <row r="158" customFormat="false" ht="12.75" hidden="false" customHeight="true" outlineLevel="0" collapsed="false">
      <c r="A158" s="131" t="s">
        <v>540</v>
      </c>
      <c r="B158" s="102"/>
      <c r="C158" s="102"/>
      <c r="D158" s="158" t="n">
        <f aca="false">SUM(D147:D156)</f>
        <v>667</v>
      </c>
      <c r="E158" s="158" t="n">
        <f aca="false">SUM(E147:E156)</f>
        <v>503</v>
      </c>
      <c r="F158" s="158" t="n">
        <f aca="false">SUM(F147:F156)</f>
        <v>-6700</v>
      </c>
      <c r="G158" s="158" t="n">
        <f aca="false">SUM(G147:G156)</f>
        <v>41427</v>
      </c>
      <c r="H158" s="158" t="n">
        <f aca="false">SUM(H147:H156)</f>
        <v>1884</v>
      </c>
      <c r="I158" s="158" t="n">
        <f aca="false">SUM(I147:I156)</f>
        <v>-11465</v>
      </c>
      <c r="J158" s="158" t="n">
        <f aca="false">SUM(J147:J156)</f>
        <v>7501</v>
      </c>
      <c r="K158" s="158" t="n">
        <f aca="false">SUM(K147:K156)</f>
        <v>6529</v>
      </c>
      <c r="L158" s="158" t="n">
        <f aca="false">SUM(L147:L156)</f>
        <v>-4446</v>
      </c>
      <c r="M158" s="158" t="n">
        <f aca="false">SUM(M147:M156)</f>
        <v>4947</v>
      </c>
      <c r="N158" s="158" t="n">
        <f aca="false">SUM(N147:N156)</f>
        <v>-30043</v>
      </c>
      <c r="O158" s="158" t="n">
        <f aca="false">SUM(O147:O156)</f>
        <v>-12284</v>
      </c>
      <c r="P158" s="158" t="n">
        <f aca="false">SUM(P147:P156)</f>
        <v>-1480</v>
      </c>
      <c r="Q158" s="158" t="n">
        <f aca="false">SUM(Q147:Q156)</f>
        <v>1170</v>
      </c>
      <c r="R158" s="158" t="n">
        <f aca="false">SUM(R147:R156)</f>
        <v>-2650</v>
      </c>
      <c r="S158" s="102"/>
      <c r="T158" s="158" t="n">
        <f aca="false">SUM(T147:T156)</f>
        <v>0</v>
      </c>
      <c r="U158" s="158" t="n">
        <f aca="false">SUM(U147:U156)</f>
        <v>0</v>
      </c>
      <c r="V158" s="158" t="n">
        <f aca="false">SUM(V147:V156)</f>
        <v>0</v>
      </c>
      <c r="W158" s="102"/>
      <c r="X158" s="102"/>
      <c r="Y158" s="102"/>
      <c r="Z158" s="102"/>
      <c r="AA158" s="102" t="str">
        <f aca="false">A158</f>
        <v>            Total Working Capital Changes</v>
      </c>
      <c r="AB158" s="158" t="n">
        <f aca="false">SUM(AB147:AB156)</f>
        <v>-1480</v>
      </c>
      <c r="AC158" s="158" t="n">
        <f aca="false">SUM(AC147:AC156)</f>
        <v>-5530</v>
      </c>
      <c r="AD158" s="158" t="n">
        <f aca="false">SUM(AD147:AD156)</f>
        <v>4050</v>
      </c>
      <c r="AE158" s="102"/>
      <c r="AF158" s="158" t="n">
        <f aca="false">SUM(AF147:AF156)</f>
        <v>0</v>
      </c>
      <c r="AG158" s="158" t="n">
        <f aca="false">SUM(AG147:AG156)</f>
        <v>0</v>
      </c>
      <c r="AH158" s="158" t="n">
        <f aca="false">SUM(AH147:AH156)</f>
        <v>0</v>
      </c>
      <c r="AI158" s="102"/>
      <c r="AJ158" s="158" t="n">
        <f aca="false">SUM(AJ147:AJ156)</f>
        <v>-5530</v>
      </c>
      <c r="AK158" s="158" t="n">
        <f aca="false">SUM(AK147:AK156)</f>
        <v>-1480</v>
      </c>
      <c r="AL158" s="102"/>
      <c r="AM158" s="158" t="n">
        <f aca="false">SUM(AM147:AM156)</f>
        <v>-44006</v>
      </c>
      <c r="AN158" s="158" t="n">
        <f aca="false">SUM(AN147:AN156)</f>
        <v>42526</v>
      </c>
      <c r="AO158" s="102"/>
      <c r="AP158" s="158" t="n">
        <f aca="false">SUM(AP147:AP156)</f>
        <v>0</v>
      </c>
      <c r="AQ158" s="158" t="n">
        <f aca="false">SUM(AQ147:AQ156)</f>
        <v>-5530</v>
      </c>
      <c r="AR158" s="102"/>
      <c r="AS158" s="102"/>
      <c r="AT158" s="102"/>
      <c r="AU158" s="102"/>
    </row>
    <row r="159" customFormat="false" ht="6" hidden="false" customHeight="true" outlineLevel="0" collapsed="false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99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</row>
    <row r="160" customFormat="false" ht="12.75" hidden="false" customHeight="true" outlineLevel="0" collapsed="false">
      <c r="A160" s="131" t="s">
        <v>541</v>
      </c>
      <c r="B160" s="102"/>
      <c r="C160" s="102"/>
      <c r="D160" s="156" t="n">
        <f aca="false">D144+D158</f>
        <v>23900</v>
      </c>
      <c r="E160" s="156" t="n">
        <f aca="false">E144+E158</f>
        <v>22998</v>
      </c>
      <c r="F160" s="156" t="n">
        <f aca="false">F144+F158</f>
        <v>19000</v>
      </c>
      <c r="G160" s="156" t="n">
        <f aca="false">G144+G158</f>
        <v>45100</v>
      </c>
      <c r="H160" s="156" t="n">
        <f aca="false">H144+H158</f>
        <v>1800</v>
      </c>
      <c r="I160" s="156" t="n">
        <f aca="false">I144+I158</f>
        <v>-7800</v>
      </c>
      <c r="J160" s="156" t="n">
        <f aca="false">J144+J158</f>
        <v>10800</v>
      </c>
      <c r="K160" s="156" t="n">
        <f aca="false">K144+K158</f>
        <v>10600</v>
      </c>
      <c r="L160" s="156" t="n">
        <f aca="false">L144+L158</f>
        <v>2300</v>
      </c>
      <c r="M160" s="156" t="n">
        <f aca="false">M144+M158</f>
        <v>8400</v>
      </c>
      <c r="N160" s="156" t="n">
        <f aca="false">N144+N158</f>
        <v>-9600</v>
      </c>
      <c r="O160" s="156" t="n">
        <f aca="false">O144+O158</f>
        <v>3502</v>
      </c>
      <c r="P160" s="156" t="n">
        <f aca="false">P144+P158</f>
        <v>131000</v>
      </c>
      <c r="Q160" s="156" t="n">
        <f aca="false">Q144+Q158</f>
        <v>46898</v>
      </c>
      <c r="R160" s="156" t="n">
        <f aca="false">R144+R158</f>
        <v>84102</v>
      </c>
      <c r="S160" s="102"/>
      <c r="T160" s="156" t="n">
        <f aca="false">T144+T158</f>
        <v>0</v>
      </c>
      <c r="U160" s="156" t="n">
        <f aca="false">U144+U158</f>
        <v>0</v>
      </c>
      <c r="V160" s="156" t="n">
        <f aca="false">V144+V158</f>
        <v>0</v>
      </c>
      <c r="W160" s="102"/>
      <c r="X160" s="102"/>
      <c r="Y160" s="102"/>
      <c r="Z160" s="102"/>
      <c r="AA160" s="99" t="str">
        <f aca="false">A160</f>
        <v>TOTAL CASH FLOW FROM OPERATING ACTIVITIES</v>
      </c>
      <c r="AB160" s="156" t="n">
        <f aca="false">AB144+AB158</f>
        <v>131000</v>
      </c>
      <c r="AC160" s="156" t="n">
        <f aca="false">AC144+AC158</f>
        <v>65898</v>
      </c>
      <c r="AD160" s="156" t="n">
        <f aca="false">AD144+AD158</f>
        <v>65102</v>
      </c>
      <c r="AE160" s="102"/>
      <c r="AF160" s="156" t="n">
        <f aca="false">AF144+AF158</f>
        <v>0</v>
      </c>
      <c r="AG160" s="156" t="n">
        <f aca="false">AG144+AG158</f>
        <v>0</v>
      </c>
      <c r="AH160" s="156" t="n">
        <f aca="false">AH144+AH158</f>
        <v>0</v>
      </c>
      <c r="AI160" s="102"/>
      <c r="AJ160" s="156" t="n">
        <f aca="false">AJ144+AJ158</f>
        <v>65898</v>
      </c>
      <c r="AK160" s="156" t="n">
        <f aca="false">AK144+AK158</f>
        <v>131000</v>
      </c>
      <c r="AL160" s="102"/>
      <c r="AM160" s="156" t="n">
        <f aca="false">AM144+AM158</f>
        <v>122112</v>
      </c>
      <c r="AN160" s="156" t="n">
        <f aca="false">AN144+AN158</f>
        <v>8888</v>
      </c>
      <c r="AO160" s="102"/>
      <c r="AP160" s="156" t="n">
        <f aca="false">AP144+AP158</f>
        <v>0</v>
      </c>
      <c r="AQ160" s="156" t="n">
        <f aca="false">AQ144+AQ158</f>
        <v>65898</v>
      </c>
      <c r="AR160" s="102"/>
      <c r="AS160" s="102"/>
      <c r="AT160" s="102"/>
      <c r="AU160" s="102"/>
    </row>
    <row r="161" customFormat="false" ht="6" hidden="false" customHeight="true" outlineLevel="0" collapsed="false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99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</row>
    <row r="162" customFormat="false" ht="12.75" hidden="false" customHeight="true" outlineLevel="0" collapsed="false">
      <c r="A162" s="102" t="str">
        <f aca="false">A39</f>
        <v>CASH FLOW FROM INVESTING ACTIVITIES</v>
      </c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 t="str">
        <f aca="false">A162</f>
        <v>CASH FLOW FROM INVESTING ACTIVITIES</v>
      </c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</row>
    <row r="163" customFormat="false" ht="12.75" hidden="false" customHeight="true" outlineLevel="0" collapsed="false">
      <c r="A163" s="102" t="str">
        <f aca="false">A40</f>
        <v>   Proceeds from Sale (Various)</v>
      </c>
      <c r="B163" s="102"/>
      <c r="C163" s="102"/>
      <c r="D163" s="156" t="n">
        <f aca="false">D40</f>
        <v>0</v>
      </c>
      <c r="E163" s="156" t="n">
        <f aca="false">E40</f>
        <v>0</v>
      </c>
      <c r="F163" s="156" t="n">
        <f aca="false">F40</f>
        <v>0</v>
      </c>
      <c r="G163" s="156" t="n">
        <f aca="false">G40</f>
        <v>0</v>
      </c>
      <c r="H163" s="156" t="n">
        <f aca="false">H40</f>
        <v>0</v>
      </c>
      <c r="I163" s="156" t="n">
        <f aca="false">I40</f>
        <v>7600</v>
      </c>
      <c r="J163" s="156" t="n">
        <f aca="false">J40</f>
        <v>0</v>
      </c>
      <c r="K163" s="156" t="n">
        <f aca="false">K40</f>
        <v>0</v>
      </c>
      <c r="L163" s="156" t="n">
        <f aca="false">L40</f>
        <v>0</v>
      </c>
      <c r="M163" s="156" t="n">
        <f aca="false">M40</f>
        <v>0</v>
      </c>
      <c r="N163" s="156" t="n">
        <f aca="false">N40</f>
        <v>0</v>
      </c>
      <c r="O163" s="156" t="n">
        <f aca="false">O40</f>
        <v>5000</v>
      </c>
      <c r="P163" s="156" t="n">
        <f aca="false">P40</f>
        <v>12600</v>
      </c>
      <c r="Q163" s="156" t="n">
        <f aca="false">Q40</f>
        <v>0</v>
      </c>
      <c r="R163" s="156" t="n">
        <f aca="false">R40</f>
        <v>12600</v>
      </c>
      <c r="S163" s="102"/>
      <c r="T163" s="156" t="n">
        <f aca="false">T40</f>
        <v>0</v>
      </c>
      <c r="U163" s="156" t="n">
        <f aca="false">U40</f>
        <v>0</v>
      </c>
      <c r="V163" s="156" t="n">
        <f aca="false">V40</f>
        <v>0</v>
      </c>
      <c r="W163" s="102"/>
      <c r="X163" s="102"/>
      <c r="Y163" s="102"/>
      <c r="Z163" s="102"/>
      <c r="AA163" s="102" t="str">
        <f aca="false">A163</f>
        <v>   Proceeds from Sale (Various)</v>
      </c>
      <c r="AB163" s="156" t="n">
        <f aca="false">P163</f>
        <v>12600</v>
      </c>
      <c r="AC163" s="156" t="n">
        <f aca="false">AC40</f>
        <v>0</v>
      </c>
      <c r="AD163" s="129" t="n">
        <f aca="false">AB163-AC163</f>
        <v>12600</v>
      </c>
      <c r="AE163" s="102"/>
      <c r="AF163" s="129" t="n">
        <f aca="false">T163</f>
        <v>0</v>
      </c>
      <c r="AG163" s="156" t="n">
        <f aca="false">AG40</f>
        <v>0</v>
      </c>
      <c r="AH163" s="129" t="n">
        <f aca="false">AF163-AG163</f>
        <v>0</v>
      </c>
      <c r="AI163" s="102"/>
      <c r="AJ163" s="129" t="n">
        <f aca="false">AC163-AG163</f>
        <v>0</v>
      </c>
      <c r="AK163" s="129" t="n">
        <f aca="false">AB163-AF163</f>
        <v>12600</v>
      </c>
      <c r="AL163" s="102"/>
      <c r="AM163" s="156" t="n">
        <f aca="false">AM40</f>
        <v>5653</v>
      </c>
      <c r="AN163" s="129" t="n">
        <f aca="false">AB163-AM163</f>
        <v>6947</v>
      </c>
      <c r="AO163" s="102"/>
      <c r="AP163" s="156" t="n">
        <f aca="false">AP40</f>
        <v>0</v>
      </c>
      <c r="AQ163" s="129" t="n">
        <f aca="false">AC163-AP163</f>
        <v>0</v>
      </c>
      <c r="AR163" s="102"/>
      <c r="AS163" s="102"/>
      <c r="AT163" s="102"/>
      <c r="AU163" s="102"/>
    </row>
    <row r="164" customFormat="false" ht="12.75" hidden="false" customHeight="true" outlineLevel="0" collapsed="false">
      <c r="A164" s="102" t="str">
        <f aca="false">A41</f>
        <v>   Additions to Property </v>
      </c>
      <c r="B164" s="102"/>
      <c r="C164" s="102"/>
      <c r="D164" s="156" t="n">
        <f aca="false">D41</f>
        <v>-1800</v>
      </c>
      <c r="E164" s="156" t="n">
        <f aca="false">E41</f>
        <v>-4198</v>
      </c>
      <c r="F164" s="156" t="n">
        <f aca="false">F41</f>
        <v>-5600</v>
      </c>
      <c r="G164" s="156" t="n">
        <f aca="false">G41</f>
        <v>-11100</v>
      </c>
      <c r="H164" s="156" t="n">
        <f aca="false">H41</f>
        <v>-11000</v>
      </c>
      <c r="I164" s="156" t="n">
        <f aca="false">I41</f>
        <v>-12400</v>
      </c>
      <c r="J164" s="156" t="n">
        <f aca="false">J41</f>
        <v>-12700</v>
      </c>
      <c r="K164" s="156" t="n">
        <f aca="false">K41</f>
        <v>-12200</v>
      </c>
      <c r="L164" s="156" t="n">
        <f aca="false">L41</f>
        <v>-12700</v>
      </c>
      <c r="M164" s="156" t="n">
        <f aca="false">M41</f>
        <v>-10400</v>
      </c>
      <c r="N164" s="156" t="n">
        <f aca="false">N41</f>
        <v>-10100</v>
      </c>
      <c r="O164" s="156" t="n">
        <f aca="false">O41</f>
        <v>-7902</v>
      </c>
      <c r="P164" s="156" t="n">
        <f aca="false">P41</f>
        <v>-112100</v>
      </c>
      <c r="Q164" s="156" t="n">
        <f aca="false">Q41</f>
        <v>-5998</v>
      </c>
      <c r="R164" s="156" t="n">
        <f aca="false">R41</f>
        <v>-106102</v>
      </c>
      <c r="S164" s="102"/>
      <c r="T164" s="156" t="n">
        <f aca="false">T41</f>
        <v>0</v>
      </c>
      <c r="U164" s="156" t="n">
        <f aca="false">U41</f>
        <v>0</v>
      </c>
      <c r="V164" s="156" t="n">
        <f aca="false">V41</f>
        <v>0</v>
      </c>
      <c r="W164" s="102"/>
      <c r="X164" s="102"/>
      <c r="Y164" s="102"/>
      <c r="Z164" s="102"/>
      <c r="AA164" s="102" t="str">
        <f aca="false">A164</f>
        <v>   Additions to Property </v>
      </c>
      <c r="AB164" s="156" t="n">
        <f aca="false">P164</f>
        <v>-112100</v>
      </c>
      <c r="AC164" s="156" t="n">
        <f aca="false">AC41</f>
        <v>-11598</v>
      </c>
      <c r="AD164" s="129" t="n">
        <f aca="false">AB164-AC164</f>
        <v>-100502</v>
      </c>
      <c r="AE164" s="102"/>
      <c r="AF164" s="129" t="n">
        <f aca="false">T164</f>
        <v>0</v>
      </c>
      <c r="AG164" s="156" t="n">
        <f aca="false">AG41</f>
        <v>0</v>
      </c>
      <c r="AH164" s="129" t="n">
        <f aca="false">AF164-AG164</f>
        <v>0</v>
      </c>
      <c r="AI164" s="102"/>
      <c r="AJ164" s="129" t="n">
        <f aca="false">AC164-AG164</f>
        <v>-11598</v>
      </c>
      <c r="AK164" s="129" t="n">
        <f aca="false">AB164-AF164</f>
        <v>-112100</v>
      </c>
      <c r="AL164" s="102"/>
      <c r="AM164" s="156" t="n">
        <f aca="false">AM41</f>
        <v>-74300</v>
      </c>
      <c r="AN164" s="129" t="n">
        <f aca="false">AB164-AM164</f>
        <v>-37800</v>
      </c>
      <c r="AO164" s="102"/>
      <c r="AP164" s="156" t="n">
        <f aca="false">AP41</f>
        <v>0</v>
      </c>
      <c r="AQ164" s="129" t="n">
        <f aca="false">AC164-AP164</f>
        <v>-11598</v>
      </c>
      <c r="AR164" s="102"/>
      <c r="AS164" s="102"/>
      <c r="AT164" s="102"/>
      <c r="AU164" s="102"/>
    </row>
    <row r="165" customFormat="false" ht="12.75" hidden="false" customHeight="true" outlineLevel="0" collapsed="false">
      <c r="A165" s="102" t="str">
        <f aca="false">A42</f>
        <v>   Other Capital Expenditures</v>
      </c>
      <c r="B165" s="102"/>
      <c r="C165" s="102"/>
      <c r="D165" s="156" t="n">
        <f aca="false">D42</f>
        <v>-2400</v>
      </c>
      <c r="E165" s="156" t="n">
        <f aca="false">E42</f>
        <v>-2300</v>
      </c>
      <c r="F165" s="156" t="n">
        <f aca="false">F42</f>
        <v>-2300</v>
      </c>
      <c r="G165" s="156" t="n">
        <f aca="false">G42</f>
        <v>-0</v>
      </c>
      <c r="H165" s="156" t="n">
        <f aca="false">H42</f>
        <v>-2500</v>
      </c>
      <c r="I165" s="156" t="n">
        <f aca="false">I42</f>
        <v>-5800</v>
      </c>
      <c r="J165" s="156" t="n">
        <f aca="false">J42</f>
        <v>-5000</v>
      </c>
      <c r="K165" s="156" t="n">
        <f aca="false">K42</f>
        <v>-5000</v>
      </c>
      <c r="L165" s="156" t="n">
        <f aca="false">L42</f>
        <v>-10000</v>
      </c>
      <c r="M165" s="156" t="n">
        <f aca="false">M42</f>
        <v>-6700</v>
      </c>
      <c r="N165" s="156" t="n">
        <f aca="false">N42</f>
        <v>-0</v>
      </c>
      <c r="O165" s="156" t="n">
        <f aca="false">O42</f>
        <v>-0</v>
      </c>
      <c r="P165" s="156" t="n">
        <f aca="false">P42</f>
        <v>-42000</v>
      </c>
      <c r="Q165" s="156" t="n">
        <f aca="false">Q42</f>
        <v>-4700</v>
      </c>
      <c r="R165" s="156" t="n">
        <f aca="false">R42</f>
        <v>-37300</v>
      </c>
      <c r="S165" s="102"/>
      <c r="T165" s="156" t="n">
        <f aca="false">T42</f>
        <v>0</v>
      </c>
      <c r="U165" s="156" t="n">
        <f aca="false">U42</f>
        <v>0</v>
      </c>
      <c r="V165" s="156" t="n">
        <f aca="false">V42</f>
        <v>0</v>
      </c>
      <c r="W165" s="102"/>
      <c r="X165" s="102"/>
      <c r="Y165" s="102"/>
      <c r="Z165" s="102"/>
      <c r="AA165" s="102" t="str">
        <f aca="false">A165</f>
        <v>   Other Capital Expenditures</v>
      </c>
      <c r="AB165" s="156" t="n">
        <f aca="false">P165</f>
        <v>-42000</v>
      </c>
      <c r="AC165" s="156" t="n">
        <f aca="false">AC42</f>
        <v>-7000</v>
      </c>
      <c r="AD165" s="129" t="n">
        <f aca="false">AB165-AC165</f>
        <v>-35000</v>
      </c>
      <c r="AE165" s="102"/>
      <c r="AF165" s="129" t="n">
        <f aca="false">T165</f>
        <v>0</v>
      </c>
      <c r="AG165" s="156" t="n">
        <f aca="false">AG42</f>
        <v>0</v>
      </c>
      <c r="AH165" s="129" t="n">
        <f aca="false">AF165-AG165</f>
        <v>0</v>
      </c>
      <c r="AI165" s="102"/>
      <c r="AJ165" s="129" t="n">
        <f aca="false">AC165-AG165</f>
        <v>-7000</v>
      </c>
      <c r="AK165" s="129" t="n">
        <f aca="false">AB165-AF165</f>
        <v>-42000</v>
      </c>
      <c r="AL165" s="102"/>
      <c r="AM165" s="156" t="n">
        <f aca="false">AM42</f>
        <v>-19963</v>
      </c>
      <c r="AN165" s="129" t="n">
        <f aca="false">AB165-AM165</f>
        <v>-22037</v>
      </c>
      <c r="AO165" s="102"/>
      <c r="AP165" s="156" t="n">
        <f aca="false">AP42</f>
        <v>0</v>
      </c>
      <c r="AQ165" s="129" t="n">
        <f aca="false">AC165-AP165</f>
        <v>-7000</v>
      </c>
      <c r="AR165" s="102"/>
      <c r="AS165" s="102"/>
      <c r="AT165" s="102"/>
      <c r="AU165" s="102"/>
    </row>
    <row r="166" customFormat="false" ht="12.75" hidden="false" customHeight="true" outlineLevel="0" collapsed="false">
      <c r="A166" s="102" t="str">
        <f aca="false">A43</f>
        <v>   Other Investments (McDay Energy / Misc.)</v>
      </c>
      <c r="B166" s="102"/>
      <c r="C166" s="102"/>
      <c r="D166" s="156" t="n">
        <f aca="false">D43</f>
        <v>-0</v>
      </c>
      <c r="E166" s="156" t="n">
        <f aca="false">E43</f>
        <v>-0</v>
      </c>
      <c r="F166" s="156" t="n">
        <f aca="false">F43</f>
        <v>-0</v>
      </c>
      <c r="G166" s="156" t="n">
        <f aca="false">G43</f>
        <v>-0</v>
      </c>
      <c r="H166" s="156" t="n">
        <f aca="false">H43</f>
        <v>-0</v>
      </c>
      <c r="I166" s="156" t="n">
        <f aca="false">I43</f>
        <v>-0</v>
      </c>
      <c r="J166" s="156" t="n">
        <f aca="false">J43</f>
        <v>-0</v>
      </c>
      <c r="K166" s="156" t="n">
        <f aca="false">K43</f>
        <v>-0</v>
      </c>
      <c r="L166" s="156" t="n">
        <f aca="false">L43</f>
        <v>-0</v>
      </c>
      <c r="M166" s="156" t="n">
        <f aca="false">M43</f>
        <v>-0</v>
      </c>
      <c r="N166" s="156" t="n">
        <f aca="false">N43</f>
        <v>-0</v>
      </c>
      <c r="O166" s="156" t="n">
        <f aca="false">O43</f>
        <v>-0</v>
      </c>
      <c r="P166" s="156" t="n">
        <f aca="false">P43</f>
        <v>0</v>
      </c>
      <c r="Q166" s="156" t="n">
        <f aca="false">Q43</f>
        <v>0</v>
      </c>
      <c r="R166" s="156" t="n">
        <f aca="false">R43</f>
        <v>0</v>
      </c>
      <c r="S166" s="102"/>
      <c r="T166" s="156" t="n">
        <f aca="false">T43</f>
        <v>0</v>
      </c>
      <c r="U166" s="156" t="n">
        <f aca="false">U43</f>
        <v>0</v>
      </c>
      <c r="V166" s="156" t="n">
        <f aca="false">V43</f>
        <v>0</v>
      </c>
      <c r="W166" s="102"/>
      <c r="X166" s="102"/>
      <c r="Y166" s="102"/>
      <c r="Z166" s="102"/>
      <c r="AA166" s="102" t="str">
        <f aca="false">A166</f>
        <v>   Other Investments (McDay Energy / Misc.)</v>
      </c>
      <c r="AB166" s="156" t="n">
        <f aca="false">P166</f>
        <v>0</v>
      </c>
      <c r="AC166" s="156" t="n">
        <f aca="false">AC43</f>
        <v>0</v>
      </c>
      <c r="AD166" s="129" t="n">
        <f aca="false">AB166-AC166</f>
        <v>0</v>
      </c>
      <c r="AE166" s="102"/>
      <c r="AF166" s="129" t="n">
        <f aca="false">T166</f>
        <v>0</v>
      </c>
      <c r="AG166" s="156" t="n">
        <f aca="false">AG43</f>
        <v>0</v>
      </c>
      <c r="AH166" s="129" t="n">
        <f aca="false">AF166-AG166</f>
        <v>0</v>
      </c>
      <c r="AI166" s="102"/>
      <c r="AJ166" s="129" t="n">
        <f aca="false">AC166-AG166</f>
        <v>0</v>
      </c>
      <c r="AK166" s="129" t="n">
        <f aca="false">AB166-AF166</f>
        <v>0</v>
      </c>
      <c r="AL166" s="102"/>
      <c r="AM166" s="156" t="n">
        <f aca="false">AM43</f>
        <v>0</v>
      </c>
      <c r="AN166" s="129" t="n">
        <f aca="false">AB166-AM166</f>
        <v>0</v>
      </c>
      <c r="AO166" s="102"/>
      <c r="AP166" s="156" t="n">
        <f aca="false">AP43</f>
        <v>0</v>
      </c>
      <c r="AQ166" s="129" t="n">
        <f aca="false">AC166-AP166</f>
        <v>0</v>
      </c>
      <c r="AR166" s="102"/>
      <c r="AS166" s="102"/>
      <c r="AT166" s="102"/>
      <c r="AU166" s="102"/>
    </row>
    <row r="167" customFormat="false" ht="12.75" hidden="false" customHeight="true" outlineLevel="0" collapsed="false">
      <c r="A167" s="102" t="str">
        <f aca="false">A44</f>
        <v>   Other (Net Salvage &amp; Removal)</v>
      </c>
      <c r="B167" s="102"/>
      <c r="C167" s="102"/>
      <c r="D167" s="158" t="n">
        <f aca="false">D44</f>
        <v>0</v>
      </c>
      <c r="E167" s="158" t="n">
        <f aca="false">E44</f>
        <v>0</v>
      </c>
      <c r="F167" s="158" t="n">
        <f aca="false">F44</f>
        <v>0</v>
      </c>
      <c r="G167" s="158" t="n">
        <f aca="false">G44</f>
        <v>0</v>
      </c>
      <c r="H167" s="158" t="n">
        <f aca="false">H44</f>
        <v>0</v>
      </c>
      <c r="I167" s="158" t="n">
        <f aca="false">I44</f>
        <v>0</v>
      </c>
      <c r="J167" s="158" t="n">
        <f aca="false">J44</f>
        <v>0</v>
      </c>
      <c r="K167" s="158" t="n">
        <f aca="false">K44</f>
        <v>0</v>
      </c>
      <c r="L167" s="158" t="n">
        <f aca="false">L44</f>
        <v>0</v>
      </c>
      <c r="M167" s="158" t="n">
        <f aca="false">M44</f>
        <v>0</v>
      </c>
      <c r="N167" s="158" t="n">
        <f aca="false">N44</f>
        <v>0</v>
      </c>
      <c r="O167" s="158" t="n">
        <f aca="false">O44</f>
        <v>0</v>
      </c>
      <c r="P167" s="158" t="n">
        <f aca="false">P44</f>
        <v>0</v>
      </c>
      <c r="Q167" s="158" t="n">
        <f aca="false">Q44</f>
        <v>0</v>
      </c>
      <c r="R167" s="158" t="n">
        <f aca="false">R44</f>
        <v>0</v>
      </c>
      <c r="S167" s="102"/>
      <c r="T167" s="158" t="n">
        <f aca="false">T44</f>
        <v>0</v>
      </c>
      <c r="U167" s="158" t="n">
        <f aca="false">U44</f>
        <v>0</v>
      </c>
      <c r="V167" s="158" t="n">
        <f aca="false">V44</f>
        <v>0</v>
      </c>
      <c r="W167" s="102"/>
      <c r="X167" s="102"/>
      <c r="Y167" s="102"/>
      <c r="Z167" s="102"/>
      <c r="AA167" s="102" t="str">
        <f aca="false">A167</f>
        <v>   Other (Net Salvage &amp; Removal)</v>
      </c>
      <c r="AB167" s="158" t="n">
        <f aca="false">P167</f>
        <v>0</v>
      </c>
      <c r="AC167" s="158" t="n">
        <f aca="false">AC44</f>
        <v>0</v>
      </c>
      <c r="AD167" s="141" t="n">
        <f aca="false">AB167-AC167</f>
        <v>0</v>
      </c>
      <c r="AE167" s="159"/>
      <c r="AF167" s="141" t="n">
        <f aca="false">T167</f>
        <v>0</v>
      </c>
      <c r="AG167" s="158" t="n">
        <f aca="false">AG44</f>
        <v>0</v>
      </c>
      <c r="AH167" s="141" t="n">
        <f aca="false">AF167-AG167</f>
        <v>0</v>
      </c>
      <c r="AI167" s="102"/>
      <c r="AJ167" s="141" t="n">
        <f aca="false">AC167-AG167</f>
        <v>0</v>
      </c>
      <c r="AK167" s="141" t="n">
        <f aca="false">AB167-AF167</f>
        <v>0</v>
      </c>
      <c r="AL167" s="102"/>
      <c r="AM167" s="158" t="n">
        <f aca="false">AM44</f>
        <v>-1021</v>
      </c>
      <c r="AN167" s="141" t="n">
        <f aca="false">AB167-AM167</f>
        <v>1021</v>
      </c>
      <c r="AO167" s="102"/>
      <c r="AP167" s="158" t="n">
        <f aca="false">AP44</f>
        <v>0</v>
      </c>
      <c r="AQ167" s="141" t="n">
        <f aca="false">AC167-AP167</f>
        <v>0</v>
      </c>
      <c r="AR167" s="102"/>
      <c r="AS167" s="102"/>
      <c r="AT167" s="102"/>
      <c r="AU167" s="102"/>
    </row>
    <row r="168" customFormat="false" ht="3.95" hidden="false" customHeight="true" outlineLevel="0" collapsed="false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99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</row>
    <row r="169" customFormat="false" ht="12.75" hidden="false" customHeight="true" outlineLevel="0" collapsed="false">
      <c r="A169" s="102" t="str">
        <f aca="false">A46</f>
        <v>      Cash Provided by (Used in) Investing Activities</v>
      </c>
      <c r="B169" s="102"/>
      <c r="C169" s="102"/>
      <c r="D169" s="158" t="n">
        <f aca="false">SUM(D163:D168)</f>
        <v>-4200</v>
      </c>
      <c r="E169" s="158" t="n">
        <f aca="false">SUM(E163:E168)</f>
        <v>-6498</v>
      </c>
      <c r="F169" s="158" t="n">
        <f aca="false">SUM(F163:F168)</f>
        <v>-7900</v>
      </c>
      <c r="G169" s="158" t="n">
        <f aca="false">SUM(G163:G168)</f>
        <v>-11100</v>
      </c>
      <c r="H169" s="158" t="n">
        <f aca="false">SUM(H163:H168)</f>
        <v>-13500</v>
      </c>
      <c r="I169" s="158" t="n">
        <f aca="false">SUM(I163:I168)</f>
        <v>-10600</v>
      </c>
      <c r="J169" s="158" t="n">
        <f aca="false">SUM(J163:J168)</f>
        <v>-17700</v>
      </c>
      <c r="K169" s="158" t="n">
        <f aca="false">SUM(K163:K168)</f>
        <v>-17200</v>
      </c>
      <c r="L169" s="158" t="n">
        <f aca="false">SUM(L163:L168)</f>
        <v>-22700</v>
      </c>
      <c r="M169" s="158" t="n">
        <f aca="false">SUM(M163:M168)</f>
        <v>-17100</v>
      </c>
      <c r="N169" s="158" t="n">
        <f aca="false">SUM(N163:N168)</f>
        <v>-10100</v>
      </c>
      <c r="O169" s="158" t="n">
        <f aca="false">SUM(O163:O168)</f>
        <v>-2902</v>
      </c>
      <c r="P169" s="158" t="n">
        <f aca="false">SUM(P163:P168)</f>
        <v>-141500</v>
      </c>
      <c r="Q169" s="158" t="n">
        <f aca="false">SUM(Q163:Q168)</f>
        <v>-10698</v>
      </c>
      <c r="R169" s="158" t="n">
        <f aca="false">SUM(R163:R168)</f>
        <v>-130802</v>
      </c>
      <c r="S169" s="102"/>
      <c r="T169" s="158" t="n">
        <f aca="false">SUM(T163:T168)</f>
        <v>0</v>
      </c>
      <c r="U169" s="158" t="n">
        <f aca="false">SUM(U163:U168)</f>
        <v>0</v>
      </c>
      <c r="V169" s="158" t="n">
        <f aca="false">SUM(V163:V168)</f>
        <v>0</v>
      </c>
      <c r="W169" s="102"/>
      <c r="X169" s="102"/>
      <c r="Y169" s="102"/>
      <c r="Z169" s="102"/>
      <c r="AA169" s="102" t="str">
        <f aca="false">A169</f>
        <v>      Cash Provided by (Used in) Investing Activities</v>
      </c>
      <c r="AB169" s="158" t="n">
        <f aca="false">SUM(AB163:AB168)</f>
        <v>-141500</v>
      </c>
      <c r="AC169" s="158" t="n">
        <f aca="false">SUM(AC163:AC168)</f>
        <v>-18598</v>
      </c>
      <c r="AD169" s="158" t="n">
        <f aca="false">SUM(AD163:AD168)</f>
        <v>-122902</v>
      </c>
      <c r="AE169" s="102"/>
      <c r="AF169" s="158" t="n">
        <f aca="false">SUM(AF163:AF168)</f>
        <v>0</v>
      </c>
      <c r="AG169" s="158" t="n">
        <f aca="false">SUM(AG163:AG168)</f>
        <v>0</v>
      </c>
      <c r="AH169" s="158" t="n">
        <f aca="false">SUM(AH163:AH168)</f>
        <v>0</v>
      </c>
      <c r="AI169" s="102"/>
      <c r="AJ169" s="158" t="n">
        <f aca="false">SUM(AJ163:AJ168)</f>
        <v>-18598</v>
      </c>
      <c r="AK169" s="158" t="n">
        <f aca="false">SUM(AK163:AK168)</f>
        <v>-141500</v>
      </c>
      <c r="AL169" s="102"/>
      <c r="AM169" s="158" t="n">
        <f aca="false">SUM(AM163:AM168)</f>
        <v>-89631</v>
      </c>
      <c r="AN169" s="158" t="n">
        <f aca="false">SUM(AN163:AN168)</f>
        <v>-51869</v>
      </c>
      <c r="AO169" s="102"/>
      <c r="AP169" s="158" t="n">
        <f aca="false">SUM(AP163:AP168)</f>
        <v>0</v>
      </c>
      <c r="AQ169" s="158" t="n">
        <f aca="false">SUM(AQ163:AQ168)</f>
        <v>-18598</v>
      </c>
      <c r="AR169" s="102"/>
      <c r="AS169" s="102"/>
      <c r="AT169" s="102"/>
      <c r="AU169" s="102"/>
    </row>
    <row r="170" customFormat="false" ht="6" hidden="false" customHeight="true" outlineLevel="0" collapsed="false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99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</row>
    <row r="171" customFormat="false" ht="12.75" hidden="false" customHeight="true" outlineLevel="0" collapsed="false">
      <c r="A171" s="115" t="s">
        <v>542</v>
      </c>
      <c r="B171" s="102"/>
      <c r="C171" s="102"/>
      <c r="D171" s="163" t="n">
        <f aca="false">D160+D169</f>
        <v>19700</v>
      </c>
      <c r="E171" s="163" t="n">
        <f aca="false">E160+E169</f>
        <v>16500</v>
      </c>
      <c r="F171" s="163" t="n">
        <f aca="false">F160+F169</f>
        <v>11100</v>
      </c>
      <c r="G171" s="163" t="n">
        <f aca="false">G160+G169</f>
        <v>34000</v>
      </c>
      <c r="H171" s="163" t="n">
        <f aca="false">H160+H169</f>
        <v>-11700</v>
      </c>
      <c r="I171" s="163" t="n">
        <f aca="false">I160+I169</f>
        <v>-18400</v>
      </c>
      <c r="J171" s="163" t="n">
        <f aca="false">J160+J169</f>
        <v>-6900</v>
      </c>
      <c r="K171" s="163" t="n">
        <f aca="false">K160+K169</f>
        <v>-6600</v>
      </c>
      <c r="L171" s="163" t="n">
        <f aca="false">L160+L169</f>
        <v>-20400</v>
      </c>
      <c r="M171" s="163" t="n">
        <f aca="false">M160+M169</f>
        <v>-8700</v>
      </c>
      <c r="N171" s="163" t="n">
        <f aca="false">N160+N169</f>
        <v>-19700</v>
      </c>
      <c r="O171" s="163" t="n">
        <f aca="false">O160+O169</f>
        <v>600</v>
      </c>
      <c r="P171" s="163" t="n">
        <f aca="false">P160+P169</f>
        <v>-10500</v>
      </c>
      <c r="Q171" s="163" t="n">
        <f aca="false">Q160+Q169</f>
        <v>36200</v>
      </c>
      <c r="R171" s="163" t="n">
        <f aca="false">R160+R169</f>
        <v>-46700</v>
      </c>
      <c r="S171" s="102"/>
      <c r="T171" s="163" t="n">
        <f aca="false">T160+T169</f>
        <v>0</v>
      </c>
      <c r="U171" s="163" t="n">
        <f aca="false">U160+U169</f>
        <v>0</v>
      </c>
      <c r="V171" s="163" t="n">
        <f aca="false">V160+V169</f>
        <v>0</v>
      </c>
      <c r="W171" s="102"/>
      <c r="X171" s="102"/>
      <c r="Y171" s="102"/>
      <c r="Z171" s="102"/>
      <c r="AA171" s="99" t="str">
        <f aca="false">A171</f>
        <v>NET CASH FLOW</v>
      </c>
      <c r="AB171" s="163" t="n">
        <f aca="false">AB160+AB169</f>
        <v>-10500</v>
      </c>
      <c r="AC171" s="163" t="n">
        <f aca="false">AC160+AC169</f>
        <v>47300</v>
      </c>
      <c r="AD171" s="163" t="n">
        <f aca="false">AD160+AD169</f>
        <v>-57800</v>
      </c>
      <c r="AE171" s="102"/>
      <c r="AF171" s="163" t="n">
        <f aca="false">AF160+AF169</f>
        <v>0</v>
      </c>
      <c r="AG171" s="163" t="n">
        <f aca="false">AG160+AG169</f>
        <v>0</v>
      </c>
      <c r="AH171" s="163" t="n">
        <f aca="false">AH160+AH169</f>
        <v>0</v>
      </c>
      <c r="AI171" s="102"/>
      <c r="AJ171" s="163" t="n">
        <f aca="false">AJ160+AJ169</f>
        <v>47300</v>
      </c>
      <c r="AK171" s="163" t="n">
        <f aca="false">AK160+AK169</f>
        <v>-10500</v>
      </c>
      <c r="AL171" s="102"/>
      <c r="AM171" s="165" t="n">
        <f aca="false">AM160+AM169</f>
        <v>32481</v>
      </c>
      <c r="AN171" s="165" t="n">
        <f aca="false">AN160+AN169</f>
        <v>-42981</v>
      </c>
      <c r="AO171" s="102"/>
      <c r="AP171" s="165" t="n">
        <f aca="false">AP160+AP169</f>
        <v>0</v>
      </c>
      <c r="AQ171" s="165" t="n">
        <f aca="false">AQ160+AQ169</f>
        <v>47300</v>
      </c>
      <c r="AR171" s="102"/>
      <c r="AS171" s="102"/>
      <c r="AT171" s="102"/>
      <c r="AU171" s="102"/>
    </row>
    <row r="172" customFormat="false" ht="6" hidden="false" customHeight="true" outlineLevel="0" collapsed="false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99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</row>
    <row r="173" customFormat="false" ht="12.75" hidden="false" customHeight="true" outlineLevel="0" collapsed="false">
      <c r="A173" s="102" t="str">
        <f aca="false">A50</f>
        <v>OTHER ITEMS AFFECTING INTERCO. (CORP.) BALANCE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 t="str">
        <f aca="false">A173</f>
        <v>OTHER ITEMS AFFECTING INTERCO. (CORP.) BALANCE</v>
      </c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</row>
    <row r="174" customFormat="false" ht="12.75" hidden="false" customHeight="true" outlineLevel="0" collapsed="false">
      <c r="A174" s="102" t="str">
        <f aca="false">A51</f>
        <v>   Dividends Transferred to EPC </v>
      </c>
      <c r="B174" s="102"/>
      <c r="C174" s="102"/>
      <c r="D174" s="156" t="n">
        <f aca="false">D51</f>
        <v>0</v>
      </c>
      <c r="E174" s="156" t="n">
        <f aca="false">E51</f>
        <v>0</v>
      </c>
      <c r="F174" s="156" t="n">
        <f aca="false">F51</f>
        <v>0</v>
      </c>
      <c r="G174" s="156" t="n">
        <f aca="false">G51</f>
        <v>0</v>
      </c>
      <c r="H174" s="156" t="n">
        <f aca="false">H51</f>
        <v>0</v>
      </c>
      <c r="I174" s="156" t="n">
        <f aca="false">I51</f>
        <v>0</v>
      </c>
      <c r="J174" s="156" t="n">
        <f aca="false">J51</f>
        <v>0</v>
      </c>
      <c r="K174" s="156" t="n">
        <f aca="false">K51</f>
        <v>0</v>
      </c>
      <c r="L174" s="156" t="n">
        <f aca="false">L51</f>
        <v>0</v>
      </c>
      <c r="M174" s="156" t="n">
        <f aca="false">M51</f>
        <v>0</v>
      </c>
      <c r="N174" s="156" t="n">
        <f aca="false">N51</f>
        <v>0</v>
      </c>
      <c r="O174" s="156" t="n">
        <f aca="false">O51</f>
        <v>0</v>
      </c>
      <c r="P174" s="156" t="n">
        <f aca="false">P51</f>
        <v>0</v>
      </c>
      <c r="Q174" s="156" t="n">
        <f aca="false">Q51</f>
        <v>0</v>
      </c>
      <c r="R174" s="156" t="n">
        <f aca="false">R51</f>
        <v>0</v>
      </c>
      <c r="S174" s="102"/>
      <c r="T174" s="156" t="n">
        <f aca="false">T51</f>
        <v>0</v>
      </c>
      <c r="U174" s="156" t="n">
        <f aca="false">U51</f>
        <v>0</v>
      </c>
      <c r="V174" s="156" t="n">
        <f aca="false">V51</f>
        <v>0</v>
      </c>
      <c r="W174" s="102"/>
      <c r="X174" s="102"/>
      <c r="Y174" s="102"/>
      <c r="Z174" s="102"/>
      <c r="AA174" s="102" t="str">
        <f aca="false">A174</f>
        <v>   Dividends Transferred to EPC </v>
      </c>
      <c r="AB174" s="156" t="n">
        <f aca="false">P174</f>
        <v>0</v>
      </c>
      <c r="AC174" s="156" t="n">
        <f aca="false">AC51</f>
        <v>0</v>
      </c>
      <c r="AD174" s="129" t="n">
        <f aca="false">AB174-AC174</f>
        <v>0</v>
      </c>
      <c r="AE174" s="102"/>
      <c r="AF174" s="129" t="n">
        <f aca="false">T174</f>
        <v>0</v>
      </c>
      <c r="AG174" s="156" t="n">
        <f aca="false">AG51</f>
        <v>0</v>
      </c>
      <c r="AH174" s="129" t="n">
        <f aca="false">AF174-AG174</f>
        <v>0</v>
      </c>
      <c r="AI174" s="102"/>
      <c r="AJ174" s="129" t="n">
        <f aca="false">AC174-AG174</f>
        <v>0</v>
      </c>
      <c r="AK174" s="129" t="n">
        <f aca="false">AB174-AF174</f>
        <v>0</v>
      </c>
      <c r="AL174" s="102"/>
      <c r="AM174" s="156" t="n">
        <f aca="false">AM51</f>
        <v>0</v>
      </c>
      <c r="AN174" s="129" t="n">
        <f aca="false">AB174-AM174</f>
        <v>0</v>
      </c>
      <c r="AO174" s="102"/>
      <c r="AP174" s="156" t="n">
        <f aca="false">AP51</f>
        <v>0</v>
      </c>
      <c r="AQ174" s="129" t="n">
        <f aca="false">AC174-AP174</f>
        <v>0</v>
      </c>
      <c r="AR174" s="102"/>
      <c r="AS174" s="102"/>
      <c r="AT174" s="102"/>
      <c r="AU174" s="102"/>
    </row>
    <row r="175" customFormat="false" ht="12.75" hidden="false" customHeight="true" outlineLevel="0" collapsed="false">
      <c r="A175" s="102" t="str">
        <f aca="false">A52</f>
        <v>   Inc. / (Dec.) in Long-Term Debt  (External)</v>
      </c>
      <c r="B175" s="102"/>
      <c r="C175" s="102"/>
      <c r="D175" s="156" t="n">
        <f aca="false">D52</f>
        <v>0</v>
      </c>
      <c r="E175" s="156" t="n">
        <f aca="false">E52</f>
        <v>0</v>
      </c>
      <c r="F175" s="156" t="n">
        <f aca="false">F52</f>
        <v>0</v>
      </c>
      <c r="G175" s="156" t="n">
        <f aca="false">G52</f>
        <v>0</v>
      </c>
      <c r="H175" s="156" t="n">
        <f aca="false">H52</f>
        <v>0</v>
      </c>
      <c r="I175" s="156" t="n">
        <f aca="false">I52</f>
        <v>0</v>
      </c>
      <c r="J175" s="156" t="n">
        <f aca="false">J52</f>
        <v>0</v>
      </c>
      <c r="K175" s="156" t="n">
        <f aca="false">K52</f>
        <v>0</v>
      </c>
      <c r="L175" s="156" t="n">
        <f aca="false">L52</f>
        <v>0</v>
      </c>
      <c r="M175" s="156" t="n">
        <f aca="false">M52</f>
        <v>0</v>
      </c>
      <c r="N175" s="156" t="n">
        <f aca="false">N52</f>
        <v>0</v>
      </c>
      <c r="O175" s="156" t="n">
        <f aca="false">O52</f>
        <v>0</v>
      </c>
      <c r="P175" s="156" t="n">
        <f aca="false">P52</f>
        <v>0</v>
      </c>
      <c r="Q175" s="156" t="n">
        <f aca="false">Q52</f>
        <v>0</v>
      </c>
      <c r="R175" s="156" t="n">
        <f aca="false">R52</f>
        <v>0</v>
      </c>
      <c r="S175" s="102"/>
      <c r="T175" s="156" t="n">
        <f aca="false">T52</f>
        <v>0</v>
      </c>
      <c r="U175" s="156" t="n">
        <f aca="false">U52</f>
        <v>0</v>
      </c>
      <c r="V175" s="156" t="n">
        <f aca="false">V52</f>
        <v>0</v>
      </c>
      <c r="W175" s="102"/>
      <c r="X175" s="102"/>
      <c r="Y175" s="102"/>
      <c r="Z175" s="102"/>
      <c r="AA175" s="102" t="str">
        <f aca="false">A175</f>
        <v>   Inc. / (Dec.) in Long-Term Debt  (External)</v>
      </c>
      <c r="AB175" s="156" t="n">
        <f aca="false">P175</f>
        <v>0</v>
      </c>
      <c r="AC175" s="156" t="n">
        <f aca="false">AC52</f>
        <v>0</v>
      </c>
      <c r="AD175" s="129" t="n">
        <f aca="false">AB175-AC175</f>
        <v>0</v>
      </c>
      <c r="AE175" s="102"/>
      <c r="AF175" s="129" t="n">
        <f aca="false">T175</f>
        <v>0</v>
      </c>
      <c r="AG175" s="156" t="n">
        <f aca="false">AG52</f>
        <v>0</v>
      </c>
      <c r="AH175" s="129" t="n">
        <f aca="false">AF175-AG175</f>
        <v>0</v>
      </c>
      <c r="AI175" s="102"/>
      <c r="AJ175" s="129" t="n">
        <f aca="false">AC175-AG175</f>
        <v>0</v>
      </c>
      <c r="AK175" s="129" t="n">
        <f aca="false">AB175-AF175</f>
        <v>0</v>
      </c>
      <c r="AL175" s="102"/>
      <c r="AM175" s="156" t="n">
        <f aca="false">AM52</f>
        <v>0</v>
      </c>
      <c r="AN175" s="129" t="n">
        <f aca="false">AB175-AM175</f>
        <v>0</v>
      </c>
      <c r="AO175" s="102"/>
      <c r="AP175" s="156" t="n">
        <f aca="false">AP52</f>
        <v>0</v>
      </c>
      <c r="AQ175" s="129" t="n">
        <f aca="false">AC175-AP175</f>
        <v>0</v>
      </c>
      <c r="AR175" s="102"/>
      <c r="AS175" s="102"/>
      <c r="AT175" s="102"/>
      <c r="AU175" s="102"/>
    </row>
    <row r="176" customFormat="false" ht="12.75" hidden="false" customHeight="true" outlineLevel="0" collapsed="false">
      <c r="A176" s="102" t="str">
        <f aca="false">A53</f>
        <v>   Inc. / (Dec.) in Long-Term Debt Discount </v>
      </c>
      <c r="B176" s="102"/>
      <c r="C176" s="102"/>
      <c r="D176" s="135" t="n">
        <f aca="false">D53</f>
        <v>0</v>
      </c>
      <c r="E176" s="135" t="n">
        <f aca="false">E53</f>
        <v>0</v>
      </c>
      <c r="F176" s="135" t="n">
        <f aca="false">F53</f>
        <v>0</v>
      </c>
      <c r="G176" s="135" t="n">
        <f aca="false">G53</f>
        <v>0</v>
      </c>
      <c r="H176" s="135" t="n">
        <f aca="false">H53</f>
        <v>0</v>
      </c>
      <c r="I176" s="135" t="n">
        <f aca="false">I53</f>
        <v>0</v>
      </c>
      <c r="J176" s="135" t="n">
        <f aca="false">J53</f>
        <v>0</v>
      </c>
      <c r="K176" s="135" t="n">
        <f aca="false">K53</f>
        <v>0</v>
      </c>
      <c r="L176" s="135" t="n">
        <f aca="false">L53</f>
        <v>0</v>
      </c>
      <c r="M176" s="135" t="n">
        <f aca="false">M53</f>
        <v>0</v>
      </c>
      <c r="N176" s="135" t="n">
        <f aca="false">N53</f>
        <v>0</v>
      </c>
      <c r="O176" s="135" t="n">
        <f aca="false">O53</f>
        <v>0</v>
      </c>
      <c r="P176" s="135" t="n">
        <f aca="false">P53</f>
        <v>0</v>
      </c>
      <c r="Q176" s="135" t="n">
        <f aca="false">Q53</f>
        <v>0</v>
      </c>
      <c r="R176" s="135" t="n">
        <f aca="false">R53</f>
        <v>0</v>
      </c>
      <c r="S176" s="102"/>
      <c r="T176" s="166" t="n">
        <f aca="false">T53</f>
        <v>0</v>
      </c>
      <c r="U176" s="166" t="n">
        <f aca="false">U53</f>
        <v>0</v>
      </c>
      <c r="V176" s="166" t="n">
        <f aca="false">V53</f>
        <v>0</v>
      </c>
      <c r="W176" s="102"/>
      <c r="X176" s="102"/>
      <c r="Y176" s="102"/>
      <c r="Z176" s="102"/>
      <c r="AA176" s="102" t="str">
        <f aca="false">A176</f>
        <v>   Inc. / (Dec.) in Long-Term Debt Discount </v>
      </c>
      <c r="AB176" s="156" t="n">
        <f aca="false">P176</f>
        <v>0</v>
      </c>
      <c r="AC176" s="156" t="n">
        <f aca="false">AC53</f>
        <v>0</v>
      </c>
      <c r="AD176" s="129" t="n">
        <f aca="false">AB176-AC176</f>
        <v>0</v>
      </c>
      <c r="AE176" s="102"/>
      <c r="AF176" s="129" t="n">
        <f aca="false">T176</f>
        <v>0</v>
      </c>
      <c r="AG176" s="167" t="n">
        <f aca="false">AG53</f>
        <v>0</v>
      </c>
      <c r="AH176" s="129" t="n">
        <f aca="false">AF176-AG176</f>
        <v>0</v>
      </c>
      <c r="AI176" s="102"/>
      <c r="AJ176" s="129" t="n">
        <f aca="false">AC176-AG176</f>
        <v>0</v>
      </c>
      <c r="AK176" s="129" t="n">
        <f aca="false">AB176-AF176</f>
        <v>0</v>
      </c>
      <c r="AL176" s="102"/>
      <c r="AM176" s="156" t="n">
        <f aca="false">AM53</f>
        <v>0</v>
      </c>
      <c r="AN176" s="129" t="n">
        <f aca="false">AB176-AM176</f>
        <v>0</v>
      </c>
      <c r="AO176" s="102"/>
      <c r="AP176" s="156" t="n">
        <f aca="false">AP53</f>
        <v>0</v>
      </c>
      <c r="AQ176" s="129" t="n">
        <f aca="false">AC176-AP176</f>
        <v>0</v>
      </c>
      <c r="AR176" s="102"/>
      <c r="AS176" s="102"/>
      <c r="AT176" s="102"/>
      <c r="AU176" s="102"/>
    </row>
    <row r="177" customFormat="false" ht="12.75" hidden="false" customHeight="true" outlineLevel="0" collapsed="false">
      <c r="A177" s="102" t="str">
        <f aca="false">A54</f>
        <v>   Contribution from Parent </v>
      </c>
      <c r="B177" s="102"/>
      <c r="C177" s="102"/>
      <c r="D177" s="158" t="n">
        <f aca="false">D54</f>
        <v>0</v>
      </c>
      <c r="E177" s="158" t="n">
        <f aca="false">E54</f>
        <v>0</v>
      </c>
      <c r="F177" s="158" t="n">
        <f aca="false">F54</f>
        <v>0</v>
      </c>
      <c r="G177" s="158" t="n">
        <f aca="false">G54</f>
        <v>0</v>
      </c>
      <c r="H177" s="158" t="n">
        <f aca="false">H54</f>
        <v>0</v>
      </c>
      <c r="I177" s="158" t="n">
        <f aca="false">I54</f>
        <v>0</v>
      </c>
      <c r="J177" s="158" t="n">
        <f aca="false">J54</f>
        <v>0</v>
      </c>
      <c r="K177" s="158" t="n">
        <f aca="false">K54</f>
        <v>0</v>
      </c>
      <c r="L177" s="158" t="n">
        <f aca="false">L54</f>
        <v>0</v>
      </c>
      <c r="M177" s="158" t="n">
        <f aca="false">M54</f>
        <v>0</v>
      </c>
      <c r="N177" s="158" t="n">
        <f aca="false">N54</f>
        <v>0</v>
      </c>
      <c r="O177" s="158" t="n">
        <f aca="false">O54</f>
        <v>0</v>
      </c>
      <c r="P177" s="158" t="n">
        <f aca="false">P54</f>
        <v>0</v>
      </c>
      <c r="Q177" s="158" t="n">
        <f aca="false">Q54</f>
        <v>0</v>
      </c>
      <c r="R177" s="158" t="n">
        <f aca="false">R54</f>
        <v>0</v>
      </c>
      <c r="S177" s="102"/>
      <c r="T177" s="158" t="n">
        <f aca="false">T54</f>
        <v>0</v>
      </c>
      <c r="U177" s="158" t="n">
        <f aca="false">U54</f>
        <v>0</v>
      </c>
      <c r="V177" s="158" t="n">
        <f aca="false">V54</f>
        <v>0</v>
      </c>
      <c r="W177" s="102"/>
      <c r="X177" s="102"/>
      <c r="Y177" s="102"/>
      <c r="Z177" s="102"/>
      <c r="AA177" s="102" t="str">
        <f aca="false">A177</f>
        <v>   Contribution from Parent </v>
      </c>
      <c r="AB177" s="158" t="n">
        <f aca="false">P177</f>
        <v>0</v>
      </c>
      <c r="AC177" s="158" t="n">
        <f aca="false">AC54</f>
        <v>0</v>
      </c>
      <c r="AD177" s="141" t="n">
        <f aca="false">AB177-AC177</f>
        <v>0</v>
      </c>
      <c r="AE177" s="159"/>
      <c r="AF177" s="141" t="n">
        <f aca="false">T177</f>
        <v>0</v>
      </c>
      <c r="AG177" s="158" t="n">
        <f aca="false">AG54</f>
        <v>0</v>
      </c>
      <c r="AH177" s="141" t="n">
        <f aca="false">AF177-AG177</f>
        <v>0</v>
      </c>
      <c r="AI177" s="102"/>
      <c r="AJ177" s="141" t="n">
        <f aca="false">AC177-AG177</f>
        <v>0</v>
      </c>
      <c r="AK177" s="141" t="n">
        <f aca="false">AB177-AF177</f>
        <v>0</v>
      </c>
      <c r="AL177" s="102"/>
      <c r="AM177" s="158" t="n">
        <f aca="false">AM54</f>
        <v>0</v>
      </c>
      <c r="AN177" s="141" t="n">
        <f aca="false">AB177-AM177</f>
        <v>0</v>
      </c>
      <c r="AO177" s="102"/>
      <c r="AP177" s="158" t="n">
        <f aca="false">AP54</f>
        <v>0</v>
      </c>
      <c r="AQ177" s="141" t="n">
        <f aca="false">AC177-AP177</f>
        <v>0</v>
      </c>
      <c r="AR177" s="102"/>
      <c r="AS177" s="102"/>
      <c r="AT177" s="102"/>
      <c r="AU177" s="102"/>
    </row>
    <row r="178" customFormat="false" ht="3.95" hidden="false" customHeight="true" outlineLevel="0" collapsed="false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99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</row>
    <row r="179" customFormat="false" ht="12.75" hidden="false" customHeight="true" outlineLevel="0" collapsed="false">
      <c r="A179" s="102" t="str">
        <f aca="false">A56</f>
        <v>      Total Items Affecting Intercompany (Corp.) Balance</v>
      </c>
      <c r="B179" s="102"/>
      <c r="C179" s="102"/>
      <c r="D179" s="158" t="n">
        <f aca="false">SUM(D174:D178)</f>
        <v>0</v>
      </c>
      <c r="E179" s="158" t="n">
        <f aca="false">SUM(E174:E178)</f>
        <v>0</v>
      </c>
      <c r="F179" s="158" t="n">
        <f aca="false">SUM(F174:F178)</f>
        <v>0</v>
      </c>
      <c r="G179" s="158" t="n">
        <f aca="false">SUM(G174:G178)</f>
        <v>0</v>
      </c>
      <c r="H179" s="158" t="n">
        <f aca="false">SUM(H174:H178)</f>
        <v>0</v>
      </c>
      <c r="I179" s="158" t="n">
        <f aca="false">SUM(I174:I178)</f>
        <v>0</v>
      </c>
      <c r="J179" s="158" t="n">
        <f aca="false">SUM(J174:J178)</f>
        <v>0</v>
      </c>
      <c r="K179" s="158" t="n">
        <f aca="false">SUM(K174:K178)</f>
        <v>0</v>
      </c>
      <c r="L179" s="158" t="n">
        <f aca="false">SUM(L174:L178)</f>
        <v>0</v>
      </c>
      <c r="M179" s="158" t="n">
        <f aca="false">SUM(M174:M178)</f>
        <v>0</v>
      </c>
      <c r="N179" s="158" t="n">
        <f aca="false">SUM(N174:N178)</f>
        <v>0</v>
      </c>
      <c r="O179" s="158" t="n">
        <f aca="false">SUM(O174:O178)</f>
        <v>0</v>
      </c>
      <c r="P179" s="158" t="n">
        <f aca="false">SUM(P174:P178)</f>
        <v>0</v>
      </c>
      <c r="Q179" s="158" t="n">
        <f aca="false">SUM(Q174:Q178)</f>
        <v>0</v>
      </c>
      <c r="R179" s="158" t="n">
        <f aca="false">SUM(R174:R178)</f>
        <v>0</v>
      </c>
      <c r="S179" s="102"/>
      <c r="T179" s="158" t="n">
        <f aca="false">SUM(T174:T178)</f>
        <v>0</v>
      </c>
      <c r="U179" s="158" t="n">
        <f aca="false">SUM(U174:U178)</f>
        <v>0</v>
      </c>
      <c r="V179" s="158" t="n">
        <f aca="false">SUM(V174:V178)</f>
        <v>0</v>
      </c>
      <c r="W179" s="102"/>
      <c r="X179" s="102"/>
      <c r="Y179" s="102"/>
      <c r="Z179" s="102"/>
      <c r="AA179" s="102" t="str">
        <f aca="false">A179</f>
        <v>      Total Items Affecting Intercompany (Corp.) Balance</v>
      </c>
      <c r="AB179" s="158" t="n">
        <f aca="false">SUM(AB174:AB178)</f>
        <v>0</v>
      </c>
      <c r="AC179" s="158" t="n">
        <f aca="false">SUM(AC174:AC178)</f>
        <v>0</v>
      </c>
      <c r="AD179" s="158" t="n">
        <f aca="false">SUM(AD174:AD178)</f>
        <v>0</v>
      </c>
      <c r="AE179" s="102"/>
      <c r="AF179" s="158" t="n">
        <f aca="false">SUM(AF174:AF178)</f>
        <v>0</v>
      </c>
      <c r="AG179" s="158" t="n">
        <f aca="false">SUM(AG174:AG178)</f>
        <v>0</v>
      </c>
      <c r="AH179" s="158" t="n">
        <f aca="false">SUM(AH174:AH178)</f>
        <v>0</v>
      </c>
      <c r="AI179" s="102"/>
      <c r="AJ179" s="158" t="n">
        <f aca="false">SUM(AJ174:AJ178)</f>
        <v>0</v>
      </c>
      <c r="AK179" s="158" t="n">
        <f aca="false">SUM(AK174:AK178)</f>
        <v>0</v>
      </c>
      <c r="AL179" s="102"/>
      <c r="AM179" s="158" t="n">
        <f aca="false">SUM(AM174:AM178)</f>
        <v>0</v>
      </c>
      <c r="AN179" s="158" t="n">
        <f aca="false">SUM(AN174:AN178)</f>
        <v>0</v>
      </c>
      <c r="AO179" s="102"/>
      <c r="AP179" s="158" t="n">
        <f aca="false">SUM(AP174:AP178)</f>
        <v>0</v>
      </c>
      <c r="AQ179" s="158" t="n">
        <f aca="false">SUM(AQ174:AQ178)</f>
        <v>0</v>
      </c>
      <c r="AR179" s="102"/>
      <c r="AS179" s="102"/>
      <c r="AT179" s="102"/>
      <c r="AU179" s="102"/>
    </row>
    <row r="180" customFormat="false" ht="6" hidden="false" customHeight="true" outlineLevel="0" collapsed="false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99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</row>
    <row r="181" customFormat="false" ht="12.75" hidden="false" customHeight="true" outlineLevel="0" collapsed="false">
      <c r="A181" s="99" t="str">
        <f aca="false">A58</f>
        <v>INCREASE / (DECREASE) IN INTERCOMPANY CASH</v>
      </c>
      <c r="B181" s="102"/>
      <c r="C181" s="102"/>
      <c r="D181" s="156" t="n">
        <f aca="false">D171+D179</f>
        <v>19700</v>
      </c>
      <c r="E181" s="156" t="n">
        <f aca="false">E171+E179</f>
        <v>16500</v>
      </c>
      <c r="F181" s="156" t="n">
        <f aca="false">F171+F179</f>
        <v>11100</v>
      </c>
      <c r="G181" s="156" t="n">
        <f aca="false">G171+G179</f>
        <v>34000</v>
      </c>
      <c r="H181" s="156" t="n">
        <f aca="false">H171+H179</f>
        <v>-11700</v>
      </c>
      <c r="I181" s="156" t="n">
        <f aca="false">I171+I179</f>
        <v>-18400</v>
      </c>
      <c r="J181" s="156" t="n">
        <f aca="false">J171+J179</f>
        <v>-6900</v>
      </c>
      <c r="K181" s="156" t="n">
        <f aca="false">K171+K179</f>
        <v>-6600</v>
      </c>
      <c r="L181" s="156" t="n">
        <f aca="false">L171+L179</f>
        <v>-20400</v>
      </c>
      <c r="M181" s="156" t="n">
        <f aca="false">M171+M179</f>
        <v>-8700</v>
      </c>
      <c r="N181" s="156" t="n">
        <f aca="false">N171+N179</f>
        <v>-19700</v>
      </c>
      <c r="O181" s="156" t="n">
        <f aca="false">O171+O179</f>
        <v>600</v>
      </c>
      <c r="P181" s="156" t="n">
        <f aca="false">P171+P179</f>
        <v>-10500</v>
      </c>
      <c r="Q181" s="156" t="n">
        <f aca="false">Q171+Q179</f>
        <v>36200</v>
      </c>
      <c r="R181" s="156" t="n">
        <f aca="false">R171+R179</f>
        <v>-46700</v>
      </c>
      <c r="S181" s="102"/>
      <c r="T181" s="156" t="n">
        <f aca="false">T171+T179</f>
        <v>0</v>
      </c>
      <c r="U181" s="156" t="n">
        <f aca="false">U171+U179</f>
        <v>0</v>
      </c>
      <c r="V181" s="156" t="n">
        <f aca="false">V171+V179</f>
        <v>0</v>
      </c>
      <c r="W181" s="102"/>
      <c r="X181" s="102"/>
      <c r="Y181" s="102"/>
      <c r="Z181" s="102"/>
      <c r="AA181" s="99" t="str">
        <f aca="false">A181</f>
        <v>INCREASE / (DECREASE) IN INTERCOMPANY CASH</v>
      </c>
      <c r="AB181" s="156" t="n">
        <f aca="false">AB171+AB179</f>
        <v>-10500</v>
      </c>
      <c r="AC181" s="156" t="n">
        <f aca="false">AC171+AC179</f>
        <v>47300</v>
      </c>
      <c r="AD181" s="156" t="n">
        <f aca="false">AD171+AD179</f>
        <v>-57800</v>
      </c>
      <c r="AE181" s="102"/>
      <c r="AF181" s="156" t="n">
        <f aca="false">AF171+AF179</f>
        <v>0</v>
      </c>
      <c r="AG181" s="156" t="n">
        <f aca="false">AG171+AG179</f>
        <v>0</v>
      </c>
      <c r="AH181" s="156" t="n">
        <f aca="false">AH171+AH179</f>
        <v>0</v>
      </c>
      <c r="AI181" s="102"/>
      <c r="AJ181" s="156" t="n">
        <f aca="false">AJ171+AJ179</f>
        <v>47300</v>
      </c>
      <c r="AK181" s="156" t="n">
        <f aca="false">AK171+AK179</f>
        <v>-10500</v>
      </c>
      <c r="AL181" s="102"/>
      <c r="AM181" s="156" t="n">
        <f aca="false">AM171+AM179</f>
        <v>32481</v>
      </c>
      <c r="AN181" s="156" t="n">
        <f aca="false">AN171+AN179</f>
        <v>-42981</v>
      </c>
      <c r="AO181" s="102"/>
      <c r="AP181" s="156" t="n">
        <f aca="false">AP171+AP179</f>
        <v>0</v>
      </c>
      <c r="AQ181" s="156" t="n">
        <f aca="false">AQ171+AQ179</f>
        <v>47300</v>
      </c>
      <c r="AR181" s="102"/>
      <c r="AS181" s="102"/>
      <c r="AT181" s="102"/>
      <c r="AU181" s="102"/>
    </row>
    <row r="182" customFormat="false" ht="6" hidden="false" customHeight="true" outlineLevel="0" collapsed="false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99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</row>
    <row r="183" customFormat="false" ht="12.75" hidden="false" customHeight="true" outlineLevel="0" collapsed="false">
      <c r="A183" s="99" t="str">
        <f aca="false">A60</f>
        <v>      Change in Other Obligations</v>
      </c>
      <c r="B183" s="102"/>
      <c r="C183" s="102"/>
      <c r="D183" s="158" t="n">
        <f aca="false">D60</f>
        <v>-6</v>
      </c>
      <c r="E183" s="158" t="n">
        <f aca="false">E60</f>
        <v>-6</v>
      </c>
      <c r="F183" s="158" t="n">
        <f aca="false">F60</f>
        <v>-7</v>
      </c>
      <c r="G183" s="158" t="n">
        <f aca="false">G60</f>
        <v>-6</v>
      </c>
      <c r="H183" s="158" t="n">
        <f aca="false">H60</f>
        <v>-7</v>
      </c>
      <c r="I183" s="158" t="n">
        <f aca="false">I60</f>
        <v>-6</v>
      </c>
      <c r="J183" s="158" t="n">
        <f aca="false">J60</f>
        <v>-7</v>
      </c>
      <c r="K183" s="158" t="n">
        <f aca="false">K60</f>
        <v>-6</v>
      </c>
      <c r="L183" s="158" t="n">
        <f aca="false">L60</f>
        <v>-7</v>
      </c>
      <c r="M183" s="158" t="n">
        <f aca="false">M60</f>
        <v>-6</v>
      </c>
      <c r="N183" s="158" t="n">
        <f aca="false">N60</f>
        <v>-7</v>
      </c>
      <c r="O183" s="158" t="n">
        <f aca="false">O60</f>
        <v>-6</v>
      </c>
      <c r="P183" s="158" t="n">
        <f aca="false">P60</f>
        <v>-77</v>
      </c>
      <c r="Q183" s="158" t="n">
        <f aca="false">Q60</f>
        <v>-12</v>
      </c>
      <c r="R183" s="158" t="n">
        <f aca="false">R60</f>
        <v>-65</v>
      </c>
      <c r="S183" s="102"/>
      <c r="T183" s="158" t="n">
        <f aca="false">T60</f>
        <v>0</v>
      </c>
      <c r="U183" s="158" t="n">
        <f aca="false">U60</f>
        <v>0</v>
      </c>
      <c r="V183" s="158" t="n">
        <f aca="false">V60</f>
        <v>0</v>
      </c>
      <c r="W183" s="102"/>
      <c r="X183" s="102"/>
      <c r="Y183" s="102"/>
      <c r="Z183" s="102"/>
      <c r="AA183" s="99" t="str">
        <f aca="false">A183</f>
        <v>      Change in Other Obligations</v>
      </c>
      <c r="AB183" s="158" t="n">
        <f aca="false">AB60</f>
        <v>-77</v>
      </c>
      <c r="AC183" s="158" t="n">
        <f aca="false">AC60</f>
        <v>-19</v>
      </c>
      <c r="AD183" s="141" t="n">
        <f aca="false">AB183-AC183</f>
        <v>-58</v>
      </c>
      <c r="AE183" s="102"/>
      <c r="AF183" s="158" t="n">
        <f aca="false">AF60</f>
        <v>0</v>
      </c>
      <c r="AG183" s="158" t="n">
        <f aca="false">AG60</f>
        <v>0</v>
      </c>
      <c r="AH183" s="158" t="n">
        <f aca="false">AH60</f>
        <v>0</v>
      </c>
      <c r="AI183" s="102"/>
      <c r="AJ183" s="141" t="n">
        <f aca="false">AC183-AG183</f>
        <v>-19</v>
      </c>
      <c r="AK183" s="141" t="n">
        <f aca="false">AB183-AF183</f>
        <v>-77</v>
      </c>
      <c r="AL183" s="102"/>
      <c r="AM183" s="158" t="n">
        <f aca="false">AM60</f>
        <v>-77</v>
      </c>
      <c r="AN183" s="141" t="n">
        <f aca="false">AB183-AM183</f>
        <v>0</v>
      </c>
      <c r="AO183" s="102"/>
      <c r="AP183" s="158" t="n">
        <f aca="false">AP60</f>
        <v>0</v>
      </c>
      <c r="AQ183" s="141" t="n">
        <f aca="false">AC183-AP183</f>
        <v>-19</v>
      </c>
      <c r="AR183" s="102"/>
      <c r="AS183" s="102"/>
      <c r="AT183" s="102"/>
      <c r="AU183" s="102"/>
    </row>
    <row r="184" customFormat="false" ht="6" hidden="false" customHeight="true" outlineLevel="0" collapsed="false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99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</row>
    <row r="185" customFormat="false" ht="12.75" hidden="false" customHeight="true" outlineLevel="0" collapsed="false">
      <c r="A185" s="99" t="str">
        <f aca="false">A62</f>
        <v>INCREASE / (DECREASE) IN TOTAL OBLIGATIONS</v>
      </c>
      <c r="B185" s="102"/>
      <c r="C185" s="102"/>
      <c r="D185" s="168" t="n">
        <f aca="false">D181+D183</f>
        <v>19694</v>
      </c>
      <c r="E185" s="168" t="n">
        <f aca="false">E181+E183</f>
        <v>16494</v>
      </c>
      <c r="F185" s="168" t="n">
        <f aca="false">F181+F183</f>
        <v>11093</v>
      </c>
      <c r="G185" s="168" t="n">
        <f aca="false">G181+G183</f>
        <v>33994</v>
      </c>
      <c r="H185" s="168" t="n">
        <f aca="false">H181+H183</f>
        <v>-11707</v>
      </c>
      <c r="I185" s="168" t="n">
        <f aca="false">I181+I183</f>
        <v>-18406</v>
      </c>
      <c r="J185" s="168" t="n">
        <f aca="false">J181+J183</f>
        <v>-6907</v>
      </c>
      <c r="K185" s="168" t="n">
        <f aca="false">K181+K183</f>
        <v>-6606</v>
      </c>
      <c r="L185" s="168" t="n">
        <f aca="false">L181+L183</f>
        <v>-20407</v>
      </c>
      <c r="M185" s="168" t="n">
        <f aca="false">M181+M183</f>
        <v>-8706</v>
      </c>
      <c r="N185" s="168" t="n">
        <f aca="false">N181+N183</f>
        <v>-19707</v>
      </c>
      <c r="O185" s="168" t="n">
        <f aca="false">O181+O183</f>
        <v>594</v>
      </c>
      <c r="P185" s="168" t="n">
        <f aca="false">P181+P183</f>
        <v>-10577</v>
      </c>
      <c r="Q185" s="168" t="n">
        <f aca="false">Q181+Q183</f>
        <v>36188</v>
      </c>
      <c r="R185" s="168" t="n">
        <f aca="false">R181+R183</f>
        <v>-46765</v>
      </c>
      <c r="S185" s="102"/>
      <c r="T185" s="168" t="n">
        <f aca="false">T181+T183</f>
        <v>0</v>
      </c>
      <c r="U185" s="168" t="n">
        <f aca="false">U181+U183</f>
        <v>0</v>
      </c>
      <c r="V185" s="168" t="n">
        <f aca="false">V181+V183</f>
        <v>0</v>
      </c>
      <c r="W185" s="102"/>
      <c r="X185" s="102"/>
      <c r="Y185" s="102"/>
      <c r="Z185" s="102"/>
      <c r="AA185" s="99" t="str">
        <f aca="false">A185</f>
        <v>INCREASE / (DECREASE) IN TOTAL OBLIGATIONS</v>
      </c>
      <c r="AB185" s="168" t="n">
        <f aca="false">AB181+AB183</f>
        <v>-10577</v>
      </c>
      <c r="AC185" s="168" t="n">
        <f aca="false">AC181+AC183</f>
        <v>47281</v>
      </c>
      <c r="AD185" s="168" t="n">
        <f aca="false">AD181+AD183</f>
        <v>-57858</v>
      </c>
      <c r="AE185" s="102"/>
      <c r="AF185" s="168" t="n">
        <f aca="false">AF181+AF183</f>
        <v>0</v>
      </c>
      <c r="AG185" s="168" t="n">
        <f aca="false">AG181+AG183</f>
        <v>0</v>
      </c>
      <c r="AH185" s="168" t="n">
        <f aca="false">AH181+AH183</f>
        <v>0</v>
      </c>
      <c r="AI185" s="102"/>
      <c r="AJ185" s="168" t="n">
        <f aca="false">AJ181+AJ183</f>
        <v>47281</v>
      </c>
      <c r="AK185" s="168" t="n">
        <f aca="false">AK181+AK183</f>
        <v>-10577</v>
      </c>
      <c r="AL185" s="102"/>
      <c r="AM185" s="168" t="n">
        <f aca="false">AM181+AM183</f>
        <v>32404</v>
      </c>
      <c r="AN185" s="168" t="n">
        <f aca="false">AN181+AN183</f>
        <v>-42981</v>
      </c>
      <c r="AO185" s="102"/>
      <c r="AP185" s="168" t="n">
        <f aca="false">AP181+AP183</f>
        <v>0</v>
      </c>
      <c r="AQ185" s="168" t="n">
        <f aca="false">AQ181+AQ183</f>
        <v>47281</v>
      </c>
      <c r="AR185" s="102"/>
      <c r="AS185" s="102"/>
      <c r="AT185" s="102"/>
      <c r="AU185" s="102"/>
    </row>
    <row r="186" customFormat="false" ht="12.75" hidden="false" customHeight="true" outlineLevel="0" collapsed="false">
      <c r="A186" s="99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99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</row>
    <row r="187" customFormat="false" ht="12.75" hidden="false" customHeight="true" outlineLevel="0" collapsed="false">
      <c r="A187" s="102" t="str">
        <f aca="false">A110</f>
        <v>      CHECK #</v>
      </c>
      <c r="B187" s="102"/>
      <c r="C187" s="102"/>
      <c r="D187" s="156" t="n">
        <f aca="false">D62-D185</f>
        <v>0</v>
      </c>
      <c r="E187" s="156" t="n">
        <f aca="false">E62-E185</f>
        <v>0</v>
      </c>
      <c r="F187" s="156" t="n">
        <f aca="false">F62-F185</f>
        <v>0</v>
      </c>
      <c r="G187" s="156" t="n">
        <f aca="false">G62-G185</f>
        <v>0</v>
      </c>
      <c r="H187" s="156" t="n">
        <f aca="false">H62-H185</f>
        <v>0</v>
      </c>
      <c r="I187" s="156" t="n">
        <f aca="false">I62-I185</f>
        <v>0</v>
      </c>
      <c r="J187" s="156" t="n">
        <f aca="false">J62-J185</f>
        <v>0</v>
      </c>
      <c r="K187" s="156" t="n">
        <f aca="false">K62-K185</f>
        <v>0</v>
      </c>
      <c r="L187" s="156" t="n">
        <f aca="false">L62-L185</f>
        <v>0</v>
      </c>
      <c r="M187" s="156" t="n">
        <f aca="false">M62-M185</f>
        <v>0</v>
      </c>
      <c r="N187" s="156" t="n">
        <f aca="false">N62-N185</f>
        <v>0</v>
      </c>
      <c r="O187" s="156" t="n">
        <f aca="false">O62-O185</f>
        <v>0</v>
      </c>
      <c r="P187" s="156" t="n">
        <f aca="false">P62-P185</f>
        <v>0</v>
      </c>
      <c r="Q187" s="156" t="n">
        <f aca="false">Q62-Q185</f>
        <v>0</v>
      </c>
      <c r="R187" s="156" t="n">
        <f aca="false">R62-R185</f>
        <v>0</v>
      </c>
      <c r="S187" s="156"/>
      <c r="T187" s="156" t="n">
        <f aca="false">T62-T185</f>
        <v>0</v>
      </c>
      <c r="U187" s="156" t="n">
        <f aca="false">U62-U185</f>
        <v>0</v>
      </c>
      <c r="V187" s="156" t="n">
        <f aca="false">V62-V185</f>
        <v>0</v>
      </c>
      <c r="W187" s="102"/>
      <c r="X187" s="102"/>
      <c r="Y187" s="102"/>
      <c r="Z187" s="102"/>
      <c r="AA187" s="102" t="str">
        <f aca="false">A187</f>
        <v>      CHECK #</v>
      </c>
      <c r="AB187" s="156" t="n">
        <f aca="false">AB62-AB185</f>
        <v>0</v>
      </c>
      <c r="AC187" s="156" t="n">
        <f aca="false">AC62-AC185</f>
        <v>0</v>
      </c>
      <c r="AD187" s="156" t="n">
        <f aca="false">AD62-AD185</f>
        <v>0</v>
      </c>
      <c r="AE187" s="156"/>
      <c r="AF187" s="156" t="n">
        <f aca="false">AF62-AF185</f>
        <v>0</v>
      </c>
      <c r="AG187" s="156" t="n">
        <f aca="false">AG62-AG185</f>
        <v>0</v>
      </c>
      <c r="AH187" s="156" t="n">
        <f aca="false">AH62-AH185</f>
        <v>0</v>
      </c>
      <c r="AI187" s="156"/>
      <c r="AJ187" s="156" t="n">
        <f aca="false">AJ62-AJ185</f>
        <v>0</v>
      </c>
      <c r="AK187" s="156" t="n">
        <f aca="false">AK62-AK185</f>
        <v>0</v>
      </c>
      <c r="AL187" s="156"/>
      <c r="AM187" s="156" t="n">
        <f aca="false">AM62-AM185</f>
        <v>0</v>
      </c>
      <c r="AN187" s="156" t="n">
        <f aca="false">AN62-AN185</f>
        <v>0</v>
      </c>
      <c r="AO187" s="156"/>
      <c r="AP187" s="156" t="n">
        <f aca="false">AP62-AP185</f>
        <v>0</v>
      </c>
      <c r="AQ187" s="156" t="n">
        <f aca="false">AQ62-AQ185</f>
        <v>0</v>
      </c>
      <c r="AR187" s="102"/>
      <c r="AS187" s="102"/>
      <c r="AT187" s="102"/>
      <c r="AU187" s="102"/>
    </row>
    <row r="188" customFormat="false" ht="6" hidden="false" customHeight="true" outlineLevel="0" collapsed="false">
      <c r="A188" s="99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99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</row>
    <row r="189" customFormat="false" ht="12.75" hidden="false" customHeight="true" outlineLevel="0" collapsed="false">
      <c r="A189" s="99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99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</row>
    <row r="190" customFormat="false" ht="12.75" hidden="false" customHeight="true" outlineLevel="0" collapsed="false">
      <c r="A190" s="169" t="str">
        <f aca="false">A1</f>
        <v>'file:///mnt/12tb/@roms/datasets/enron/EDRM Enron Email Data Set v2 XML/filtered-attachments/xls/CFNNG02PL.xls'#$BACKUP</v>
      </c>
      <c r="B190" s="170"/>
      <c r="C190" s="170"/>
      <c r="D190" s="170"/>
      <c r="E190" s="170"/>
      <c r="F190" s="170"/>
      <c r="G190" s="170"/>
      <c r="H190" s="170"/>
      <c r="I190" s="104" t="str">
        <f aca="false">I1</f>
        <v>NORTHERN NATURAL GAS GROUP</v>
      </c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1" t="n">
        <f aca="true">NOW()</f>
        <v>45926.9641670317</v>
      </c>
      <c r="W190" s="102"/>
      <c r="X190" s="102"/>
      <c r="Y190" s="102"/>
      <c r="Z190" s="102"/>
      <c r="AA190" s="103" t="str">
        <f aca="false">A1</f>
        <v>'file:///mnt/12tb/@roms/datasets/enron/EDRM Enron Email Data Set v2 XML/filtered-attachments/xls/CFNNG02PL.xls'#$BACKUP</v>
      </c>
      <c r="AB190" s="102"/>
      <c r="AC190" s="102"/>
      <c r="AD190" s="104" t="str">
        <f aca="false">I1</f>
        <v>NORTHERN NATURAL GAS GROUP</v>
      </c>
      <c r="AE190" s="104"/>
      <c r="AF190" s="104"/>
      <c r="AG190" s="104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1" t="n">
        <f aca="true">NOW()</f>
        <v>45926.9641670317</v>
      </c>
      <c r="AR190" s="102"/>
      <c r="AS190" s="102"/>
      <c r="AT190" s="102"/>
      <c r="AU190" s="102"/>
    </row>
    <row r="191" customFormat="false" ht="12.75" hidden="false" customHeight="true" outlineLevel="0" collapsed="false">
      <c r="A191" s="106" t="s">
        <v>543</v>
      </c>
      <c r="B191" s="170"/>
      <c r="C191" s="170"/>
      <c r="D191" s="170"/>
      <c r="E191" s="170"/>
      <c r="F191" s="170"/>
      <c r="G191" s="170"/>
      <c r="H191" s="170"/>
      <c r="I191" s="107" t="s">
        <v>544</v>
      </c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8" t="n">
        <f aca="true">NOW()</f>
        <v>45926.9641670318</v>
      </c>
      <c r="W191" s="102"/>
      <c r="X191" s="102"/>
      <c r="Y191" s="102"/>
      <c r="Z191" s="102"/>
      <c r="AA191" s="106" t="s">
        <v>545</v>
      </c>
      <c r="AB191" s="102"/>
      <c r="AC191" s="102"/>
      <c r="AD191" s="104" t="str">
        <f aca="false">I191</f>
        <v>FUNDS FLOW STATEMENT - "OTHER"</v>
      </c>
      <c r="AE191" s="104"/>
      <c r="AF191" s="104"/>
      <c r="AG191" s="104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8" t="n">
        <f aca="true">NOW()</f>
        <v>45926.9641670318</v>
      </c>
      <c r="AR191" s="102"/>
      <c r="AS191" s="102"/>
      <c r="AT191" s="102"/>
      <c r="AU191" s="102"/>
    </row>
    <row r="192" customFormat="false" ht="12.75" hidden="false" customHeight="true" outlineLevel="0" collapsed="false">
      <c r="A192" s="170"/>
      <c r="B192" s="170"/>
      <c r="C192" s="170"/>
      <c r="D192" s="170"/>
      <c r="E192" s="170"/>
      <c r="F192" s="170"/>
      <c r="G192" s="170"/>
      <c r="H192" s="170"/>
      <c r="I192" s="104" t="str">
        <f aca="false">I3</f>
        <v>2002 OPERATING PLAN</v>
      </c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2"/>
      <c r="W192" s="102"/>
      <c r="X192" s="102"/>
      <c r="Y192" s="102"/>
      <c r="Z192" s="102"/>
      <c r="AA192" s="99"/>
      <c r="AB192" s="102"/>
      <c r="AC192" s="102"/>
      <c r="AD192" s="104" t="str">
        <f aca="false">I3</f>
        <v>2002 OPERATING PLAN</v>
      </c>
      <c r="AE192" s="104"/>
      <c r="AF192" s="104"/>
      <c r="AG192" s="104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</row>
    <row r="193" customFormat="false" ht="12.75" hidden="false" customHeight="true" outlineLevel="0" collapsed="false">
      <c r="A193" s="170"/>
      <c r="B193" s="170"/>
      <c r="C193" s="170"/>
      <c r="D193" s="170"/>
      <c r="E193" s="170"/>
      <c r="F193" s="170"/>
      <c r="G193" s="170"/>
      <c r="H193" s="170"/>
      <c r="I193" s="104" t="str">
        <f aca="false">I4</f>
        <v>(Thousands of Dollars)</v>
      </c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2"/>
      <c r="W193" s="102"/>
      <c r="X193" s="102"/>
      <c r="Y193" s="102"/>
      <c r="Z193" s="102"/>
      <c r="AA193" s="99"/>
      <c r="AB193" s="102"/>
      <c r="AC193" s="102"/>
      <c r="AD193" s="104" t="str">
        <f aca="false">I4</f>
        <v>(Thousands of Dollars)</v>
      </c>
      <c r="AE193" s="104"/>
      <c r="AF193" s="104"/>
      <c r="AG193" s="104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</row>
    <row r="194" customFormat="false" ht="12.75" hidden="false" customHeight="true" outlineLevel="0" collapsed="false">
      <c r="A194" s="171"/>
      <c r="B194" s="171"/>
      <c r="C194" s="171"/>
      <c r="D194" s="119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19" t="n">
        <f aca="false">T5</f>
        <v>0</v>
      </c>
      <c r="U194" s="170"/>
      <c r="V194" s="119" t="n">
        <f aca="false">V5</f>
        <v>0</v>
      </c>
      <c r="W194" s="102"/>
      <c r="X194" s="102"/>
      <c r="Y194" s="102"/>
      <c r="Z194" s="102"/>
      <c r="AA194" s="99"/>
      <c r="AB194" s="102"/>
      <c r="AC194" s="102"/>
      <c r="AD194" s="102"/>
      <c r="AE194" s="102"/>
      <c r="AF194" s="119" t="n">
        <f aca="false">AF5</f>
        <v>0</v>
      </c>
      <c r="AG194" s="102"/>
      <c r="AH194" s="119" t="n">
        <f aca="false">AH5</f>
        <v>0</v>
      </c>
      <c r="AI194" s="102"/>
      <c r="AJ194" s="102"/>
      <c r="AK194" s="119" t="n">
        <f aca="false">AK5</f>
        <v>0</v>
      </c>
      <c r="AL194" s="102"/>
      <c r="AM194" s="102"/>
      <c r="AN194" s="102"/>
      <c r="AO194" s="102"/>
      <c r="AP194" s="104"/>
      <c r="AQ194" s="152"/>
      <c r="AR194" s="102"/>
      <c r="AS194" s="102"/>
      <c r="AT194" s="102"/>
      <c r="AU194" s="102"/>
    </row>
    <row r="195" customFormat="false" ht="12.75" hidden="false" customHeight="true" outlineLevel="0" collapsed="false">
      <c r="A195" s="171"/>
      <c r="B195" s="171"/>
      <c r="C195" s="171"/>
      <c r="D195" s="119" t="str">
        <f aca="false">D6</f>
        <v>PLAN</v>
      </c>
      <c r="E195" s="119" t="str">
        <f aca="false">E6</f>
        <v>PLAN</v>
      </c>
      <c r="F195" s="119" t="str">
        <f aca="false">F6</f>
        <v>PLAN</v>
      </c>
      <c r="G195" s="119" t="str">
        <f aca="false">G6</f>
        <v>PLAN</v>
      </c>
      <c r="H195" s="119" t="str">
        <f aca="false">H6</f>
        <v>PLAN</v>
      </c>
      <c r="I195" s="119" t="str">
        <f aca="false">I6</f>
        <v>PLAN</v>
      </c>
      <c r="J195" s="119" t="str">
        <f aca="false">J6</f>
        <v>PLAN</v>
      </c>
      <c r="K195" s="119" t="str">
        <f aca="false">K6</f>
        <v>PLAN</v>
      </c>
      <c r="L195" s="119" t="str">
        <f aca="false">L6</f>
        <v>PLAN</v>
      </c>
      <c r="M195" s="119" t="str">
        <f aca="false">M6</f>
        <v>PLAN</v>
      </c>
      <c r="N195" s="119" t="str">
        <f aca="false">N6</f>
        <v>PLAN</v>
      </c>
      <c r="O195" s="119" t="str">
        <f aca="false">O6</f>
        <v>PLAN</v>
      </c>
      <c r="P195" s="119" t="str">
        <f aca="false">P6</f>
        <v>TOTAL</v>
      </c>
      <c r="Q195" s="119" t="str">
        <f aca="false">Q6</f>
        <v>FEB.</v>
      </c>
      <c r="R195" s="119" t="str">
        <f aca="false">R6</f>
        <v>ESTIMATED</v>
      </c>
      <c r="S195" s="170"/>
      <c r="T195" s="119" t="str">
        <f aca="false">T6</f>
        <v>PLAN</v>
      </c>
      <c r="U195" s="119" t="str">
        <f aca="false">U6</f>
        <v>MARCH</v>
      </c>
      <c r="V195" s="119" t="str">
        <f aca="false">V6</f>
        <v>PLAN</v>
      </c>
      <c r="W195" s="102"/>
      <c r="X195" s="102"/>
      <c r="Y195" s="102"/>
      <c r="Z195" s="102"/>
      <c r="AA195" s="99"/>
      <c r="AB195" s="119" t="str">
        <f aca="false">AB6</f>
        <v>TOTAL</v>
      </c>
      <c r="AC195" s="119" t="str">
        <f aca="false">AC6</f>
        <v>MARCH</v>
      </c>
      <c r="AD195" s="119" t="str">
        <f aca="false">AD6</f>
        <v>ESTIMATED</v>
      </c>
      <c r="AE195" s="102"/>
      <c r="AF195" s="119" t="str">
        <f aca="false">AF6</f>
        <v>PLAN</v>
      </c>
      <c r="AG195" s="119" t="str">
        <f aca="false">AG6</f>
        <v>MARCH</v>
      </c>
      <c r="AH195" s="119" t="str">
        <f aca="false">AH6</f>
        <v>PLAN</v>
      </c>
      <c r="AI195" s="102"/>
      <c r="AJ195" s="155" t="str">
        <f aca="false">AJ6</f>
        <v>ACT./EST. vs. PLAN</v>
      </c>
      <c r="AK195" s="155"/>
      <c r="AL195" s="102"/>
      <c r="AM195" s="155" t="str">
        <f aca="false">AM6</f>
        <v>3rd C.E. 2001</v>
      </c>
      <c r="AN195" s="155"/>
      <c r="AO195" s="102"/>
      <c r="AP195" s="155" t="str">
        <f aca="false">AP6</f>
        <v>Sept. YTD</v>
      </c>
      <c r="AQ195" s="155"/>
      <c r="AR195" s="102"/>
      <c r="AS195" s="102"/>
      <c r="AT195" s="102"/>
      <c r="AU195" s="102"/>
    </row>
    <row r="196" customFormat="false" ht="12.75" hidden="false" customHeight="true" outlineLevel="0" collapsed="false">
      <c r="A196" s="171"/>
      <c r="B196" s="171"/>
      <c r="C196" s="171"/>
      <c r="D196" s="125" t="str">
        <f aca="false">D7</f>
        <v>JAN</v>
      </c>
      <c r="E196" s="125" t="str">
        <f aca="false">E7</f>
        <v>FEB</v>
      </c>
      <c r="F196" s="125" t="str">
        <f aca="false">F7</f>
        <v>MAR</v>
      </c>
      <c r="G196" s="125" t="str">
        <f aca="false">G7</f>
        <v>APR</v>
      </c>
      <c r="H196" s="125" t="str">
        <f aca="false">H7</f>
        <v>MAY</v>
      </c>
      <c r="I196" s="125" t="str">
        <f aca="false">I7</f>
        <v>JUN</v>
      </c>
      <c r="J196" s="125" t="str">
        <f aca="false">J7</f>
        <v>JUL</v>
      </c>
      <c r="K196" s="125" t="str">
        <f aca="false">K7</f>
        <v>AUG</v>
      </c>
      <c r="L196" s="125" t="str">
        <f aca="false">L7</f>
        <v>SEP</v>
      </c>
      <c r="M196" s="125" t="str">
        <f aca="false">M7</f>
        <v>OCT</v>
      </c>
      <c r="N196" s="125" t="str">
        <f aca="false">N7</f>
        <v>NOV</v>
      </c>
      <c r="O196" s="125" t="str">
        <f aca="false">O7</f>
        <v>DEC</v>
      </c>
      <c r="P196" s="125" t="n">
        <f aca="false">P7</f>
        <v>2002</v>
      </c>
      <c r="Q196" s="125" t="str">
        <f aca="false">Q7</f>
        <v>Y-T-D</v>
      </c>
      <c r="R196" s="125" t="str">
        <f aca="false">R7</f>
        <v>R.M.</v>
      </c>
      <c r="S196" s="170"/>
      <c r="T196" s="125" t="n">
        <f aca="false">T7</f>
        <v>2002</v>
      </c>
      <c r="U196" s="125" t="str">
        <f aca="false">U7</f>
        <v>Y-T-D</v>
      </c>
      <c r="V196" s="125" t="str">
        <f aca="false">V7</f>
        <v>R.M.</v>
      </c>
      <c r="W196" s="102"/>
      <c r="X196" s="102"/>
      <c r="Y196" s="102"/>
      <c r="Z196" s="102"/>
      <c r="AA196" s="99"/>
      <c r="AB196" s="125" t="n">
        <f aca="false">AB7</f>
        <v>2002</v>
      </c>
      <c r="AC196" s="125" t="str">
        <f aca="false">AC7</f>
        <v>Y-T-D</v>
      </c>
      <c r="AD196" s="125" t="str">
        <f aca="false">AD7</f>
        <v>R.M.</v>
      </c>
      <c r="AE196" s="102"/>
      <c r="AF196" s="125" t="n">
        <f aca="false">AF7</f>
        <v>2002</v>
      </c>
      <c r="AG196" s="125" t="str">
        <f aca="false">AG7</f>
        <v>Y-T-D</v>
      </c>
      <c r="AH196" s="125" t="str">
        <f aca="false">AH7</f>
        <v>R.M.</v>
      </c>
      <c r="AI196" s="102"/>
      <c r="AJ196" s="125" t="str">
        <f aca="false">AJ7</f>
        <v>Y-T-D</v>
      </c>
      <c r="AK196" s="125" t="str">
        <f aca="false">AK7</f>
        <v>ANNUAL</v>
      </c>
      <c r="AL196" s="102"/>
      <c r="AM196" s="125" t="str">
        <f aca="false">AM7</f>
        <v>ANNUAL</v>
      </c>
      <c r="AN196" s="125" t="str">
        <f aca="false">AN7</f>
        <v>Variance</v>
      </c>
      <c r="AO196" s="102"/>
      <c r="AP196" s="125" t="str">
        <f aca="false">AP7</f>
        <v>3rd C.E.</v>
      </c>
      <c r="AQ196" s="125" t="str">
        <f aca="false">AQ7</f>
        <v>Variance</v>
      </c>
      <c r="AR196" s="102"/>
      <c r="AS196" s="102"/>
      <c r="AT196" s="102"/>
      <c r="AU196" s="102"/>
    </row>
    <row r="197" customFormat="false" ht="12.75" hidden="false" customHeight="true" outlineLevel="0" collapsed="false">
      <c r="A197" s="172" t="s">
        <v>546</v>
      </c>
      <c r="B197" s="171"/>
      <c r="C197" s="171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02"/>
      <c r="W197" s="102"/>
      <c r="X197" s="102"/>
      <c r="Y197" s="102"/>
      <c r="Z197" s="102"/>
      <c r="AA197" s="164" t="str">
        <f aca="false">A197</f>
        <v> " OTHER "</v>
      </c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</row>
    <row r="198" customFormat="false" ht="12.75" hidden="false" customHeight="true" outlineLevel="0" collapsed="false">
      <c r="A198" s="173" t="s">
        <v>547</v>
      </c>
      <c r="B198" s="171"/>
      <c r="C198" s="171"/>
      <c r="D198" s="174" t="n">
        <f aca="false">-D346</f>
        <v>903</v>
      </c>
      <c r="E198" s="174" t="n">
        <f aca="false">-E346</f>
        <v>916</v>
      </c>
      <c r="F198" s="174" t="n">
        <f aca="false">-F346</f>
        <v>898</v>
      </c>
      <c r="G198" s="174" t="n">
        <f aca="false">-G346</f>
        <v>861</v>
      </c>
      <c r="H198" s="174" t="n">
        <f aca="false">-H346</f>
        <v>812</v>
      </c>
      <c r="I198" s="174" t="n">
        <f aca="false">-I346</f>
        <v>772</v>
      </c>
      <c r="J198" s="174" t="n">
        <f aca="false">-J346</f>
        <v>920</v>
      </c>
      <c r="K198" s="174" t="n">
        <f aca="false">-K346</f>
        <v>865</v>
      </c>
      <c r="L198" s="174" t="n">
        <f aca="false">-L346</f>
        <v>818</v>
      </c>
      <c r="M198" s="174" t="n">
        <f aca="false">-M346</f>
        <v>783</v>
      </c>
      <c r="N198" s="174" t="n">
        <f aca="false">-N346</f>
        <v>795</v>
      </c>
      <c r="O198" s="174" t="n">
        <f aca="false">-O346</f>
        <v>-4899</v>
      </c>
      <c r="P198" s="129" t="n">
        <f aca="false">SUM(D198:O198)</f>
        <v>4444</v>
      </c>
      <c r="Q198" s="130" t="n">
        <f aca="false">SUM(D198:E198)</f>
        <v>1819</v>
      </c>
      <c r="R198" s="129" t="n">
        <f aca="false">P198-Q198</f>
        <v>2625</v>
      </c>
      <c r="S198" s="170"/>
      <c r="T198" s="130" t="n">
        <v>0</v>
      </c>
      <c r="U198" s="130" t="n">
        <v>0</v>
      </c>
      <c r="V198" s="129" t="n">
        <f aca="false">T198-U198</f>
        <v>0</v>
      </c>
      <c r="W198" s="102"/>
      <c r="X198" s="102"/>
      <c r="Y198" s="102"/>
      <c r="Z198" s="102"/>
      <c r="AA198" s="102" t="str">
        <f aca="false">A198</f>
        <v>   Change in Other Regulatory Assets</v>
      </c>
      <c r="AB198" s="156" t="n">
        <f aca="false">P198</f>
        <v>4444</v>
      </c>
      <c r="AC198" s="130" t="n">
        <f aca="false">SUM(D198:F198)</f>
        <v>2717</v>
      </c>
      <c r="AD198" s="129" t="n">
        <f aca="false">AB198-AC198</f>
        <v>1727</v>
      </c>
      <c r="AE198" s="102"/>
      <c r="AF198" s="129" t="n">
        <f aca="false">T198</f>
        <v>0</v>
      </c>
      <c r="AG198" s="129" t="n">
        <f aca="false">U198</f>
        <v>0</v>
      </c>
      <c r="AH198" s="129" t="n">
        <f aca="false">AF198-AG198</f>
        <v>0</v>
      </c>
      <c r="AI198" s="102"/>
      <c r="AJ198" s="129" t="n">
        <f aca="false">AC198-AG198</f>
        <v>2717</v>
      </c>
      <c r="AK198" s="129" t="n">
        <f aca="false">AB198-AF198</f>
        <v>4444</v>
      </c>
      <c r="AL198" s="102"/>
      <c r="AM198" s="130" t="n">
        <v>5771</v>
      </c>
      <c r="AN198" s="129" t="n">
        <f aca="false">AB198-AM198</f>
        <v>-1327</v>
      </c>
      <c r="AO198" s="102"/>
      <c r="AP198" s="130" t="n">
        <v>0</v>
      </c>
      <c r="AQ198" s="129" t="n">
        <f aca="false">AC198-AP198</f>
        <v>2717</v>
      </c>
      <c r="AR198" s="102"/>
      <c r="AS198" s="102"/>
      <c r="AT198" s="102"/>
      <c r="AU198" s="102"/>
    </row>
    <row r="199" customFormat="false" ht="12.75" hidden="false" customHeight="true" outlineLevel="0" collapsed="false">
      <c r="A199" s="173" t="s">
        <v>548</v>
      </c>
      <c r="B199" s="171"/>
      <c r="C199" s="171"/>
      <c r="D199" s="175" t="n">
        <f aca="false">D349</f>
        <v>0</v>
      </c>
      <c r="E199" s="175" t="n">
        <f aca="false">E349</f>
        <v>0</v>
      </c>
      <c r="F199" s="175" t="n">
        <f aca="false">F349</f>
        <v>0</v>
      </c>
      <c r="G199" s="175" t="n">
        <f aca="false">G349</f>
        <v>0</v>
      </c>
      <c r="H199" s="175" t="n">
        <f aca="false">H349</f>
        <v>0</v>
      </c>
      <c r="I199" s="175" t="n">
        <f aca="false">I349</f>
        <v>0</v>
      </c>
      <c r="J199" s="175" t="n">
        <f aca="false">J349</f>
        <v>0</v>
      </c>
      <c r="K199" s="175" t="n">
        <f aca="false">K349</f>
        <v>0</v>
      </c>
      <c r="L199" s="175" t="n">
        <f aca="false">L349</f>
        <v>0</v>
      </c>
      <c r="M199" s="175" t="n">
        <f aca="false">M349</f>
        <v>0</v>
      </c>
      <c r="N199" s="175" t="n">
        <f aca="false">N349</f>
        <v>0</v>
      </c>
      <c r="O199" s="175" t="n">
        <f aca="false">O349</f>
        <v>0</v>
      </c>
      <c r="P199" s="141" t="n">
        <f aca="false">SUM(D199:O199)</f>
        <v>0</v>
      </c>
      <c r="Q199" s="142" t="n">
        <f aca="false">SUM(D199:E199)</f>
        <v>0</v>
      </c>
      <c r="R199" s="141" t="n">
        <f aca="false">P199-Q199</f>
        <v>0</v>
      </c>
      <c r="S199" s="176"/>
      <c r="T199" s="142" t="n">
        <v>0</v>
      </c>
      <c r="U199" s="142" t="n">
        <v>0</v>
      </c>
      <c r="V199" s="141" t="n">
        <f aca="false">T199-U199</f>
        <v>0</v>
      </c>
      <c r="W199" s="102"/>
      <c r="X199" s="102"/>
      <c r="Y199" s="102"/>
      <c r="Z199" s="102"/>
      <c r="AA199" s="102" t="str">
        <f aca="false">A199</f>
        <v>         "     "      "           "        Liabilities</v>
      </c>
      <c r="AB199" s="158" t="n">
        <f aca="false">P199</f>
        <v>0</v>
      </c>
      <c r="AC199" s="142" t="n">
        <f aca="false">SUM(D199:F199)</f>
        <v>0</v>
      </c>
      <c r="AD199" s="141" t="n">
        <f aca="false">AB199-AC199</f>
        <v>0</v>
      </c>
      <c r="AE199" s="102"/>
      <c r="AF199" s="141" t="n">
        <f aca="false">T199</f>
        <v>0</v>
      </c>
      <c r="AG199" s="141" t="n">
        <f aca="false">U199</f>
        <v>0</v>
      </c>
      <c r="AH199" s="141" t="n">
        <f aca="false">AF199-AG199</f>
        <v>0</v>
      </c>
      <c r="AI199" s="102"/>
      <c r="AJ199" s="141" t="n">
        <f aca="false">AC199-AG199</f>
        <v>0</v>
      </c>
      <c r="AK199" s="141" t="n">
        <f aca="false">AB199-AF199</f>
        <v>0</v>
      </c>
      <c r="AL199" s="102"/>
      <c r="AM199" s="142" t="n">
        <v>0</v>
      </c>
      <c r="AN199" s="141" t="n">
        <f aca="false">AB199-AM199</f>
        <v>0</v>
      </c>
      <c r="AO199" s="159"/>
      <c r="AP199" s="142" t="n">
        <v>0</v>
      </c>
      <c r="AQ199" s="141" t="n">
        <f aca="false">AC199-AP199</f>
        <v>0</v>
      </c>
      <c r="AR199" s="102"/>
      <c r="AS199" s="102"/>
      <c r="AT199" s="102"/>
      <c r="AU199" s="102"/>
    </row>
    <row r="200" customFormat="false" ht="3.95" hidden="false" customHeight="true" outlineLevel="0" collapsed="false">
      <c r="A200" s="173"/>
      <c r="B200" s="171"/>
      <c r="C200" s="171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0"/>
      <c r="Q200" s="170"/>
      <c r="R200" s="170"/>
      <c r="S200" s="170"/>
      <c r="T200" s="170"/>
      <c r="U200" s="170"/>
      <c r="V200" s="102"/>
      <c r="W200" s="102"/>
      <c r="X200" s="102"/>
      <c r="Y200" s="102"/>
      <c r="Z200" s="102"/>
      <c r="AA200" s="99"/>
      <c r="AB200" s="102"/>
      <c r="AC200" s="159"/>
      <c r="AD200" s="159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</row>
    <row r="201" customFormat="false" ht="12.75" hidden="false" customHeight="true" outlineLevel="0" collapsed="false">
      <c r="A201" s="178" t="s">
        <v>549</v>
      </c>
      <c r="B201" s="179"/>
      <c r="C201" s="179"/>
      <c r="D201" s="180" t="n">
        <f aca="false">D198+D199</f>
        <v>903</v>
      </c>
      <c r="E201" s="180" t="n">
        <f aca="false">E198+E199</f>
        <v>916</v>
      </c>
      <c r="F201" s="180" t="n">
        <f aca="false">F198+F199</f>
        <v>898</v>
      </c>
      <c r="G201" s="180" t="n">
        <f aca="false">G198+G199</f>
        <v>861</v>
      </c>
      <c r="H201" s="180" t="n">
        <f aca="false">H198+H199</f>
        <v>812</v>
      </c>
      <c r="I201" s="180" t="n">
        <f aca="false">I198+I199</f>
        <v>772</v>
      </c>
      <c r="J201" s="180" t="n">
        <f aca="false">J198+J199</f>
        <v>920</v>
      </c>
      <c r="K201" s="180" t="n">
        <f aca="false">K198+K199</f>
        <v>865</v>
      </c>
      <c r="L201" s="180" t="n">
        <f aca="false">L198+L199</f>
        <v>818</v>
      </c>
      <c r="M201" s="180" t="n">
        <f aca="false">M198+M199</f>
        <v>783</v>
      </c>
      <c r="N201" s="180" t="n">
        <f aca="false">N198+N199</f>
        <v>795</v>
      </c>
      <c r="O201" s="180" t="n">
        <f aca="false">O198+O199</f>
        <v>-4899</v>
      </c>
      <c r="P201" s="180" t="n">
        <f aca="false">P198+P199</f>
        <v>4444</v>
      </c>
      <c r="Q201" s="180" t="n">
        <f aca="false">Q198+Q199</f>
        <v>1819</v>
      </c>
      <c r="R201" s="180" t="n">
        <f aca="false">R198+R199</f>
        <v>2625</v>
      </c>
      <c r="S201" s="170"/>
      <c r="T201" s="180" t="n">
        <f aca="false">T198+T199</f>
        <v>0</v>
      </c>
      <c r="U201" s="180" t="n">
        <f aca="false">U198+U199</f>
        <v>0</v>
      </c>
      <c r="V201" s="180" t="n">
        <f aca="false">V198+V199</f>
        <v>0</v>
      </c>
      <c r="W201" s="102"/>
      <c r="X201" s="102"/>
      <c r="Y201" s="102"/>
      <c r="Z201" s="102"/>
      <c r="AA201" s="99" t="str">
        <f aca="false">A201</f>
        <v>      Net Change in Regulatory Assets / Liabilities</v>
      </c>
      <c r="AB201" s="180" t="n">
        <f aca="false">AB198+AB199</f>
        <v>4444</v>
      </c>
      <c r="AC201" s="180" t="n">
        <f aca="false">AC198+AC199</f>
        <v>2717</v>
      </c>
      <c r="AD201" s="180" t="n">
        <f aca="false">AD198+AD199</f>
        <v>1727</v>
      </c>
      <c r="AE201" s="102"/>
      <c r="AF201" s="180" t="n">
        <f aca="false">AF198+AF199</f>
        <v>0</v>
      </c>
      <c r="AG201" s="180" t="n">
        <f aca="false">AG198+AG199</f>
        <v>0</v>
      </c>
      <c r="AH201" s="180" t="n">
        <f aca="false">AH198+AH199</f>
        <v>0</v>
      </c>
      <c r="AI201" s="102"/>
      <c r="AJ201" s="180" t="n">
        <f aca="false">AJ198+AJ199</f>
        <v>2717</v>
      </c>
      <c r="AK201" s="180" t="n">
        <f aca="false">AK198+AK199</f>
        <v>4444</v>
      </c>
      <c r="AL201" s="102"/>
      <c r="AM201" s="181" t="n">
        <f aca="false">AM198+AM199</f>
        <v>5771</v>
      </c>
      <c r="AN201" s="181" t="n">
        <f aca="false">AN198+AN199</f>
        <v>-1327</v>
      </c>
      <c r="AO201" s="102"/>
      <c r="AP201" s="181" t="n">
        <f aca="false">AP198+AP199</f>
        <v>0</v>
      </c>
      <c r="AQ201" s="181" t="n">
        <f aca="false">AQ198+AQ199</f>
        <v>2717</v>
      </c>
      <c r="AR201" s="102"/>
      <c r="AS201" s="102"/>
      <c r="AT201" s="102"/>
      <c r="AU201" s="102"/>
    </row>
    <row r="202" customFormat="false" ht="6" hidden="false" customHeight="true" outlineLevel="0" collapsed="false">
      <c r="A202" s="173"/>
      <c r="B202" s="171"/>
      <c r="C202" s="171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02"/>
      <c r="W202" s="102"/>
      <c r="X202" s="102"/>
      <c r="Y202" s="102"/>
      <c r="Z202" s="102"/>
      <c r="AA202" s="99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</row>
    <row r="203" customFormat="false" ht="12.75" hidden="false" customHeight="true" outlineLevel="0" collapsed="false">
      <c r="A203" s="182" t="s">
        <v>550</v>
      </c>
      <c r="B203" s="171"/>
      <c r="C203" s="171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02"/>
      <c r="W203" s="102"/>
      <c r="X203" s="102"/>
      <c r="Y203" s="102"/>
      <c r="Z203" s="102"/>
      <c r="AA203" s="102" t="str">
        <f aca="false">A203</f>
        <v>   Other Items (Cash Flow Model)</v>
      </c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</row>
    <row r="204" customFormat="false" ht="12.75" hidden="false" customHeight="true" outlineLevel="0" collapsed="false">
      <c r="A204" s="173" t="s">
        <v>551</v>
      </c>
      <c r="B204" s="171"/>
      <c r="C204" s="171"/>
      <c r="D204" s="174" t="n">
        <f aca="false">-D261</f>
        <v>-0</v>
      </c>
      <c r="E204" s="174" t="n">
        <f aca="false">-E261</f>
        <v>-0</v>
      </c>
      <c r="F204" s="174" t="n">
        <f aca="false">-F261</f>
        <v>-0</v>
      </c>
      <c r="G204" s="174" t="n">
        <f aca="false">-G261</f>
        <v>-0</v>
      </c>
      <c r="H204" s="174" t="n">
        <f aca="false">-H261</f>
        <v>-0</v>
      </c>
      <c r="I204" s="174" t="n">
        <f aca="false">-I261</f>
        <v>-0</v>
      </c>
      <c r="J204" s="174" t="n">
        <f aca="false">-J261</f>
        <v>-0</v>
      </c>
      <c r="K204" s="174" t="n">
        <f aca="false">-K261</f>
        <v>-0</v>
      </c>
      <c r="L204" s="174" t="n">
        <f aca="false">-L261</f>
        <v>-0</v>
      </c>
      <c r="M204" s="174" t="n">
        <f aca="false">-M261</f>
        <v>-0</v>
      </c>
      <c r="N204" s="174" t="n">
        <f aca="false">-N261</f>
        <v>-0</v>
      </c>
      <c r="O204" s="174" t="n">
        <f aca="false">-O261</f>
        <v>-0</v>
      </c>
      <c r="P204" s="129" t="n">
        <f aca="false">SUM(D204:O204)</f>
        <v>0</v>
      </c>
      <c r="Q204" s="130" t="n">
        <f aca="false">SUM(D204:E204)</f>
        <v>0</v>
      </c>
      <c r="R204" s="129" t="n">
        <f aca="false">P204-Q204</f>
        <v>0</v>
      </c>
      <c r="S204" s="170"/>
      <c r="T204" s="130" t="n">
        <v>0</v>
      </c>
      <c r="U204" s="130" t="n">
        <v>0</v>
      </c>
      <c r="V204" s="129" t="n">
        <f aca="false">T204-U204</f>
        <v>0</v>
      </c>
      <c r="W204" s="102"/>
      <c r="X204" s="102"/>
      <c r="Y204" s="102"/>
      <c r="Z204" s="102"/>
      <c r="AA204" s="102" t="str">
        <f aca="false">A204</f>
        <v>      Change in Cash / Temporary Cash Investments</v>
      </c>
      <c r="AB204" s="156" t="n">
        <f aca="false">P204</f>
        <v>0</v>
      </c>
      <c r="AC204" s="130" t="n">
        <f aca="false">SUM(D204:F204)</f>
        <v>0</v>
      </c>
      <c r="AD204" s="129" t="n">
        <f aca="false">AB204-AC204</f>
        <v>0</v>
      </c>
      <c r="AE204" s="102"/>
      <c r="AF204" s="129" t="n">
        <f aca="false">T204</f>
        <v>0</v>
      </c>
      <c r="AG204" s="129" t="n">
        <f aca="false">U204</f>
        <v>0</v>
      </c>
      <c r="AH204" s="129" t="n">
        <f aca="false">AF204-AG204</f>
        <v>0</v>
      </c>
      <c r="AI204" s="102"/>
      <c r="AJ204" s="129" t="n">
        <f aca="false">AC204-AG204</f>
        <v>0</v>
      </c>
      <c r="AK204" s="129" t="n">
        <f aca="false">AB204-AF204</f>
        <v>0</v>
      </c>
      <c r="AL204" s="102"/>
      <c r="AM204" s="130" t="n">
        <v>0</v>
      </c>
      <c r="AN204" s="129" t="n">
        <f aca="false">AB204-AM204</f>
        <v>0</v>
      </c>
      <c r="AO204" s="102"/>
      <c r="AP204" s="130" t="n">
        <v>0</v>
      </c>
      <c r="AQ204" s="129" t="n">
        <f aca="false">AC204-AP204</f>
        <v>0</v>
      </c>
      <c r="AR204" s="102"/>
      <c r="AS204" s="102"/>
      <c r="AT204" s="102"/>
      <c r="AU204" s="102"/>
    </row>
    <row r="205" customFormat="false" ht="3.95" hidden="false" customHeight="true" outlineLevel="0" collapsed="false">
      <c r="A205" s="182"/>
      <c r="B205" s="171"/>
      <c r="C205" s="171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02"/>
      <c r="W205" s="102"/>
      <c r="X205" s="102"/>
      <c r="Y205" s="102"/>
      <c r="Z205" s="102"/>
      <c r="AA205" s="99"/>
      <c r="AB205" s="102"/>
      <c r="AC205" s="102"/>
      <c r="AD205" s="102"/>
      <c r="AE205" s="102"/>
      <c r="AF205" s="102"/>
      <c r="AG205" s="170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</row>
    <row r="206" customFormat="false" ht="12.75" hidden="false" customHeight="true" outlineLevel="0" collapsed="false">
      <c r="A206" s="131" t="s">
        <v>552</v>
      </c>
      <c r="B206" s="183" t="s">
        <v>553</v>
      </c>
      <c r="C206" s="171"/>
      <c r="D206" s="184" t="n">
        <v>0</v>
      </c>
      <c r="E206" s="184" t="n">
        <v>0</v>
      </c>
      <c r="F206" s="184" t="n">
        <v>0</v>
      </c>
      <c r="G206" s="184" t="n">
        <v>0</v>
      </c>
      <c r="H206" s="184" t="n">
        <v>0</v>
      </c>
      <c r="I206" s="184" t="n">
        <v>0</v>
      </c>
      <c r="J206" s="184" t="n">
        <v>0</v>
      </c>
      <c r="K206" s="184" t="n">
        <v>0</v>
      </c>
      <c r="L206" s="184" t="n">
        <v>0</v>
      </c>
      <c r="M206" s="184" t="n">
        <v>0</v>
      </c>
      <c r="N206" s="184" t="n">
        <v>0</v>
      </c>
      <c r="O206" s="184" t="n">
        <v>0</v>
      </c>
      <c r="P206" s="129" t="n">
        <f aca="false">SUM(D206:O206)</f>
        <v>0</v>
      </c>
      <c r="Q206" s="130" t="n">
        <f aca="false">SUM(D206:E206)</f>
        <v>0</v>
      </c>
      <c r="R206" s="129" t="n">
        <f aca="false">P206-Q206</f>
        <v>0</v>
      </c>
      <c r="S206" s="170"/>
      <c r="T206" s="130" t="n">
        <v>0</v>
      </c>
      <c r="U206" s="130" t="n">
        <v>0</v>
      </c>
      <c r="V206" s="129" t="n">
        <f aca="false">T206-U206</f>
        <v>0</v>
      </c>
      <c r="W206" s="102"/>
      <c r="X206" s="102"/>
      <c r="Y206" s="102"/>
      <c r="Z206" s="102"/>
      <c r="AA206" s="102" t="str">
        <f aca="false">A206</f>
        <v>      Change in Invest. &amp; Other Assets</v>
      </c>
      <c r="AB206" s="156" t="n">
        <f aca="false">P206</f>
        <v>0</v>
      </c>
      <c r="AC206" s="130" t="n">
        <f aca="false">SUM(D206:F206)</f>
        <v>0</v>
      </c>
      <c r="AD206" s="129" t="n">
        <f aca="false">AB206-AC206</f>
        <v>0</v>
      </c>
      <c r="AE206" s="102"/>
      <c r="AF206" s="129" t="n">
        <f aca="false">T206</f>
        <v>0</v>
      </c>
      <c r="AG206" s="129" t="n">
        <f aca="false">U206</f>
        <v>0</v>
      </c>
      <c r="AH206" s="129" t="n">
        <f aca="false">AF206-AG206</f>
        <v>0</v>
      </c>
      <c r="AI206" s="102"/>
      <c r="AJ206" s="129" t="n">
        <f aca="false">AC206-AG206</f>
        <v>0</v>
      </c>
      <c r="AK206" s="129" t="n">
        <f aca="false">AB206-AF206</f>
        <v>0</v>
      </c>
      <c r="AL206" s="102"/>
      <c r="AM206" s="130" t="n">
        <v>0</v>
      </c>
      <c r="AN206" s="129" t="n">
        <f aca="false">AB206-AM206</f>
        <v>0</v>
      </c>
      <c r="AO206" s="102"/>
      <c r="AP206" s="130" t="n">
        <v>0</v>
      </c>
      <c r="AQ206" s="129" t="n">
        <f aca="false">AC206-AP206</f>
        <v>0</v>
      </c>
      <c r="AR206" s="102"/>
      <c r="AS206" s="102"/>
      <c r="AT206" s="102"/>
      <c r="AU206" s="102"/>
    </row>
    <row r="207" customFormat="false" ht="3.95" hidden="false" customHeight="true" outlineLevel="0" collapsed="false">
      <c r="A207" s="182"/>
      <c r="B207" s="171"/>
      <c r="C207" s="171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1"/>
      <c r="U207" s="171"/>
      <c r="V207" s="102"/>
      <c r="W207" s="102"/>
      <c r="X207" s="102"/>
      <c r="Y207" s="102"/>
      <c r="Z207" s="102"/>
      <c r="AA207" s="99"/>
      <c r="AB207" s="102"/>
      <c r="AC207" s="102"/>
      <c r="AD207" s="102"/>
      <c r="AE207" s="102"/>
      <c r="AF207" s="102"/>
      <c r="AG207" s="170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</row>
    <row r="208" customFormat="false" ht="12.75" hidden="false" customHeight="true" outlineLevel="0" collapsed="false">
      <c r="A208" s="173" t="s">
        <v>554</v>
      </c>
      <c r="B208" s="171"/>
      <c r="C208" s="171"/>
      <c r="D208" s="174" t="n">
        <f aca="false">-SUM(D308:D321)</f>
        <v>-442</v>
      </c>
      <c r="E208" s="174" t="n">
        <f aca="false">-SUM(E308:E321)</f>
        <v>-444</v>
      </c>
      <c r="F208" s="174" t="n">
        <f aca="false">-SUM(F308:F321)</f>
        <v>-842</v>
      </c>
      <c r="G208" s="174" t="n">
        <f aca="false">-SUM(G308:G321)</f>
        <v>-444</v>
      </c>
      <c r="H208" s="174" t="n">
        <f aca="false">-SUM(H308:H321)</f>
        <v>-442</v>
      </c>
      <c r="I208" s="174" t="n">
        <f aca="false">-SUM(I308:I321)</f>
        <v>-2844</v>
      </c>
      <c r="J208" s="174" t="n">
        <f aca="false">-SUM(J308:J321)</f>
        <v>-442</v>
      </c>
      <c r="K208" s="174" t="n">
        <f aca="false">-SUM(K308:K321)</f>
        <v>-444</v>
      </c>
      <c r="L208" s="174" t="n">
        <f aca="false">-SUM(L308:L321)</f>
        <v>-843</v>
      </c>
      <c r="M208" s="174" t="n">
        <f aca="false">-SUM(M308:M321)</f>
        <v>-450</v>
      </c>
      <c r="N208" s="174" t="n">
        <f aca="false">-SUM(N308:N321)</f>
        <v>-925</v>
      </c>
      <c r="O208" s="174" t="n">
        <f aca="false">-SUM(O308:O321)</f>
        <v>-625</v>
      </c>
      <c r="P208" s="129" t="n">
        <f aca="false">SUM(D208:O208)</f>
        <v>-9187</v>
      </c>
      <c r="Q208" s="130" t="n">
        <f aca="false">SUM(D208:E208)</f>
        <v>-886</v>
      </c>
      <c r="R208" s="129" t="n">
        <f aca="false">P208-Q208</f>
        <v>-8301</v>
      </c>
      <c r="S208" s="170"/>
      <c r="T208" s="130" t="n">
        <v>0</v>
      </c>
      <c r="U208" s="130" t="n">
        <v>0</v>
      </c>
      <c r="V208" s="129" t="n">
        <f aca="false">T208-U208</f>
        <v>0</v>
      </c>
      <c r="W208" s="102"/>
      <c r="X208" s="102"/>
      <c r="Y208" s="102"/>
      <c r="Z208" s="102"/>
      <c r="AA208" s="102" t="str">
        <f aca="false">A208</f>
        <v>      Change in Deferred Charges</v>
      </c>
      <c r="AB208" s="156" t="n">
        <f aca="false">P208</f>
        <v>-9187</v>
      </c>
      <c r="AC208" s="130" t="n">
        <f aca="false">SUM(D208:F208)</f>
        <v>-1728</v>
      </c>
      <c r="AD208" s="129" t="n">
        <f aca="false">AB208-AC208</f>
        <v>-7459</v>
      </c>
      <c r="AE208" s="102"/>
      <c r="AF208" s="129" t="n">
        <f aca="false">T208</f>
        <v>0</v>
      </c>
      <c r="AG208" s="129" t="n">
        <f aca="false">U208</f>
        <v>0</v>
      </c>
      <c r="AH208" s="129" t="n">
        <f aca="false">AF208-AG208</f>
        <v>0</v>
      </c>
      <c r="AI208" s="102"/>
      <c r="AJ208" s="129" t="n">
        <f aca="false">AC208-AG208</f>
        <v>-1728</v>
      </c>
      <c r="AK208" s="129" t="n">
        <f aca="false">AB208-AF208</f>
        <v>-9187</v>
      </c>
      <c r="AL208" s="102"/>
      <c r="AM208" s="130" t="n">
        <v>-971</v>
      </c>
      <c r="AN208" s="129" t="n">
        <f aca="false">AB208-AM208</f>
        <v>-8216</v>
      </c>
      <c r="AO208" s="102"/>
      <c r="AP208" s="130" t="n">
        <v>0</v>
      </c>
      <c r="AQ208" s="129" t="n">
        <f aca="false">AC208-AP208</f>
        <v>-1728</v>
      </c>
      <c r="AR208" s="102"/>
      <c r="AS208" s="102"/>
      <c r="AT208" s="102"/>
      <c r="AU208" s="102"/>
    </row>
    <row r="209" customFormat="false" ht="3.95" hidden="false" customHeight="true" outlineLevel="0" collapsed="false">
      <c r="A209" s="173"/>
      <c r="B209" s="171"/>
      <c r="C209" s="171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02"/>
      <c r="W209" s="102"/>
      <c r="X209" s="102"/>
      <c r="Y209" s="102"/>
      <c r="Z209" s="102"/>
      <c r="AA209" s="99"/>
      <c r="AB209" s="102"/>
      <c r="AC209" s="130"/>
      <c r="AD209" s="102"/>
      <c r="AE209" s="102"/>
      <c r="AF209" s="102"/>
      <c r="AG209" s="170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</row>
    <row r="210" customFormat="false" ht="12.75" hidden="false" customHeight="true" outlineLevel="0" collapsed="false">
      <c r="A210" s="131" t="s">
        <v>555</v>
      </c>
      <c r="B210" s="171"/>
      <c r="C210" s="171"/>
      <c r="D210" s="174" t="n">
        <f aca="false">SUM(D336:D341)</f>
        <v>-1</v>
      </c>
      <c r="E210" s="174" t="n">
        <f aca="false">SUM(E336:E341)</f>
        <v>0</v>
      </c>
      <c r="F210" s="174" t="n">
        <f aca="false">SUM(F336:F341)</f>
        <v>-1</v>
      </c>
      <c r="G210" s="174" t="n">
        <f aca="false">SUM(G336:G341)</f>
        <v>0</v>
      </c>
      <c r="H210" s="174" t="n">
        <f aca="false">SUM(H336:H341)</f>
        <v>-1</v>
      </c>
      <c r="I210" s="174" t="n">
        <f aca="false">SUM(I336:I341)</f>
        <v>-1</v>
      </c>
      <c r="J210" s="174" t="n">
        <f aca="false">SUM(J336:J341)</f>
        <v>0</v>
      </c>
      <c r="K210" s="174" t="n">
        <f aca="false">SUM(K336:K341)</f>
        <v>-1</v>
      </c>
      <c r="L210" s="174" t="n">
        <f aca="false">SUM(L336:L341)</f>
        <v>0</v>
      </c>
      <c r="M210" s="174" t="n">
        <f aca="false">SUM(M336:M341)</f>
        <v>-21</v>
      </c>
      <c r="N210" s="174" t="n">
        <f aca="false">SUM(N336:N341)</f>
        <v>0</v>
      </c>
      <c r="O210" s="174" t="n">
        <f aca="false">SUM(O336:O341)</f>
        <v>-878</v>
      </c>
      <c r="P210" s="129" t="n">
        <f aca="false">SUM(D210:O210)</f>
        <v>-904</v>
      </c>
      <c r="Q210" s="130" t="n">
        <f aca="false">SUM(D210:E210)</f>
        <v>-1</v>
      </c>
      <c r="R210" s="129" t="n">
        <f aca="false">P210-Q210</f>
        <v>-903</v>
      </c>
      <c r="S210" s="170"/>
      <c r="T210" s="130" t="n">
        <v>0</v>
      </c>
      <c r="U210" s="130" t="n">
        <v>0</v>
      </c>
      <c r="V210" s="129" t="n">
        <f aca="false">T210-U210</f>
        <v>0</v>
      </c>
      <c r="W210" s="102"/>
      <c r="X210" s="102"/>
      <c r="Y210" s="102"/>
      <c r="Z210" s="102"/>
      <c r="AA210" s="102" t="str">
        <f aca="false">A210</f>
        <v>      Change in Deferred Credits </v>
      </c>
      <c r="AB210" s="156" t="n">
        <f aca="false">P210</f>
        <v>-904</v>
      </c>
      <c r="AC210" s="130" t="n">
        <f aca="false">SUM(D210:F210)</f>
        <v>-2</v>
      </c>
      <c r="AD210" s="129" t="n">
        <f aca="false">AB210-AC210</f>
        <v>-902</v>
      </c>
      <c r="AE210" s="102"/>
      <c r="AF210" s="129" t="n">
        <f aca="false">T210</f>
        <v>0</v>
      </c>
      <c r="AG210" s="129" t="n">
        <f aca="false">U210</f>
        <v>0</v>
      </c>
      <c r="AH210" s="129" t="n">
        <f aca="false">AF210-AG210</f>
        <v>0</v>
      </c>
      <c r="AI210" s="102"/>
      <c r="AJ210" s="129" t="n">
        <f aca="false">AC210-AG210</f>
        <v>-2</v>
      </c>
      <c r="AK210" s="129" t="n">
        <f aca="false">AB210-AF210</f>
        <v>-904</v>
      </c>
      <c r="AL210" s="102"/>
      <c r="AM210" s="130" t="n">
        <v>-897</v>
      </c>
      <c r="AN210" s="129" t="n">
        <f aca="false">AB210-AM210</f>
        <v>-7</v>
      </c>
      <c r="AO210" s="102"/>
      <c r="AP210" s="130" t="n">
        <v>0</v>
      </c>
      <c r="AQ210" s="129" t="n">
        <f aca="false">AC210-AP210</f>
        <v>-2</v>
      </c>
      <c r="AR210" s="102"/>
      <c r="AS210" s="102"/>
      <c r="AT210" s="102"/>
      <c r="AU210" s="102"/>
    </row>
    <row r="211" customFormat="false" ht="3.95" hidden="false" customHeight="true" outlineLevel="0" collapsed="false">
      <c r="A211" s="171"/>
      <c r="B211" s="171"/>
      <c r="C211" s="171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1"/>
      <c r="V211" s="102"/>
      <c r="W211" s="102"/>
      <c r="X211" s="102"/>
      <c r="Y211" s="102"/>
      <c r="Z211" s="102"/>
      <c r="AA211" s="99"/>
      <c r="AB211" s="102"/>
      <c r="AC211" s="102"/>
      <c r="AD211" s="102"/>
      <c r="AE211" s="102"/>
      <c r="AF211" s="102"/>
      <c r="AG211" s="170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</row>
    <row r="212" customFormat="false" ht="12.75" hidden="false" customHeight="true" outlineLevel="0" collapsed="false">
      <c r="A212" s="173" t="s">
        <v>556</v>
      </c>
      <c r="B212" s="171"/>
      <c r="C212" s="171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02"/>
      <c r="W212" s="102"/>
      <c r="X212" s="102"/>
      <c r="Y212" s="102"/>
      <c r="Z212" s="102"/>
      <c r="AA212" s="102" t="str">
        <f aca="false">A212</f>
        <v>      Gross Plant</v>
      </c>
      <c r="AB212" s="102"/>
      <c r="AC212" s="102"/>
      <c r="AD212" s="102"/>
      <c r="AE212" s="102"/>
      <c r="AF212" s="102"/>
      <c r="AG212" s="170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</row>
    <row r="213" customFormat="false" ht="12.75" hidden="false" customHeight="true" outlineLevel="0" collapsed="false">
      <c r="A213" s="131" t="s">
        <v>557</v>
      </c>
      <c r="B213" s="171"/>
      <c r="C213" s="171"/>
      <c r="D213" s="174" t="n">
        <f aca="false">-D274</f>
        <v>-0</v>
      </c>
      <c r="E213" s="174" t="n">
        <f aca="false">-E274</f>
        <v>-0</v>
      </c>
      <c r="F213" s="174" t="n">
        <f aca="false">-F274</f>
        <v>-0</v>
      </c>
      <c r="G213" s="174" t="n">
        <f aca="false">-G274</f>
        <v>-0</v>
      </c>
      <c r="H213" s="174" t="n">
        <f aca="false">-H274</f>
        <v>-0</v>
      </c>
      <c r="I213" s="174" t="n">
        <f aca="false">-I274</f>
        <v>-0</v>
      </c>
      <c r="J213" s="174" t="n">
        <f aca="false">-J274</f>
        <v>-0</v>
      </c>
      <c r="K213" s="174" t="n">
        <f aca="false">-K274</f>
        <v>-0</v>
      </c>
      <c r="L213" s="174" t="n">
        <f aca="false">-L274</f>
        <v>-0</v>
      </c>
      <c r="M213" s="174" t="n">
        <f aca="false">-M274</f>
        <v>-0</v>
      </c>
      <c r="N213" s="174" t="n">
        <f aca="false">-N274</f>
        <v>-0</v>
      </c>
      <c r="O213" s="174" t="n">
        <f aca="false">-O274</f>
        <v>-0</v>
      </c>
      <c r="P213" s="129" t="n">
        <f aca="false">SUM(D213:O213)</f>
        <v>0</v>
      </c>
      <c r="Q213" s="130" t="n">
        <f aca="false">SUM(D213:E213)</f>
        <v>0</v>
      </c>
      <c r="R213" s="129" t="n">
        <f aca="false">P213-Q213</f>
        <v>0</v>
      </c>
      <c r="S213" s="170"/>
      <c r="T213" s="130" t="n">
        <v>0</v>
      </c>
      <c r="U213" s="130" t="n">
        <v>0</v>
      </c>
      <c r="V213" s="129" t="n">
        <f aca="false">T213-U213</f>
        <v>0</v>
      </c>
      <c r="W213" s="102"/>
      <c r="X213" s="102"/>
      <c r="Y213" s="102"/>
      <c r="Z213" s="102"/>
      <c r="AA213" s="102" t="str">
        <f aca="false">A213</f>
        <v>          Reserve Adjustments </v>
      </c>
      <c r="AB213" s="156" t="n">
        <f aca="false">P213</f>
        <v>0</v>
      </c>
      <c r="AC213" s="130" t="n">
        <f aca="false">SUM(D213:F213)</f>
        <v>0</v>
      </c>
      <c r="AD213" s="129" t="n">
        <f aca="false">AB213-AC213</f>
        <v>0</v>
      </c>
      <c r="AE213" s="102"/>
      <c r="AF213" s="129" t="n">
        <f aca="false">T213</f>
        <v>0</v>
      </c>
      <c r="AG213" s="129" t="n">
        <f aca="false">U213</f>
        <v>0</v>
      </c>
      <c r="AH213" s="129" t="n">
        <f aca="false">AF213-AG213</f>
        <v>0</v>
      </c>
      <c r="AI213" s="102"/>
      <c r="AJ213" s="129" t="n">
        <f aca="false">AC213-AG213</f>
        <v>0</v>
      </c>
      <c r="AK213" s="129" t="n">
        <f aca="false">AB213-AF213</f>
        <v>0</v>
      </c>
      <c r="AL213" s="102"/>
      <c r="AM213" s="130" t="n">
        <v>0</v>
      </c>
      <c r="AN213" s="129" t="n">
        <f aca="false">AB213-AM213</f>
        <v>0</v>
      </c>
      <c r="AO213" s="102"/>
      <c r="AP213" s="130" t="n">
        <v>0</v>
      </c>
      <c r="AQ213" s="129" t="n">
        <f aca="false">AC213-AP213</f>
        <v>0</v>
      </c>
      <c r="AR213" s="102"/>
      <c r="AS213" s="102"/>
      <c r="AT213" s="102"/>
      <c r="AU213" s="102"/>
    </row>
    <row r="214" customFormat="false" ht="12.75" hidden="false" customHeight="true" outlineLevel="0" collapsed="false">
      <c r="A214" s="131" t="s">
        <v>558</v>
      </c>
      <c r="B214" s="185" t="s">
        <v>559</v>
      </c>
      <c r="C214" s="185"/>
      <c r="D214" s="184" t="n">
        <v>0</v>
      </c>
      <c r="E214" s="184" t="n">
        <v>0</v>
      </c>
      <c r="F214" s="184" t="n">
        <v>0</v>
      </c>
      <c r="G214" s="184" t="n">
        <v>0</v>
      </c>
      <c r="H214" s="184" t="n">
        <v>0</v>
      </c>
      <c r="I214" s="184" t="n">
        <v>0</v>
      </c>
      <c r="J214" s="184" t="n">
        <v>0</v>
      </c>
      <c r="K214" s="184" t="n">
        <v>0</v>
      </c>
      <c r="L214" s="184" t="n">
        <v>0</v>
      </c>
      <c r="M214" s="184" t="n">
        <v>0</v>
      </c>
      <c r="N214" s="184" t="n">
        <v>0</v>
      </c>
      <c r="O214" s="184" t="n">
        <v>0</v>
      </c>
      <c r="P214" s="129" t="n">
        <f aca="false">SUM(D214:O214)</f>
        <v>0</v>
      </c>
      <c r="Q214" s="130" t="n">
        <f aca="false">SUM(D214:E214)</f>
        <v>0</v>
      </c>
      <c r="R214" s="129" t="n">
        <f aca="false">P214-Q214</f>
        <v>0</v>
      </c>
      <c r="S214" s="170"/>
      <c r="T214" s="130" t="n">
        <v>0</v>
      </c>
      <c r="U214" s="130" t="n">
        <v>0</v>
      </c>
      <c r="V214" s="129" t="n">
        <f aca="false">T214-U214</f>
        <v>0</v>
      </c>
      <c r="W214" s="102"/>
      <c r="X214" s="102"/>
      <c r="Y214" s="102"/>
      <c r="Z214" s="102"/>
      <c r="AA214" s="102" t="str">
        <f aca="false">A214</f>
        <v>          Storage Imbalance (Acct.117.4) </v>
      </c>
      <c r="AB214" s="156" t="n">
        <f aca="false">P214</f>
        <v>0</v>
      </c>
      <c r="AC214" s="130" t="n">
        <f aca="false">SUM(D214:F214)</f>
        <v>0</v>
      </c>
      <c r="AD214" s="129" t="n">
        <f aca="false">AB214-AC214</f>
        <v>0</v>
      </c>
      <c r="AE214" s="102"/>
      <c r="AF214" s="129" t="n">
        <f aca="false">T214</f>
        <v>0</v>
      </c>
      <c r="AG214" s="129" t="n">
        <f aca="false">U214</f>
        <v>0</v>
      </c>
      <c r="AH214" s="129" t="n">
        <f aca="false">AF214-AG214</f>
        <v>0</v>
      </c>
      <c r="AI214" s="102"/>
      <c r="AJ214" s="129" t="n">
        <f aca="false">AC214-AG214</f>
        <v>0</v>
      </c>
      <c r="AK214" s="129" t="n">
        <f aca="false">AB214-AF214</f>
        <v>0</v>
      </c>
      <c r="AL214" s="102"/>
      <c r="AM214" s="130" t="n">
        <v>0</v>
      </c>
      <c r="AN214" s="129" t="n">
        <f aca="false">AB214-AM214</f>
        <v>0</v>
      </c>
      <c r="AO214" s="102"/>
      <c r="AP214" s="130" t="n">
        <v>0</v>
      </c>
      <c r="AQ214" s="129" t="n">
        <f aca="false">AC214-AP214</f>
        <v>0</v>
      </c>
      <c r="AR214" s="102"/>
      <c r="AS214" s="102"/>
      <c r="AT214" s="102"/>
      <c r="AU214" s="102"/>
    </row>
    <row r="215" customFormat="false" ht="12.75" hidden="false" customHeight="true" outlineLevel="0" collapsed="false">
      <c r="A215" s="173" t="s">
        <v>560</v>
      </c>
      <c r="B215" s="171"/>
      <c r="C215" s="171"/>
      <c r="D215" s="174" t="n">
        <f aca="false">-D276</f>
        <v>-0</v>
      </c>
      <c r="E215" s="174" t="n">
        <f aca="false">-E276</f>
        <v>-0</v>
      </c>
      <c r="F215" s="174" t="n">
        <f aca="false">-F276</f>
        <v>-0</v>
      </c>
      <c r="G215" s="174" t="n">
        <f aca="false">-G276</f>
        <v>-0</v>
      </c>
      <c r="H215" s="174" t="n">
        <f aca="false">-H276</f>
        <v>-0</v>
      </c>
      <c r="I215" s="174" t="n">
        <f aca="false">-I276</f>
        <v>-0</v>
      </c>
      <c r="J215" s="174" t="n">
        <f aca="false">-J276</f>
        <v>-0</v>
      </c>
      <c r="K215" s="174" t="n">
        <f aca="false">-K276</f>
        <v>-0</v>
      </c>
      <c r="L215" s="174" t="n">
        <f aca="false">-L276</f>
        <v>-0</v>
      </c>
      <c r="M215" s="174" t="n">
        <f aca="false">-M276</f>
        <v>-0</v>
      </c>
      <c r="N215" s="174" t="n">
        <f aca="false">-N276</f>
        <v>-0</v>
      </c>
      <c r="O215" s="174" t="n">
        <f aca="false">-O276</f>
        <v>-0</v>
      </c>
      <c r="P215" s="129" t="n">
        <f aca="false">SUM(D215:O215)</f>
        <v>0</v>
      </c>
      <c r="Q215" s="130" t="n">
        <f aca="false">SUM(D215:E215)</f>
        <v>0</v>
      </c>
      <c r="R215" s="129" t="n">
        <f aca="false">P215-Q215</f>
        <v>0</v>
      </c>
      <c r="S215" s="170"/>
      <c r="T215" s="130" t="n">
        <v>0</v>
      </c>
      <c r="U215" s="130" t="n">
        <v>0</v>
      </c>
      <c r="V215" s="129" t="n">
        <f aca="false">T215-U215</f>
        <v>0</v>
      </c>
      <c r="W215" s="102"/>
      <c r="X215" s="102"/>
      <c r="Y215" s="102"/>
      <c r="Z215" s="102"/>
      <c r="AA215" s="102" t="str">
        <f aca="false">A215</f>
        <v>          Retirements at Cost</v>
      </c>
      <c r="AB215" s="156" t="n">
        <f aca="false">P215</f>
        <v>0</v>
      </c>
      <c r="AC215" s="130" t="n">
        <f aca="false">SUM(D215:F215)</f>
        <v>0</v>
      </c>
      <c r="AD215" s="129" t="n">
        <f aca="false">AB215-AC215</f>
        <v>0</v>
      </c>
      <c r="AE215" s="102"/>
      <c r="AF215" s="129" t="n">
        <f aca="false">T215</f>
        <v>0</v>
      </c>
      <c r="AG215" s="129" t="n">
        <f aca="false">U215</f>
        <v>0</v>
      </c>
      <c r="AH215" s="129" t="n">
        <f aca="false">AF215-AG215</f>
        <v>0</v>
      </c>
      <c r="AI215" s="102"/>
      <c r="AJ215" s="129" t="n">
        <f aca="false">AC215-AG215</f>
        <v>0</v>
      </c>
      <c r="AK215" s="129" t="n">
        <f aca="false">AB215-AF215</f>
        <v>0</v>
      </c>
      <c r="AL215" s="102"/>
      <c r="AM215" s="130" t="n">
        <v>20761</v>
      </c>
      <c r="AN215" s="129" t="n">
        <f aca="false">AB215-AM215</f>
        <v>-20761</v>
      </c>
      <c r="AO215" s="102"/>
      <c r="AP215" s="130" t="n">
        <v>0</v>
      </c>
      <c r="AQ215" s="129" t="n">
        <f aca="false">AC215-AP215</f>
        <v>0</v>
      </c>
      <c r="AR215" s="102"/>
      <c r="AS215" s="102"/>
      <c r="AT215" s="102"/>
      <c r="AU215" s="102"/>
    </row>
    <row r="216" customFormat="false" ht="3.95" hidden="false" customHeight="true" outlineLevel="0" collapsed="false">
      <c r="A216" s="173"/>
      <c r="B216" s="171"/>
      <c r="C216" s="171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02"/>
      <c r="W216" s="102"/>
      <c r="X216" s="102"/>
      <c r="Y216" s="102"/>
      <c r="Z216" s="102"/>
      <c r="AA216" s="99"/>
      <c r="AB216" s="102"/>
      <c r="AC216" s="102"/>
      <c r="AD216" s="102"/>
      <c r="AE216" s="102"/>
      <c r="AF216" s="102"/>
      <c r="AG216" s="170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</row>
    <row r="217" customFormat="false" ht="12.75" hidden="false" customHeight="true" outlineLevel="0" collapsed="false">
      <c r="A217" s="173" t="s">
        <v>561</v>
      </c>
      <c r="B217" s="171"/>
      <c r="C217" s="171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02"/>
      <c r="W217" s="102"/>
      <c r="X217" s="102"/>
      <c r="Y217" s="102"/>
      <c r="Z217" s="102"/>
      <c r="AA217" s="102" t="str">
        <f aca="false">A217</f>
        <v>      Accumulated Depreciation</v>
      </c>
      <c r="AB217" s="102"/>
      <c r="AC217" s="102"/>
      <c r="AD217" s="102"/>
      <c r="AE217" s="102"/>
      <c r="AF217" s="102"/>
      <c r="AG217" s="170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</row>
    <row r="218" customFormat="false" ht="12.75" hidden="false" customHeight="true" outlineLevel="0" collapsed="false">
      <c r="A218" s="131" t="s">
        <v>562</v>
      </c>
      <c r="B218" s="171"/>
      <c r="C218" s="171"/>
      <c r="D218" s="174" t="n">
        <f aca="false">D287</f>
        <v>-27</v>
      </c>
      <c r="E218" s="174" t="n">
        <f aca="false">E287</f>
        <v>-27</v>
      </c>
      <c r="F218" s="174" t="n">
        <f aca="false">F287</f>
        <v>-27</v>
      </c>
      <c r="G218" s="174" t="n">
        <f aca="false">G287</f>
        <v>-27</v>
      </c>
      <c r="H218" s="174" t="n">
        <f aca="false">H287</f>
        <v>-27</v>
      </c>
      <c r="I218" s="174" t="n">
        <f aca="false">I287</f>
        <v>-27</v>
      </c>
      <c r="J218" s="174" t="n">
        <f aca="false">J287</f>
        <v>-27</v>
      </c>
      <c r="K218" s="174" t="n">
        <f aca="false">K287</f>
        <v>-27</v>
      </c>
      <c r="L218" s="174" t="n">
        <f aca="false">L287</f>
        <v>-27</v>
      </c>
      <c r="M218" s="174" t="n">
        <f aca="false">M287</f>
        <v>-27</v>
      </c>
      <c r="N218" s="174" t="n">
        <f aca="false">N287</f>
        <v>-27</v>
      </c>
      <c r="O218" s="174" t="n">
        <f aca="false">O287</f>
        <v>-27</v>
      </c>
      <c r="P218" s="129" t="n">
        <f aca="false">SUM(D218:O218)</f>
        <v>-324</v>
      </c>
      <c r="Q218" s="130" t="n">
        <f aca="false">SUM(D218:E218)</f>
        <v>-54</v>
      </c>
      <c r="R218" s="129" t="n">
        <f aca="false">P218-Q218</f>
        <v>-270</v>
      </c>
      <c r="S218" s="170"/>
      <c r="T218" s="130" t="n">
        <v>0</v>
      </c>
      <c r="U218" s="130" t="n">
        <v>0</v>
      </c>
      <c r="V218" s="129" t="n">
        <f aca="false">T218-U218</f>
        <v>0</v>
      </c>
      <c r="W218" s="102"/>
      <c r="X218" s="102"/>
      <c r="Y218" s="102"/>
      <c r="Z218" s="102"/>
      <c r="AA218" s="102" t="str">
        <f aca="false">A218</f>
        <v>          Reserve Adj. / Pipe Recoating</v>
      </c>
      <c r="AB218" s="156" t="n">
        <f aca="false">P218</f>
        <v>-324</v>
      </c>
      <c r="AC218" s="130" t="n">
        <f aca="false">SUM(D218:F218)</f>
        <v>-81</v>
      </c>
      <c r="AD218" s="129" t="n">
        <f aca="false">AB218-AC218</f>
        <v>-243</v>
      </c>
      <c r="AE218" s="102"/>
      <c r="AF218" s="129" t="n">
        <f aca="false">T218</f>
        <v>0</v>
      </c>
      <c r="AG218" s="129" t="n">
        <f aca="false">U218</f>
        <v>0</v>
      </c>
      <c r="AH218" s="129" t="n">
        <f aca="false">AF218-AG218</f>
        <v>0</v>
      </c>
      <c r="AI218" s="102"/>
      <c r="AJ218" s="129" t="n">
        <f aca="false">AC218-AG218</f>
        <v>-81</v>
      </c>
      <c r="AK218" s="129" t="n">
        <f aca="false">AB218-AF218</f>
        <v>-324</v>
      </c>
      <c r="AL218" s="102"/>
      <c r="AM218" s="130" t="n">
        <v>-314</v>
      </c>
      <c r="AN218" s="129" t="n">
        <f aca="false">AB218-AM218</f>
        <v>-10</v>
      </c>
      <c r="AO218" s="102"/>
      <c r="AP218" s="130" t="n">
        <v>0</v>
      </c>
      <c r="AQ218" s="129" t="n">
        <f aca="false">AC218-AP218</f>
        <v>-81</v>
      </c>
      <c r="AR218" s="102"/>
      <c r="AS218" s="102"/>
      <c r="AT218" s="102"/>
      <c r="AU218" s="102"/>
    </row>
    <row r="219" customFormat="false" ht="12.75" hidden="false" customHeight="true" outlineLevel="0" collapsed="false">
      <c r="A219" s="131" t="s">
        <v>563</v>
      </c>
      <c r="B219" s="171"/>
      <c r="C219" s="171"/>
      <c r="D219" s="174" t="n">
        <f aca="false">D289</f>
        <v>0</v>
      </c>
      <c r="E219" s="174" t="n">
        <f aca="false">E289</f>
        <v>0</v>
      </c>
      <c r="F219" s="174" t="n">
        <f aca="false">F289</f>
        <v>0</v>
      </c>
      <c r="G219" s="174" t="n">
        <f aca="false">G289</f>
        <v>0</v>
      </c>
      <c r="H219" s="174" t="n">
        <f aca="false">H289</f>
        <v>0</v>
      </c>
      <c r="I219" s="174" t="n">
        <f aca="false">I289</f>
        <v>0</v>
      </c>
      <c r="J219" s="174" t="n">
        <f aca="false">J289</f>
        <v>0</v>
      </c>
      <c r="K219" s="174" t="n">
        <f aca="false">K289</f>
        <v>0</v>
      </c>
      <c r="L219" s="174" t="n">
        <f aca="false">L289</f>
        <v>0</v>
      </c>
      <c r="M219" s="174" t="n">
        <f aca="false">M289</f>
        <v>0</v>
      </c>
      <c r="N219" s="174" t="n">
        <f aca="false">N289</f>
        <v>0</v>
      </c>
      <c r="O219" s="174" t="n">
        <f aca="false">O289</f>
        <v>0</v>
      </c>
      <c r="P219" s="129" t="n">
        <f aca="false">SUM(D219:O219)</f>
        <v>0</v>
      </c>
      <c r="Q219" s="130" t="n">
        <f aca="false">SUM(D219:E219)</f>
        <v>0</v>
      </c>
      <c r="R219" s="129" t="n">
        <f aca="false">P219-Q219</f>
        <v>0</v>
      </c>
      <c r="S219" s="170"/>
      <c r="T219" s="130" t="n">
        <v>0</v>
      </c>
      <c r="U219" s="130" t="n">
        <v>0</v>
      </c>
      <c r="V219" s="129" t="n">
        <f aca="false">T219-U219</f>
        <v>0</v>
      </c>
      <c r="W219" s="102"/>
      <c r="X219" s="102"/>
      <c r="Y219" s="102"/>
      <c r="Z219" s="102"/>
      <c r="AA219" s="102" t="str">
        <f aca="false">A219</f>
        <v>          Retirement of Reserves</v>
      </c>
      <c r="AB219" s="156" t="n">
        <f aca="false">P219</f>
        <v>0</v>
      </c>
      <c r="AC219" s="130" t="n">
        <f aca="false">SUM(D219:F219)</f>
        <v>0</v>
      </c>
      <c r="AD219" s="129" t="n">
        <f aca="false">AB219-AC219</f>
        <v>0</v>
      </c>
      <c r="AE219" s="102"/>
      <c r="AF219" s="129" t="n">
        <f aca="false">T219</f>
        <v>0</v>
      </c>
      <c r="AG219" s="129" t="n">
        <f aca="false">U219</f>
        <v>0</v>
      </c>
      <c r="AH219" s="129" t="n">
        <f aca="false">AF219-AG219</f>
        <v>0</v>
      </c>
      <c r="AI219" s="102"/>
      <c r="AJ219" s="129" t="n">
        <f aca="false">AC219-AG219</f>
        <v>0</v>
      </c>
      <c r="AK219" s="129" t="n">
        <f aca="false">AB219-AF219</f>
        <v>0</v>
      </c>
      <c r="AL219" s="102"/>
      <c r="AM219" s="130" t="n">
        <v>-17695</v>
      </c>
      <c r="AN219" s="129" t="n">
        <f aca="false">AB219-AM219</f>
        <v>17695</v>
      </c>
      <c r="AO219" s="102"/>
      <c r="AP219" s="130" t="n">
        <v>0</v>
      </c>
      <c r="AQ219" s="129" t="n">
        <f aca="false">AC219-AP219</f>
        <v>0</v>
      </c>
      <c r="AR219" s="102"/>
      <c r="AS219" s="102"/>
      <c r="AT219" s="102"/>
      <c r="AU219" s="102"/>
    </row>
    <row r="220" customFormat="false" ht="3.95" hidden="false" customHeight="true" outlineLevel="0" collapsed="false">
      <c r="A220" s="173"/>
      <c r="B220" s="171"/>
      <c r="C220" s="171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70"/>
      <c r="Q220" s="170"/>
      <c r="R220" s="170"/>
      <c r="S220" s="170"/>
      <c r="T220" s="170"/>
      <c r="U220" s="170"/>
      <c r="V220" s="102"/>
      <c r="W220" s="102"/>
      <c r="X220" s="102"/>
      <c r="Y220" s="102"/>
      <c r="Z220" s="102"/>
      <c r="AA220" s="99"/>
      <c r="AB220" s="102"/>
      <c r="AC220" s="102"/>
      <c r="AD220" s="102"/>
      <c r="AE220" s="102"/>
      <c r="AF220" s="102"/>
      <c r="AG220" s="170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</row>
    <row r="221" customFormat="false" ht="12.75" hidden="false" customHeight="true" outlineLevel="0" collapsed="false">
      <c r="A221" s="131" t="s">
        <v>564</v>
      </c>
      <c r="B221" s="171"/>
      <c r="C221" s="171"/>
      <c r="D221" s="187" t="n">
        <v>0</v>
      </c>
      <c r="E221" s="187" t="n">
        <v>0</v>
      </c>
      <c r="F221" s="187" t="n">
        <v>0</v>
      </c>
      <c r="G221" s="187" t="n">
        <v>0</v>
      </c>
      <c r="H221" s="187" t="n">
        <v>0</v>
      </c>
      <c r="I221" s="187" t="n">
        <v>0</v>
      </c>
      <c r="J221" s="187" t="n">
        <v>0</v>
      </c>
      <c r="K221" s="187" t="n">
        <v>0</v>
      </c>
      <c r="L221" s="187" t="n">
        <v>0</v>
      </c>
      <c r="M221" s="187" t="n">
        <v>0</v>
      </c>
      <c r="N221" s="187" t="n">
        <v>0</v>
      </c>
      <c r="O221" s="187" t="n">
        <v>0</v>
      </c>
      <c r="P221" s="141" t="n">
        <f aca="false">SUM(D221:O221)</f>
        <v>0</v>
      </c>
      <c r="Q221" s="142" t="n">
        <f aca="false">SUM(D221:E221)</f>
        <v>0</v>
      </c>
      <c r="R221" s="141" t="n">
        <f aca="false">P221-Q221</f>
        <v>0</v>
      </c>
      <c r="S221" s="176"/>
      <c r="T221" s="142" t="n">
        <v>0</v>
      </c>
      <c r="U221" s="142" t="n">
        <v>0</v>
      </c>
      <c r="V221" s="141" t="n">
        <f aca="false">T221-U221</f>
        <v>0</v>
      </c>
      <c r="W221" s="102"/>
      <c r="X221" s="102"/>
      <c r="Y221" s="102"/>
      <c r="Z221" s="102"/>
      <c r="AA221" s="102" t="str">
        <f aca="false">A221</f>
        <v>      Other (Was Ardmore Capitalization 3/95)</v>
      </c>
      <c r="AB221" s="158" t="n">
        <f aca="false">P221</f>
        <v>0</v>
      </c>
      <c r="AC221" s="142" t="n">
        <f aca="false">SUM(D221:F221)</f>
        <v>0</v>
      </c>
      <c r="AD221" s="141" t="n">
        <f aca="false">AB221-AC221</f>
        <v>0</v>
      </c>
      <c r="AE221" s="102"/>
      <c r="AF221" s="141" t="n">
        <f aca="false">T221</f>
        <v>0</v>
      </c>
      <c r="AG221" s="141" t="n">
        <f aca="false">U221</f>
        <v>0</v>
      </c>
      <c r="AH221" s="141" t="n">
        <f aca="false">AF221-AG221</f>
        <v>0</v>
      </c>
      <c r="AI221" s="102"/>
      <c r="AJ221" s="141" t="n">
        <f aca="false">AC221-AG221</f>
        <v>0</v>
      </c>
      <c r="AK221" s="141" t="n">
        <f aca="false">AB221-AF221</f>
        <v>0</v>
      </c>
      <c r="AL221" s="102"/>
      <c r="AM221" s="142" t="n">
        <v>0</v>
      </c>
      <c r="AN221" s="141" t="n">
        <f aca="false">AB221-AM221</f>
        <v>0</v>
      </c>
      <c r="AO221" s="159"/>
      <c r="AP221" s="142" t="n">
        <v>0</v>
      </c>
      <c r="AQ221" s="141" t="n">
        <f aca="false">AC221-AP221</f>
        <v>0</v>
      </c>
      <c r="AR221" s="102"/>
      <c r="AS221" s="102"/>
      <c r="AT221" s="102"/>
      <c r="AU221" s="102"/>
    </row>
    <row r="222" customFormat="false" ht="3.95" hidden="false" customHeight="true" outlineLevel="0" collapsed="false">
      <c r="A222" s="173"/>
      <c r="B222" s="171"/>
      <c r="C222" s="171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0"/>
      <c r="Q222" s="170"/>
      <c r="R222" s="170"/>
      <c r="S222" s="170"/>
      <c r="T222" s="170"/>
      <c r="U222" s="170"/>
      <c r="V222" s="102"/>
      <c r="W222" s="102"/>
      <c r="X222" s="102"/>
      <c r="Y222" s="102"/>
      <c r="Z222" s="102"/>
      <c r="AA222" s="99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</row>
    <row r="223" customFormat="false" ht="12.75" hidden="false" customHeight="true" outlineLevel="0" collapsed="false">
      <c r="A223" s="173" t="s">
        <v>565</v>
      </c>
      <c r="B223" s="171"/>
      <c r="C223" s="171"/>
      <c r="D223" s="177" t="n">
        <f aca="false">SUM(D204:D221)</f>
        <v>-470</v>
      </c>
      <c r="E223" s="177" t="n">
        <f aca="false">SUM(E204:E221)</f>
        <v>-471</v>
      </c>
      <c r="F223" s="177" t="n">
        <f aca="false">SUM(F204:F221)</f>
        <v>-870</v>
      </c>
      <c r="G223" s="177" t="n">
        <f aca="false">SUM(G204:G221)</f>
        <v>-471</v>
      </c>
      <c r="H223" s="177" t="n">
        <f aca="false">SUM(H204:H221)</f>
        <v>-470</v>
      </c>
      <c r="I223" s="177" t="n">
        <f aca="false">SUM(I204:I221)</f>
        <v>-2872</v>
      </c>
      <c r="J223" s="177" t="n">
        <f aca="false">SUM(J204:J221)</f>
        <v>-469</v>
      </c>
      <c r="K223" s="177" t="n">
        <f aca="false">SUM(K204:K221)</f>
        <v>-472</v>
      </c>
      <c r="L223" s="177" t="n">
        <f aca="false">SUM(L204:L221)</f>
        <v>-870</v>
      </c>
      <c r="M223" s="177" t="n">
        <f aca="false">SUM(M204:M221)</f>
        <v>-498</v>
      </c>
      <c r="N223" s="177" t="n">
        <f aca="false">SUM(N204:N221)</f>
        <v>-952</v>
      </c>
      <c r="O223" s="177" t="n">
        <f aca="false">SUM(O204:O221)</f>
        <v>-1530</v>
      </c>
      <c r="P223" s="177" t="n">
        <f aca="false">SUM(P204:P221)</f>
        <v>-10415</v>
      </c>
      <c r="Q223" s="177" t="n">
        <f aca="false">SUM(Q204:Q221)</f>
        <v>-941</v>
      </c>
      <c r="R223" s="177" t="n">
        <f aca="false">SUM(R204:R221)</f>
        <v>-9474</v>
      </c>
      <c r="S223" s="170"/>
      <c r="T223" s="177" t="n">
        <f aca="false">SUM(T204:T221)</f>
        <v>0</v>
      </c>
      <c r="U223" s="177" t="n">
        <f aca="false">SUM(U204:U221)</f>
        <v>0</v>
      </c>
      <c r="V223" s="177" t="n">
        <f aca="false">SUM(V204:V221)</f>
        <v>0</v>
      </c>
      <c r="W223" s="102"/>
      <c r="X223" s="102"/>
      <c r="Y223" s="102"/>
      <c r="Z223" s="102"/>
      <c r="AA223" s="102" t="str">
        <f aca="false">A223</f>
        <v>         Subtotal (Cash Flow Model)</v>
      </c>
      <c r="AB223" s="177" t="n">
        <f aca="false">SUM(AB204:AB221)</f>
        <v>-10415</v>
      </c>
      <c r="AC223" s="177" t="n">
        <f aca="false">SUM(AC204:AC221)</f>
        <v>-1811</v>
      </c>
      <c r="AD223" s="177" t="n">
        <f aca="false">SUM(AD204:AD221)</f>
        <v>-8604</v>
      </c>
      <c r="AE223" s="102"/>
      <c r="AF223" s="177" t="n">
        <f aca="false">SUM(AF204:AF221)</f>
        <v>0</v>
      </c>
      <c r="AG223" s="177" t="n">
        <f aca="false">SUM(AG204:AG221)</f>
        <v>0</v>
      </c>
      <c r="AH223" s="177" t="n">
        <f aca="false">SUM(AH204:AH221)</f>
        <v>0</v>
      </c>
      <c r="AI223" s="102"/>
      <c r="AJ223" s="177" t="n">
        <f aca="false">SUM(AJ204:AJ221)</f>
        <v>-1811</v>
      </c>
      <c r="AK223" s="177" t="n">
        <f aca="false">SUM(AK204:AK221)</f>
        <v>-10415</v>
      </c>
      <c r="AL223" s="102"/>
      <c r="AM223" s="177" t="n">
        <f aca="false">SUM(AM204:AM221)</f>
        <v>884</v>
      </c>
      <c r="AN223" s="177" t="n">
        <f aca="false">SUM(AN204:AN221)</f>
        <v>-11299</v>
      </c>
      <c r="AO223" s="102"/>
      <c r="AP223" s="177" t="n">
        <f aca="false">SUM(AP204:AP221)</f>
        <v>0</v>
      </c>
      <c r="AQ223" s="177" t="n">
        <f aca="false">SUM(AQ204:AQ221)</f>
        <v>-1811</v>
      </c>
      <c r="AR223" s="102"/>
      <c r="AS223" s="102"/>
      <c r="AT223" s="102"/>
      <c r="AU223" s="102"/>
    </row>
    <row r="224" customFormat="false" ht="12.75" hidden="false" customHeight="true" outlineLevel="0" collapsed="false">
      <c r="A224" s="171"/>
      <c r="B224" s="171"/>
      <c r="C224" s="171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02"/>
      <c r="W224" s="102"/>
      <c r="X224" s="102"/>
      <c r="Y224" s="102"/>
      <c r="Z224" s="102"/>
      <c r="AA224" s="99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</row>
    <row r="225" customFormat="false" ht="12.75" hidden="false" customHeight="true" outlineLevel="0" collapsed="false">
      <c r="A225" s="182" t="s">
        <v>566</v>
      </c>
      <c r="B225" s="171"/>
      <c r="C225" s="171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02"/>
      <c r="W225" s="102"/>
      <c r="X225" s="102"/>
      <c r="Y225" s="102"/>
      <c r="Z225" s="102"/>
      <c r="AA225" s="102" t="str">
        <f aca="false">A225</f>
        <v>   Other Tie Out Items (Financial Reporting)</v>
      </c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</row>
    <row r="226" customFormat="false" ht="12.75" hidden="false" customHeight="true" outlineLevel="0" collapsed="false">
      <c r="A226" s="131" t="s">
        <v>505</v>
      </c>
      <c r="B226" s="171"/>
      <c r="C226" s="171"/>
      <c r="D226" s="188" t="n">
        <f aca="false">D12</f>
        <v>-0</v>
      </c>
      <c r="E226" s="188" t="n">
        <f aca="false">E12</f>
        <v>-0</v>
      </c>
      <c r="F226" s="188" t="n">
        <f aca="false">F12</f>
        <v>-0</v>
      </c>
      <c r="G226" s="188" t="n">
        <f aca="false">G12</f>
        <v>-0</v>
      </c>
      <c r="H226" s="188" t="n">
        <f aca="false">H12</f>
        <v>-0</v>
      </c>
      <c r="I226" s="188" t="n">
        <f aca="false">I12</f>
        <v>-0</v>
      </c>
      <c r="J226" s="188" t="n">
        <f aca="false">J12</f>
        <v>-0</v>
      </c>
      <c r="K226" s="188" t="n">
        <f aca="false">K12</f>
        <v>-0</v>
      </c>
      <c r="L226" s="188" t="n">
        <f aca="false">L12</f>
        <v>-0</v>
      </c>
      <c r="M226" s="188" t="n">
        <f aca="false">M12</f>
        <v>-0</v>
      </c>
      <c r="N226" s="188" t="n">
        <f aca="false">N12</f>
        <v>-0</v>
      </c>
      <c r="O226" s="188" t="n">
        <f aca="false">O12</f>
        <v>-0</v>
      </c>
      <c r="P226" s="129" t="n">
        <f aca="false">SUM(D226:O226)</f>
        <v>0</v>
      </c>
      <c r="Q226" s="130" t="n">
        <f aca="false">SUM(D226:E226)</f>
        <v>0</v>
      </c>
      <c r="R226" s="129" t="n">
        <f aca="false">P226-Q226</f>
        <v>0</v>
      </c>
      <c r="S226" s="170"/>
      <c r="T226" s="130" t="n">
        <v>0</v>
      </c>
      <c r="U226" s="130" t="n">
        <v>0</v>
      </c>
      <c r="V226" s="129" t="n">
        <f aca="false">T226-U226</f>
        <v>0</v>
      </c>
      <c r="W226" s="102"/>
      <c r="X226" s="102"/>
      <c r="Y226" s="102"/>
      <c r="Z226" s="102"/>
      <c r="AA226" s="102" t="str">
        <f aca="false">A226</f>
        <v>      Amortization of Contract Reformation Costs</v>
      </c>
      <c r="AB226" s="156" t="n">
        <f aca="false">P226</f>
        <v>0</v>
      </c>
      <c r="AC226" s="130" t="n">
        <f aca="false">SUM(D226:F226)</f>
        <v>0</v>
      </c>
      <c r="AD226" s="129" t="n">
        <f aca="false">AB226-AC226</f>
        <v>0</v>
      </c>
      <c r="AE226" s="102"/>
      <c r="AF226" s="129" t="n">
        <f aca="false">T226</f>
        <v>0</v>
      </c>
      <c r="AG226" s="129" t="n">
        <f aca="false">U226</f>
        <v>0</v>
      </c>
      <c r="AH226" s="129" t="n">
        <f aca="false">AF226-AG226</f>
        <v>0</v>
      </c>
      <c r="AI226" s="102"/>
      <c r="AJ226" s="129" t="n">
        <f aca="false">AC226-AG226</f>
        <v>0</v>
      </c>
      <c r="AK226" s="129" t="n">
        <f aca="false">AB226-AF226</f>
        <v>0</v>
      </c>
      <c r="AL226" s="102"/>
      <c r="AM226" s="130" t="n">
        <v>0</v>
      </c>
      <c r="AN226" s="129" t="n">
        <f aca="false">AB226-AM226</f>
        <v>0</v>
      </c>
      <c r="AO226" s="102"/>
      <c r="AP226" s="130" t="n">
        <v>0</v>
      </c>
      <c r="AQ226" s="129" t="n">
        <f aca="false">AC226-AP226</f>
        <v>0</v>
      </c>
      <c r="AR226" s="102"/>
      <c r="AS226" s="102"/>
      <c r="AT226" s="102"/>
      <c r="AU226" s="102"/>
    </row>
    <row r="227" customFormat="false" ht="12.75" hidden="false" customHeight="true" outlineLevel="0" collapsed="false">
      <c r="A227" s="131" t="s">
        <v>567</v>
      </c>
      <c r="B227" s="171"/>
      <c r="C227" s="171"/>
      <c r="D227" s="174" t="n">
        <f aca="false">D365</f>
        <v>0</v>
      </c>
      <c r="E227" s="174" t="n">
        <f aca="false">E365</f>
        <v>0</v>
      </c>
      <c r="F227" s="174" t="n">
        <f aca="false">F365</f>
        <v>0</v>
      </c>
      <c r="G227" s="174" t="n">
        <f aca="false">G365</f>
        <v>0</v>
      </c>
      <c r="H227" s="174" t="n">
        <f aca="false">H365</f>
        <v>0</v>
      </c>
      <c r="I227" s="174" t="n">
        <f aca="false">I365</f>
        <v>0</v>
      </c>
      <c r="J227" s="174" t="n">
        <f aca="false">J365</f>
        <v>0</v>
      </c>
      <c r="K227" s="174" t="n">
        <f aca="false">K365</f>
        <v>0</v>
      </c>
      <c r="L227" s="174" t="n">
        <f aca="false">L365</f>
        <v>0</v>
      </c>
      <c r="M227" s="174" t="n">
        <f aca="false">M365</f>
        <v>0</v>
      </c>
      <c r="N227" s="174" t="n">
        <f aca="false">N365</f>
        <v>0</v>
      </c>
      <c r="O227" s="174" t="n">
        <f aca="false">O365</f>
        <v>0</v>
      </c>
      <c r="P227" s="129" t="n">
        <f aca="false">SUM(D227:O227)</f>
        <v>0</v>
      </c>
      <c r="Q227" s="130" t="n">
        <f aca="false">SUM(D227:E227)</f>
        <v>0</v>
      </c>
      <c r="R227" s="129" t="n">
        <f aca="false">P227-Q227</f>
        <v>0</v>
      </c>
      <c r="S227" s="170"/>
      <c r="T227" s="130" t="n">
        <v>0</v>
      </c>
      <c r="U227" s="130" t="n">
        <v>0</v>
      </c>
      <c r="V227" s="129" t="n">
        <f aca="false">T227-U227</f>
        <v>0</v>
      </c>
      <c r="W227" s="102"/>
      <c r="X227" s="102"/>
      <c r="Y227" s="102"/>
      <c r="Z227" s="102"/>
      <c r="AA227" s="102" t="str">
        <f aca="false">A227</f>
        <v>      FASB 133 - Comprehensive Income / (Loss) Tax Adjustment</v>
      </c>
      <c r="AB227" s="156" t="n">
        <f aca="false">P227</f>
        <v>0</v>
      </c>
      <c r="AC227" s="130" t="n">
        <f aca="false">SUM(D227:F227)</f>
        <v>0</v>
      </c>
      <c r="AD227" s="129" t="n">
        <f aca="false">AB227-AC227</f>
        <v>0</v>
      </c>
      <c r="AE227" s="102"/>
      <c r="AF227" s="129" t="n">
        <f aca="false">T227</f>
        <v>0</v>
      </c>
      <c r="AG227" s="129" t="n">
        <f aca="false">U227</f>
        <v>0</v>
      </c>
      <c r="AH227" s="129" t="n">
        <f aca="false">AF227-AG227</f>
        <v>0</v>
      </c>
      <c r="AI227" s="102"/>
      <c r="AJ227" s="129" t="n">
        <f aca="false">AC227-AG227</f>
        <v>0</v>
      </c>
      <c r="AK227" s="129" t="n">
        <f aca="false">AB227-AF227</f>
        <v>0</v>
      </c>
      <c r="AL227" s="102"/>
      <c r="AM227" s="130" t="n">
        <v>0</v>
      </c>
      <c r="AN227" s="129" t="n">
        <f aca="false">AB227-AM227</f>
        <v>0</v>
      </c>
      <c r="AO227" s="102"/>
      <c r="AP227" s="130" t="n">
        <v>0</v>
      </c>
      <c r="AQ227" s="129" t="n">
        <f aca="false">AC227-AP227</f>
        <v>0</v>
      </c>
      <c r="AR227" s="102"/>
      <c r="AS227" s="102"/>
      <c r="AT227" s="102"/>
      <c r="AU227" s="102"/>
    </row>
    <row r="228" customFormat="false" ht="12.75" hidden="false" customHeight="true" outlineLevel="0" collapsed="false">
      <c r="A228" s="131" t="s">
        <v>568</v>
      </c>
      <c r="B228" s="171"/>
      <c r="C228" s="171"/>
      <c r="D228" s="184" t="n">
        <v>0</v>
      </c>
      <c r="E228" s="184" t="n">
        <v>0</v>
      </c>
      <c r="F228" s="184" t="n">
        <v>0</v>
      </c>
      <c r="G228" s="184" t="n">
        <v>0</v>
      </c>
      <c r="H228" s="184" t="n">
        <v>0</v>
      </c>
      <c r="I228" s="184" t="n">
        <v>0</v>
      </c>
      <c r="J228" s="184" t="n">
        <v>0</v>
      </c>
      <c r="K228" s="184" t="n">
        <v>0</v>
      </c>
      <c r="L228" s="184" t="n">
        <v>0</v>
      </c>
      <c r="M228" s="184" t="n">
        <v>0</v>
      </c>
      <c r="N228" s="184" t="n">
        <v>0</v>
      </c>
      <c r="O228" s="184" t="n">
        <v>0</v>
      </c>
      <c r="P228" s="129" t="n">
        <f aca="false">SUM(D228:O228)</f>
        <v>0</v>
      </c>
      <c r="Q228" s="130" t="n">
        <f aca="false">SUM(D228:E228)</f>
        <v>0</v>
      </c>
      <c r="R228" s="129" t="n">
        <f aca="false">P228-Q228</f>
        <v>0</v>
      </c>
      <c r="S228" s="170"/>
      <c r="T228" s="130" t="n">
        <v>0</v>
      </c>
      <c r="U228" s="130" t="n">
        <v>0</v>
      </c>
      <c r="V228" s="129" t="n">
        <f aca="false">T228-U228</f>
        <v>0</v>
      </c>
      <c r="W228" s="102"/>
      <c r="X228" s="102"/>
      <c r="Y228" s="102"/>
      <c r="Z228" s="102"/>
      <c r="AA228" s="102" t="str">
        <f aca="false">A228</f>
        <v>      Overthrust Removal (Net Income Offset Adjustment)</v>
      </c>
      <c r="AB228" s="156" t="n">
        <f aca="false">P228</f>
        <v>0</v>
      </c>
      <c r="AC228" s="130" t="n">
        <f aca="false">SUM(D228:F228)</f>
        <v>0</v>
      </c>
      <c r="AD228" s="129" t="n">
        <f aca="false">AB228-AC228</f>
        <v>0</v>
      </c>
      <c r="AE228" s="102"/>
      <c r="AF228" s="129" t="n">
        <f aca="false">T228</f>
        <v>0</v>
      </c>
      <c r="AG228" s="129" t="n">
        <f aca="false">U228</f>
        <v>0</v>
      </c>
      <c r="AH228" s="129" t="n">
        <f aca="false">AF228-AG228</f>
        <v>0</v>
      </c>
      <c r="AI228" s="102"/>
      <c r="AJ228" s="129" t="n">
        <f aca="false">AC228-AG228</f>
        <v>0</v>
      </c>
      <c r="AK228" s="129" t="n">
        <f aca="false">AB228-AF228</f>
        <v>0</v>
      </c>
      <c r="AL228" s="102"/>
      <c r="AM228" s="130" t="n">
        <v>-4977</v>
      </c>
      <c r="AN228" s="129" t="n">
        <f aca="false">AB228-AM228</f>
        <v>4977</v>
      </c>
      <c r="AO228" s="102"/>
      <c r="AP228" s="130" t="n">
        <v>0</v>
      </c>
      <c r="AQ228" s="129" t="n">
        <f aca="false">AC228-AP228</f>
        <v>0</v>
      </c>
      <c r="AR228" s="102"/>
      <c r="AS228" s="102"/>
      <c r="AT228" s="102"/>
      <c r="AU228" s="102"/>
    </row>
    <row r="229" customFormat="false" ht="12.75" hidden="false" customHeight="true" outlineLevel="0" collapsed="false">
      <c r="A229" s="131" t="s">
        <v>569</v>
      </c>
      <c r="B229" s="171"/>
      <c r="C229" s="171"/>
      <c r="D229" s="184" t="n">
        <v>0</v>
      </c>
      <c r="E229" s="184" t="n">
        <v>0</v>
      </c>
      <c r="F229" s="184" t="n">
        <v>0</v>
      </c>
      <c r="G229" s="184" t="n">
        <v>0</v>
      </c>
      <c r="H229" s="184" t="n">
        <v>0</v>
      </c>
      <c r="I229" s="184" t="n">
        <v>0</v>
      </c>
      <c r="J229" s="184" t="n">
        <v>0</v>
      </c>
      <c r="K229" s="184" t="n">
        <v>0</v>
      </c>
      <c r="L229" s="184" t="n">
        <v>0</v>
      </c>
      <c r="M229" s="184" t="n">
        <v>0</v>
      </c>
      <c r="N229" s="184" t="n">
        <v>0</v>
      </c>
      <c r="O229" s="184" t="n">
        <v>0</v>
      </c>
      <c r="P229" s="129" t="n">
        <f aca="false">SUM(D229:O229)</f>
        <v>0</v>
      </c>
      <c r="Q229" s="130" t="n">
        <f aca="false">SUM(D229:E229)</f>
        <v>0</v>
      </c>
      <c r="R229" s="129" t="n">
        <f aca="false">P229-Q229</f>
        <v>0</v>
      </c>
      <c r="S229" s="170"/>
      <c r="T229" s="130" t="n">
        <v>0</v>
      </c>
      <c r="U229" s="130" t="n">
        <v>0</v>
      </c>
      <c r="V229" s="129" t="n">
        <f aca="false">T229-U229</f>
        <v>0</v>
      </c>
      <c r="W229" s="102"/>
      <c r="X229" s="102"/>
      <c r="Y229" s="102"/>
      <c r="Z229" s="102"/>
      <c r="AA229" s="102" t="str">
        <f aca="false">A229</f>
        <v>      Overthrust Removal (Deferred Taxes Adjustment)</v>
      </c>
      <c r="AB229" s="156" t="n">
        <f aca="false">P229</f>
        <v>0</v>
      </c>
      <c r="AC229" s="130" t="n">
        <f aca="false">SUM(D229:F229)</f>
        <v>0</v>
      </c>
      <c r="AD229" s="129" t="n">
        <f aca="false">AB229-AC229</f>
        <v>0</v>
      </c>
      <c r="AE229" s="102"/>
      <c r="AF229" s="129" t="n">
        <f aca="false">T229</f>
        <v>0</v>
      </c>
      <c r="AG229" s="129" t="n">
        <f aca="false">U229</f>
        <v>0</v>
      </c>
      <c r="AH229" s="129" t="n">
        <f aca="false">AF229-AG229</f>
        <v>0</v>
      </c>
      <c r="AI229" s="102"/>
      <c r="AJ229" s="129" t="n">
        <f aca="false">AC229-AG229</f>
        <v>0</v>
      </c>
      <c r="AK229" s="129" t="n">
        <f aca="false">AB229-AF229</f>
        <v>0</v>
      </c>
      <c r="AL229" s="102"/>
      <c r="AM229" s="130" t="n">
        <v>-65</v>
      </c>
      <c r="AN229" s="129" t="n">
        <f aca="false">AB229-AM229</f>
        <v>65</v>
      </c>
      <c r="AO229" s="102"/>
      <c r="AP229" s="130" t="n">
        <v>0</v>
      </c>
      <c r="AQ229" s="129" t="n">
        <f aca="false">AC229-AP229</f>
        <v>0</v>
      </c>
      <c r="AR229" s="102"/>
      <c r="AS229" s="102"/>
      <c r="AT229" s="102"/>
      <c r="AU229" s="102"/>
    </row>
    <row r="230" customFormat="false" ht="12.75" hidden="false" customHeight="true" outlineLevel="0" collapsed="false">
      <c r="A230" s="131" t="s">
        <v>570</v>
      </c>
      <c r="B230" s="171"/>
      <c r="C230" s="171"/>
      <c r="D230" s="184" t="n">
        <v>0</v>
      </c>
      <c r="E230" s="184" t="n">
        <v>0</v>
      </c>
      <c r="F230" s="184" t="n">
        <v>0</v>
      </c>
      <c r="G230" s="184" t="n">
        <v>0</v>
      </c>
      <c r="H230" s="184" t="n">
        <v>0</v>
      </c>
      <c r="I230" s="184" t="n">
        <v>0</v>
      </c>
      <c r="J230" s="184" t="n">
        <v>0</v>
      </c>
      <c r="K230" s="184" t="n">
        <v>0</v>
      </c>
      <c r="L230" s="184" t="n">
        <v>0</v>
      </c>
      <c r="M230" s="184" t="n">
        <v>0</v>
      </c>
      <c r="N230" s="184" t="n">
        <v>0</v>
      </c>
      <c r="O230" s="184" t="n">
        <v>0</v>
      </c>
      <c r="P230" s="129" t="n">
        <f aca="false">SUM(D230:O230)</f>
        <v>0</v>
      </c>
      <c r="Q230" s="130" t="n">
        <f aca="false">SUM(D230:E230)</f>
        <v>0</v>
      </c>
      <c r="R230" s="129" t="n">
        <f aca="false">P230-Q230</f>
        <v>0</v>
      </c>
      <c r="S230" s="170"/>
      <c r="T230" s="130" t="n">
        <v>0</v>
      </c>
      <c r="U230" s="130" t="n">
        <v>0</v>
      </c>
      <c r="V230" s="129" t="n">
        <f aca="false">T230-U230</f>
        <v>0</v>
      </c>
      <c r="W230" s="102"/>
      <c r="X230" s="102"/>
      <c r="Y230" s="102"/>
      <c r="Z230" s="102"/>
      <c r="AA230" s="102" t="str">
        <f aca="false">A230</f>
        <v>      Property Summary - GR/IR Clearing</v>
      </c>
      <c r="AB230" s="156" t="n">
        <f aca="false">P230</f>
        <v>0</v>
      </c>
      <c r="AC230" s="130" t="n">
        <f aca="false">SUM(D230:F230)</f>
        <v>0</v>
      </c>
      <c r="AD230" s="129" t="n">
        <f aca="false">AB230-AC230</f>
        <v>0</v>
      </c>
      <c r="AE230" s="102"/>
      <c r="AF230" s="129" t="n">
        <f aca="false">T230</f>
        <v>0</v>
      </c>
      <c r="AG230" s="129" t="n">
        <f aca="false">U230</f>
        <v>0</v>
      </c>
      <c r="AH230" s="129" t="n">
        <f aca="false">AF230-AG230</f>
        <v>0</v>
      </c>
      <c r="AI230" s="102"/>
      <c r="AJ230" s="129" t="n">
        <f aca="false">AC230-AG230</f>
        <v>0</v>
      </c>
      <c r="AK230" s="129" t="n">
        <f aca="false">AB230-AF230</f>
        <v>0</v>
      </c>
      <c r="AL230" s="102"/>
      <c r="AM230" s="130" t="n">
        <v>117</v>
      </c>
      <c r="AN230" s="129" t="n">
        <f aca="false">AB230-AM230</f>
        <v>-117</v>
      </c>
      <c r="AO230" s="102"/>
      <c r="AP230" s="130" t="n">
        <v>0</v>
      </c>
      <c r="AQ230" s="129" t="n">
        <f aca="false">AC230-AP230</f>
        <v>0</v>
      </c>
      <c r="AR230" s="102"/>
      <c r="AS230" s="102"/>
      <c r="AT230" s="102"/>
      <c r="AU230" s="102"/>
    </row>
    <row r="231" customFormat="false" ht="12.75" hidden="false" customHeight="true" outlineLevel="0" collapsed="false">
      <c r="A231" s="131" t="s">
        <v>571</v>
      </c>
      <c r="B231" s="171"/>
      <c r="C231" s="171"/>
      <c r="D231" s="184" t="n">
        <v>0</v>
      </c>
      <c r="E231" s="184" t="n">
        <v>0</v>
      </c>
      <c r="F231" s="184" t="n">
        <v>0</v>
      </c>
      <c r="G231" s="184" t="n">
        <v>0</v>
      </c>
      <c r="H231" s="184" t="n">
        <v>0</v>
      </c>
      <c r="I231" s="184" t="n">
        <v>0</v>
      </c>
      <c r="J231" s="184" t="n">
        <v>0</v>
      </c>
      <c r="K231" s="184" t="n">
        <v>0</v>
      </c>
      <c r="L231" s="184" t="n">
        <v>0</v>
      </c>
      <c r="M231" s="184" t="n">
        <v>0</v>
      </c>
      <c r="N231" s="184" t="n">
        <v>0</v>
      </c>
      <c r="O231" s="184" t="n">
        <v>0</v>
      </c>
      <c r="P231" s="129" t="n">
        <f aca="false">SUM(D231:O231)</f>
        <v>0</v>
      </c>
      <c r="Q231" s="130" t="n">
        <f aca="false">SUM(D231:E231)</f>
        <v>0</v>
      </c>
      <c r="R231" s="129" t="n">
        <f aca="false">P231-Q231</f>
        <v>0</v>
      </c>
      <c r="S231" s="170"/>
      <c r="T231" s="130" t="n">
        <v>0</v>
      </c>
      <c r="U231" s="130" t="n">
        <v>0</v>
      </c>
      <c r="V231" s="129" t="n">
        <f aca="false">T231-U231</f>
        <v>0</v>
      </c>
      <c r="W231" s="102"/>
      <c r="X231" s="102"/>
      <c r="Y231" s="102"/>
      <c r="Z231" s="102"/>
      <c r="AA231" s="102" t="str">
        <f aca="false">A231</f>
        <v>      Other</v>
      </c>
      <c r="AB231" s="156" t="n">
        <f aca="false">P231</f>
        <v>0</v>
      </c>
      <c r="AC231" s="130" t="n">
        <f aca="false">SUM(D231:F231)</f>
        <v>0</v>
      </c>
      <c r="AD231" s="129" t="n">
        <f aca="false">AB231-AC231</f>
        <v>0</v>
      </c>
      <c r="AE231" s="102"/>
      <c r="AF231" s="129" t="n">
        <f aca="false">T231</f>
        <v>0</v>
      </c>
      <c r="AG231" s="129" t="n">
        <f aca="false">U231</f>
        <v>0</v>
      </c>
      <c r="AH231" s="129" t="n">
        <f aca="false">AF231-AG231</f>
        <v>0</v>
      </c>
      <c r="AI231" s="102"/>
      <c r="AJ231" s="129" t="n">
        <f aca="false">AC231-AG231</f>
        <v>0</v>
      </c>
      <c r="AK231" s="129" t="n">
        <f aca="false">AB231-AF231</f>
        <v>0</v>
      </c>
      <c r="AL231" s="102"/>
      <c r="AM231" s="130" t="n">
        <v>0</v>
      </c>
      <c r="AN231" s="129" t="n">
        <f aca="false">AB231-AM231</f>
        <v>0</v>
      </c>
      <c r="AO231" s="102"/>
      <c r="AP231" s="130" t="n">
        <v>0</v>
      </c>
      <c r="AQ231" s="129" t="n">
        <f aca="false">AC231-AP231</f>
        <v>0</v>
      </c>
      <c r="AR231" s="102"/>
      <c r="AS231" s="102"/>
      <c r="AT231" s="102"/>
      <c r="AU231" s="102"/>
    </row>
    <row r="232" customFormat="false" ht="12.75" hidden="false" customHeight="true" outlineLevel="0" collapsed="false">
      <c r="A232" s="131" t="s">
        <v>572</v>
      </c>
      <c r="B232" s="171"/>
      <c r="C232" s="171"/>
      <c r="D232" s="184" t="n">
        <v>0</v>
      </c>
      <c r="E232" s="184" t="n">
        <v>0</v>
      </c>
      <c r="F232" s="184" t="n">
        <v>0</v>
      </c>
      <c r="G232" s="184" t="n">
        <v>0</v>
      </c>
      <c r="H232" s="184" t="n">
        <v>0</v>
      </c>
      <c r="I232" s="189" t="n">
        <v>7600</v>
      </c>
      <c r="J232" s="184" t="n">
        <v>0</v>
      </c>
      <c r="K232" s="184" t="n">
        <v>0</v>
      </c>
      <c r="L232" s="184" t="n">
        <v>0</v>
      </c>
      <c r="M232" s="184" t="n">
        <v>0</v>
      </c>
      <c r="N232" s="184" t="n">
        <v>0</v>
      </c>
      <c r="O232" s="189" t="n">
        <v>5000</v>
      </c>
      <c r="P232" s="129" t="n">
        <f aca="false">SUM(D232:O232)</f>
        <v>12600</v>
      </c>
      <c r="Q232" s="130" t="n">
        <f aca="false">SUM(D232:E232)</f>
        <v>0</v>
      </c>
      <c r="R232" s="129" t="n">
        <f aca="false">P232-Q232</f>
        <v>12600</v>
      </c>
      <c r="S232" s="170"/>
      <c r="T232" s="130" t="n">
        <v>0</v>
      </c>
      <c r="U232" s="130" t="n">
        <v>0</v>
      </c>
      <c r="V232" s="129" t="n">
        <f aca="false">T232-U232</f>
        <v>0</v>
      </c>
      <c r="W232" s="102"/>
      <c r="X232" s="102"/>
      <c r="Y232" s="102"/>
      <c r="Z232" s="102"/>
      <c r="AA232" s="102" t="str">
        <f aca="false">A232</f>
        <v>      Gain / (Loss) Offset - Various Property Sales</v>
      </c>
      <c r="AB232" s="156" t="n">
        <f aca="false">P232</f>
        <v>12600</v>
      </c>
      <c r="AC232" s="130" t="n">
        <f aca="false">SUM(D232:F232)</f>
        <v>0</v>
      </c>
      <c r="AD232" s="129" t="n">
        <f aca="false">AB232-AC232</f>
        <v>12600</v>
      </c>
      <c r="AE232" s="102"/>
      <c r="AF232" s="129" t="n">
        <f aca="false">T232</f>
        <v>0</v>
      </c>
      <c r="AG232" s="129" t="n">
        <f aca="false">U232</f>
        <v>0</v>
      </c>
      <c r="AH232" s="129" t="n">
        <f aca="false">AF232-AG232</f>
        <v>0</v>
      </c>
      <c r="AI232" s="102"/>
      <c r="AJ232" s="129" t="n">
        <f aca="false">AC232-AG232</f>
        <v>0</v>
      </c>
      <c r="AK232" s="129" t="n">
        <f aca="false">AB232-AF232</f>
        <v>12600</v>
      </c>
      <c r="AL232" s="102"/>
      <c r="AM232" s="130" t="n">
        <v>2853</v>
      </c>
      <c r="AN232" s="129" t="n">
        <f aca="false">AB232-AM232</f>
        <v>9747</v>
      </c>
      <c r="AO232" s="102"/>
      <c r="AP232" s="130" t="n">
        <v>0</v>
      </c>
      <c r="AQ232" s="129" t="n">
        <f aca="false">AC232-AP232</f>
        <v>0</v>
      </c>
      <c r="AR232" s="102"/>
      <c r="AS232" s="102"/>
      <c r="AT232" s="102"/>
      <c r="AU232" s="102"/>
    </row>
    <row r="233" customFormat="false" ht="12.75" hidden="false" customHeight="true" outlineLevel="0" collapsed="false">
      <c r="A233" s="131" t="s">
        <v>573</v>
      </c>
      <c r="B233" s="171"/>
      <c r="C233" s="171"/>
      <c r="D233" s="184" t="n">
        <v>0</v>
      </c>
      <c r="E233" s="184" t="n">
        <v>0</v>
      </c>
      <c r="F233" s="184" t="n">
        <v>0</v>
      </c>
      <c r="G233" s="184" t="n">
        <v>0</v>
      </c>
      <c r="H233" s="184" t="n">
        <v>0</v>
      </c>
      <c r="I233" s="189" t="n">
        <v>-7600</v>
      </c>
      <c r="J233" s="184" t="n">
        <v>0</v>
      </c>
      <c r="K233" s="184" t="n">
        <v>0</v>
      </c>
      <c r="L233" s="184" t="n">
        <v>0</v>
      </c>
      <c r="M233" s="184" t="n">
        <v>0</v>
      </c>
      <c r="N233" s="184" t="n">
        <v>0</v>
      </c>
      <c r="O233" s="189" t="n">
        <v>-5000</v>
      </c>
      <c r="P233" s="129" t="n">
        <f aca="false">SUM(D233:O233)</f>
        <v>-12600</v>
      </c>
      <c r="Q233" s="130" t="n">
        <f aca="false">SUM(D233:E233)</f>
        <v>0</v>
      </c>
      <c r="R233" s="129" t="n">
        <f aca="false">P233-Q233</f>
        <v>-12600</v>
      </c>
      <c r="S233" s="170"/>
      <c r="T233" s="130" t="n">
        <v>0</v>
      </c>
      <c r="U233" s="130" t="n">
        <v>0</v>
      </c>
      <c r="V233" s="129" t="n">
        <f aca="false">T233-U233</f>
        <v>0</v>
      </c>
      <c r="W233" s="102"/>
      <c r="X233" s="102"/>
      <c r="Y233" s="102"/>
      <c r="Z233" s="102"/>
      <c r="AA233" s="102" t="str">
        <f aca="false">A233</f>
        <v>      Proceeds Offset</v>
      </c>
      <c r="AB233" s="156" t="n">
        <f aca="false">P233</f>
        <v>-12600</v>
      </c>
      <c r="AC233" s="130" t="n">
        <f aca="false">SUM(D233:F233)</f>
        <v>0</v>
      </c>
      <c r="AD233" s="129" t="n">
        <f aca="false">AB233-AC233</f>
        <v>-12600</v>
      </c>
      <c r="AE233" s="102"/>
      <c r="AF233" s="129" t="n">
        <f aca="false">T233</f>
        <v>0</v>
      </c>
      <c r="AG233" s="129" t="n">
        <f aca="false">U233</f>
        <v>0</v>
      </c>
      <c r="AH233" s="129" t="n">
        <f aca="false">AF233-AG233</f>
        <v>0</v>
      </c>
      <c r="AI233" s="102"/>
      <c r="AJ233" s="129" t="n">
        <f aca="false">AC233-AG233</f>
        <v>0</v>
      </c>
      <c r="AK233" s="129" t="n">
        <f aca="false">AB233-AF233</f>
        <v>-12600</v>
      </c>
      <c r="AL233" s="102"/>
      <c r="AM233" s="130" t="n">
        <v>-5653</v>
      </c>
      <c r="AN233" s="129" t="n">
        <f aca="false">AB233-AM233</f>
        <v>-6947</v>
      </c>
      <c r="AO233" s="102"/>
      <c r="AP233" s="130" t="n">
        <v>0</v>
      </c>
      <c r="AQ233" s="129" t="n">
        <f aca="false">AC233-AP233</f>
        <v>0</v>
      </c>
      <c r="AR233" s="102"/>
      <c r="AS233" s="102"/>
      <c r="AT233" s="102"/>
      <c r="AU233" s="102"/>
    </row>
    <row r="234" customFormat="false" ht="12.75" hidden="false" customHeight="true" outlineLevel="0" collapsed="false">
      <c r="A234" s="131" t="s">
        <v>574</v>
      </c>
      <c r="B234" s="171"/>
      <c r="C234" s="171"/>
      <c r="D234" s="184" t="n">
        <v>0</v>
      </c>
      <c r="E234" s="184" t="n">
        <v>0</v>
      </c>
      <c r="F234" s="184" t="n">
        <v>0</v>
      </c>
      <c r="G234" s="184" t="n">
        <v>0</v>
      </c>
      <c r="H234" s="184" t="n">
        <v>0</v>
      </c>
      <c r="I234" s="184" t="n">
        <v>0</v>
      </c>
      <c r="J234" s="184" t="n">
        <v>0</v>
      </c>
      <c r="K234" s="184" t="n">
        <v>0</v>
      </c>
      <c r="L234" s="184" t="n">
        <v>0</v>
      </c>
      <c r="M234" s="184" t="n">
        <v>0</v>
      </c>
      <c r="N234" s="184" t="n">
        <v>0</v>
      </c>
      <c r="O234" s="184" t="n">
        <v>0</v>
      </c>
      <c r="P234" s="129" t="n">
        <f aca="false">SUM(D234:O234)</f>
        <v>0</v>
      </c>
      <c r="Q234" s="130" t="n">
        <f aca="false">SUM(D234:E234)</f>
        <v>0</v>
      </c>
      <c r="R234" s="129" t="n">
        <f aca="false">P234-Q234</f>
        <v>0</v>
      </c>
      <c r="S234" s="170"/>
      <c r="T234" s="130" t="n">
        <v>0</v>
      </c>
      <c r="U234" s="130" t="n">
        <v>0</v>
      </c>
      <c r="V234" s="129" t="n">
        <f aca="false">T234-U234</f>
        <v>0</v>
      </c>
      <c r="W234" s="102"/>
      <c r="X234" s="102"/>
      <c r="Y234" s="102"/>
      <c r="Z234" s="102"/>
      <c r="AA234" s="102" t="str">
        <f aca="false">A234</f>
        <v>      Long Term Debt Discount FF Reporting Change 2/00</v>
      </c>
      <c r="AB234" s="156" t="n">
        <f aca="false">P234</f>
        <v>0</v>
      </c>
      <c r="AC234" s="130" t="n">
        <f aca="false">SUM(D234:F234)</f>
        <v>0</v>
      </c>
      <c r="AD234" s="129" t="n">
        <f aca="false">AB234-AC234</f>
        <v>0</v>
      </c>
      <c r="AE234" s="102"/>
      <c r="AF234" s="129" t="n">
        <f aca="false">T234</f>
        <v>0</v>
      </c>
      <c r="AG234" s="129" t="n">
        <f aca="false">U234</f>
        <v>0</v>
      </c>
      <c r="AH234" s="129" t="n">
        <f aca="false">AF234-AG234</f>
        <v>0</v>
      </c>
      <c r="AI234" s="102"/>
      <c r="AJ234" s="129" t="n">
        <f aca="false">AC234-AG234</f>
        <v>0</v>
      </c>
      <c r="AK234" s="129" t="n">
        <f aca="false">AB234-AF234</f>
        <v>0</v>
      </c>
      <c r="AL234" s="102"/>
      <c r="AM234" s="130" t="n">
        <v>0</v>
      </c>
      <c r="AN234" s="129" t="n">
        <f aca="false">AB234-AM234</f>
        <v>0</v>
      </c>
      <c r="AO234" s="102"/>
      <c r="AP234" s="130" t="n">
        <v>0</v>
      </c>
      <c r="AQ234" s="129" t="n">
        <f aca="false">AC234-AP234</f>
        <v>0</v>
      </c>
      <c r="AR234" s="102"/>
      <c r="AS234" s="102"/>
      <c r="AT234" s="102"/>
      <c r="AU234" s="102"/>
    </row>
    <row r="235" customFormat="false" ht="12.75" hidden="false" customHeight="true" outlineLevel="0" collapsed="false">
      <c r="A235" s="131" t="s">
        <v>575</v>
      </c>
      <c r="B235" s="171"/>
      <c r="C235" s="171"/>
      <c r="D235" s="184" t="n">
        <v>0</v>
      </c>
      <c r="E235" s="184" t="n">
        <v>0</v>
      </c>
      <c r="F235" s="184" t="n">
        <v>0</v>
      </c>
      <c r="G235" s="184" t="n">
        <v>0</v>
      </c>
      <c r="H235" s="184" t="n">
        <v>0</v>
      </c>
      <c r="I235" s="184" t="n">
        <v>0</v>
      </c>
      <c r="J235" s="184" t="n">
        <v>0</v>
      </c>
      <c r="K235" s="184" t="n">
        <v>0</v>
      </c>
      <c r="L235" s="184" t="n">
        <v>0</v>
      </c>
      <c r="M235" s="184" t="n">
        <v>0</v>
      </c>
      <c r="N235" s="184" t="n">
        <v>0</v>
      </c>
      <c r="O235" s="184" t="n">
        <v>0</v>
      </c>
      <c r="P235" s="129" t="n">
        <f aca="false">SUM(D235:O235)</f>
        <v>0</v>
      </c>
      <c r="Q235" s="130" t="n">
        <f aca="false">SUM(D235:E235)</f>
        <v>0</v>
      </c>
      <c r="R235" s="129" t="n">
        <f aca="false">P235-Q235</f>
        <v>0</v>
      </c>
      <c r="S235" s="170"/>
      <c r="T235" s="130" t="n">
        <v>0</v>
      </c>
      <c r="U235" s="130" t="n">
        <v>0</v>
      </c>
      <c r="V235" s="129" t="n">
        <f aca="false">T235-U235</f>
        <v>0</v>
      </c>
      <c r="W235" s="102"/>
      <c r="X235" s="102"/>
      <c r="Y235" s="102"/>
      <c r="Z235" s="102"/>
      <c r="AA235" s="102" t="str">
        <f aca="false">A235</f>
        <v>      McDay Energy Loan (Investing Activity 7/99 Forward)</v>
      </c>
      <c r="AB235" s="156" t="n">
        <f aca="false">P235</f>
        <v>0</v>
      </c>
      <c r="AC235" s="130" t="n">
        <f aca="false">SUM(D235:F235)</f>
        <v>0</v>
      </c>
      <c r="AD235" s="129" t="n">
        <f aca="false">AB235-AC235</f>
        <v>0</v>
      </c>
      <c r="AE235" s="102"/>
      <c r="AF235" s="129" t="n">
        <f aca="false">T235</f>
        <v>0</v>
      </c>
      <c r="AG235" s="129" t="n">
        <f aca="false">U235</f>
        <v>0</v>
      </c>
      <c r="AH235" s="129" t="n">
        <f aca="false">AF235-AG235</f>
        <v>0</v>
      </c>
      <c r="AI235" s="102"/>
      <c r="AJ235" s="129" t="n">
        <f aca="false">AC235-AG235</f>
        <v>0</v>
      </c>
      <c r="AK235" s="129" t="n">
        <f aca="false">AB235-AF235</f>
        <v>0</v>
      </c>
      <c r="AL235" s="102"/>
      <c r="AM235" s="130" t="n">
        <v>0</v>
      </c>
      <c r="AN235" s="129" t="n">
        <f aca="false">AB235-AM235</f>
        <v>0</v>
      </c>
      <c r="AO235" s="102"/>
      <c r="AP235" s="130" t="n">
        <v>0</v>
      </c>
      <c r="AQ235" s="129" t="n">
        <f aca="false">AC235-AP235</f>
        <v>0</v>
      </c>
      <c r="AR235" s="102"/>
      <c r="AS235" s="102"/>
      <c r="AT235" s="102"/>
      <c r="AU235" s="102"/>
    </row>
    <row r="236" customFormat="false" ht="12.75" hidden="false" customHeight="true" outlineLevel="0" collapsed="false">
      <c r="A236" s="136" t="s">
        <v>576</v>
      </c>
      <c r="B236" s="171"/>
      <c r="C236" s="171"/>
      <c r="D236" s="188" t="n">
        <f aca="false">D333</f>
        <v>-121</v>
      </c>
      <c r="E236" s="188" t="n">
        <f aca="false">E333</f>
        <v>-182</v>
      </c>
      <c r="F236" s="188" t="n">
        <f aca="false">F333</f>
        <v>-152</v>
      </c>
      <c r="G236" s="188" t="n">
        <f aca="false">G333</f>
        <v>-111</v>
      </c>
      <c r="H236" s="188" t="n">
        <f aca="false">H333</f>
        <v>-220</v>
      </c>
      <c r="I236" s="188" t="n">
        <f aca="false">I333</f>
        <v>-129</v>
      </c>
      <c r="J236" s="188" t="n">
        <f aca="false">J333</f>
        <v>-175</v>
      </c>
      <c r="K236" s="188" t="n">
        <f aca="false">K333</f>
        <v>-176</v>
      </c>
      <c r="L236" s="188" t="n">
        <f aca="false">L333</f>
        <v>-209</v>
      </c>
      <c r="M236" s="188" t="n">
        <f aca="false">M333</f>
        <v>-151</v>
      </c>
      <c r="N236" s="188" t="n">
        <f aca="false">N333</f>
        <v>-244</v>
      </c>
      <c r="O236" s="188" t="n">
        <f aca="false">O333</f>
        <v>-138</v>
      </c>
      <c r="P236" s="129" t="n">
        <f aca="false">SUM(D236:O236)</f>
        <v>-2008</v>
      </c>
      <c r="Q236" s="130" t="n">
        <f aca="false">SUM(D236:E236)</f>
        <v>-303</v>
      </c>
      <c r="R236" s="129" t="n">
        <f aca="false">P236-Q236</f>
        <v>-1705</v>
      </c>
      <c r="S236" s="170"/>
      <c r="T236" s="130" t="n">
        <v>0</v>
      </c>
      <c r="U236" s="130" t="n">
        <v>0</v>
      </c>
      <c r="V236" s="129" t="n">
        <f aca="false">T236-U236</f>
        <v>0</v>
      </c>
      <c r="W236" s="102"/>
      <c r="X236" s="102"/>
      <c r="Y236" s="102"/>
      <c r="Z236" s="102"/>
      <c r="AA236" s="102" t="str">
        <f aca="false">A236</f>
        <v>      Total Current Liability Reserve Activity</v>
      </c>
      <c r="AB236" s="156" t="n">
        <f aca="false">P236</f>
        <v>-2008</v>
      </c>
      <c r="AC236" s="130" t="n">
        <f aca="false">SUM(D236:F236)</f>
        <v>-455</v>
      </c>
      <c r="AD236" s="129" t="n">
        <f aca="false">AB236-AC236</f>
        <v>-1553</v>
      </c>
      <c r="AE236" s="102"/>
      <c r="AF236" s="129" t="n">
        <f aca="false">T236</f>
        <v>0</v>
      </c>
      <c r="AG236" s="129" t="n">
        <f aca="false">U236</f>
        <v>0</v>
      </c>
      <c r="AH236" s="129" t="n">
        <f aca="false">AF236-AG236</f>
        <v>0</v>
      </c>
      <c r="AI236" s="102"/>
      <c r="AJ236" s="129" t="n">
        <f aca="false">AC236-AG236</f>
        <v>-455</v>
      </c>
      <c r="AK236" s="129" t="n">
        <f aca="false">AB236-AF236</f>
        <v>-2008</v>
      </c>
      <c r="AL236" s="102"/>
      <c r="AM236" s="130" t="n">
        <v>25</v>
      </c>
      <c r="AN236" s="129" t="n">
        <f aca="false">AB236-AM236</f>
        <v>-2033</v>
      </c>
      <c r="AO236" s="102"/>
      <c r="AP236" s="130" t="n">
        <v>0</v>
      </c>
      <c r="AQ236" s="129" t="n">
        <f aca="false">AC236-AP236</f>
        <v>-455</v>
      </c>
      <c r="AR236" s="102"/>
      <c r="AS236" s="102"/>
      <c r="AT236" s="102"/>
      <c r="AU236" s="102"/>
    </row>
    <row r="237" customFormat="false" ht="12.75" hidden="false" customHeight="true" outlineLevel="0" collapsed="false">
      <c r="A237" s="131" t="s">
        <v>577</v>
      </c>
      <c r="B237" s="171"/>
      <c r="C237" s="171"/>
      <c r="D237" s="184" t="n">
        <v>0</v>
      </c>
      <c r="E237" s="184" t="n">
        <v>0</v>
      </c>
      <c r="F237" s="184" t="n">
        <v>0</v>
      </c>
      <c r="G237" s="184" t="n">
        <v>0</v>
      </c>
      <c r="H237" s="184" t="n">
        <v>0</v>
      </c>
      <c r="I237" s="184" t="n">
        <v>0</v>
      </c>
      <c r="J237" s="184" t="n">
        <v>0</v>
      </c>
      <c r="K237" s="184" t="n">
        <v>0</v>
      </c>
      <c r="L237" s="184" t="n">
        <v>0</v>
      </c>
      <c r="M237" s="184" t="n">
        <v>0</v>
      </c>
      <c r="N237" s="184" t="n">
        <v>0</v>
      </c>
      <c r="O237" s="184" t="n">
        <v>0</v>
      </c>
      <c r="P237" s="129" t="n">
        <f aca="false">SUM(D237:O237)</f>
        <v>0</v>
      </c>
      <c r="Q237" s="130" t="n">
        <f aca="false">SUM(D237:E237)</f>
        <v>0</v>
      </c>
      <c r="R237" s="129" t="n">
        <f aca="false">P237-Q237</f>
        <v>0</v>
      </c>
      <c r="S237" s="170"/>
      <c r="T237" s="130" t="n">
        <v>0</v>
      </c>
      <c r="U237" s="130" t="n">
        <v>0</v>
      </c>
      <c r="V237" s="129" t="n">
        <f aca="false">T237-U237</f>
        <v>0</v>
      </c>
      <c r="W237" s="102"/>
      <c r="X237" s="102"/>
      <c r="Y237" s="102"/>
      <c r="Z237" s="102"/>
      <c r="AA237" s="102" t="str">
        <f aca="false">A237</f>
        <v>         McDay Reserve Adjustment</v>
      </c>
      <c r="AB237" s="156" t="n">
        <f aca="false">P237</f>
        <v>0</v>
      </c>
      <c r="AC237" s="130" t="n">
        <f aca="false">SUM(D237:F237)</f>
        <v>0</v>
      </c>
      <c r="AD237" s="129" t="n">
        <f aca="false">AB237-AC237</f>
        <v>0</v>
      </c>
      <c r="AE237" s="102"/>
      <c r="AF237" s="129" t="n">
        <f aca="false">T237</f>
        <v>0</v>
      </c>
      <c r="AG237" s="129" t="n">
        <f aca="false">U237</f>
        <v>0</v>
      </c>
      <c r="AH237" s="129" t="n">
        <f aca="false">AF237-AG237</f>
        <v>0</v>
      </c>
      <c r="AI237" s="102"/>
      <c r="AJ237" s="129" t="n">
        <f aca="false">AC237-AG237</f>
        <v>0</v>
      </c>
      <c r="AK237" s="129" t="n">
        <f aca="false">AB237-AF237</f>
        <v>0</v>
      </c>
      <c r="AL237" s="102"/>
      <c r="AM237" s="130" t="n">
        <v>-25</v>
      </c>
      <c r="AN237" s="129" t="n">
        <f aca="false">AB237-AM237</f>
        <v>25</v>
      </c>
      <c r="AO237" s="102"/>
      <c r="AP237" s="130" t="n">
        <v>0</v>
      </c>
      <c r="AQ237" s="129" t="n">
        <f aca="false">AC237-AP237</f>
        <v>0</v>
      </c>
      <c r="AR237" s="102"/>
      <c r="AS237" s="102"/>
      <c r="AT237" s="102"/>
      <c r="AU237" s="102"/>
    </row>
    <row r="238" customFormat="false" ht="12.75" hidden="false" customHeight="true" outlineLevel="0" collapsed="false">
      <c r="A238" s="131" t="s">
        <v>578</v>
      </c>
      <c r="B238" s="171"/>
      <c r="C238" s="171"/>
      <c r="D238" s="174" t="n">
        <f aca="false">D355</f>
        <v>6</v>
      </c>
      <c r="E238" s="174" t="n">
        <f aca="false">E355</f>
        <v>6</v>
      </c>
      <c r="F238" s="174" t="n">
        <f aca="false">F355</f>
        <v>7</v>
      </c>
      <c r="G238" s="174" t="n">
        <f aca="false">G355</f>
        <v>6</v>
      </c>
      <c r="H238" s="174" t="n">
        <f aca="false">H355</f>
        <v>7</v>
      </c>
      <c r="I238" s="174" t="n">
        <f aca="false">I355</f>
        <v>6</v>
      </c>
      <c r="J238" s="174" t="n">
        <f aca="false">J355</f>
        <v>7</v>
      </c>
      <c r="K238" s="174" t="n">
        <f aca="false">K355</f>
        <v>6</v>
      </c>
      <c r="L238" s="174" t="n">
        <f aca="false">L355</f>
        <v>7</v>
      </c>
      <c r="M238" s="174" t="n">
        <f aca="false">M355</f>
        <v>6</v>
      </c>
      <c r="N238" s="174" t="n">
        <f aca="false">N355</f>
        <v>7</v>
      </c>
      <c r="O238" s="174" t="n">
        <f aca="false">O355</f>
        <v>6</v>
      </c>
      <c r="P238" s="129" t="n">
        <f aca="false">SUM(D238:O238)</f>
        <v>77</v>
      </c>
      <c r="Q238" s="130" t="n">
        <f aca="false">SUM(D238:E238)</f>
        <v>12</v>
      </c>
      <c r="R238" s="129" t="n">
        <f aca="false">P238-Q238</f>
        <v>65</v>
      </c>
      <c r="S238" s="170"/>
      <c r="T238" s="130" t="n">
        <v>0</v>
      </c>
      <c r="U238" s="130" t="n">
        <v>0</v>
      </c>
      <c r="V238" s="129" t="n">
        <f aca="false">T238-U238</f>
        <v>0</v>
      </c>
      <c r="W238" s="102"/>
      <c r="X238" s="102"/>
      <c r="Y238" s="102"/>
      <c r="Z238" s="102"/>
      <c r="AA238" s="102" t="str">
        <f aca="false">A238</f>
        <v>      Long Term Debt Discount</v>
      </c>
      <c r="AB238" s="156" t="n">
        <f aca="false">P238</f>
        <v>77</v>
      </c>
      <c r="AC238" s="130" t="n">
        <f aca="false">SUM(D238:F238)</f>
        <v>19</v>
      </c>
      <c r="AD238" s="129" t="n">
        <f aca="false">AB238-AC238</f>
        <v>58</v>
      </c>
      <c r="AE238" s="102"/>
      <c r="AF238" s="129" t="n">
        <f aca="false">T238</f>
        <v>0</v>
      </c>
      <c r="AG238" s="129" t="n">
        <f aca="false">U238</f>
        <v>0</v>
      </c>
      <c r="AH238" s="129" t="n">
        <f aca="false">AF238-AG238</f>
        <v>0</v>
      </c>
      <c r="AI238" s="102"/>
      <c r="AJ238" s="190" t="n">
        <f aca="false">AC238-AG238</f>
        <v>19</v>
      </c>
      <c r="AK238" s="190" t="n">
        <f aca="false">AB238-AF238</f>
        <v>77</v>
      </c>
      <c r="AL238" s="102"/>
      <c r="AM238" s="130" t="n">
        <v>77</v>
      </c>
      <c r="AN238" s="129" t="n">
        <f aca="false">AB238-AM238</f>
        <v>0</v>
      </c>
      <c r="AO238" s="102"/>
      <c r="AP238" s="130" t="n">
        <v>0</v>
      </c>
      <c r="AQ238" s="129" t="n">
        <f aca="false">AC238-AP238</f>
        <v>19</v>
      </c>
      <c r="AR238" s="102"/>
      <c r="AS238" s="102"/>
      <c r="AT238" s="102"/>
      <c r="AU238" s="102"/>
    </row>
    <row r="239" customFormat="false" ht="12.75" hidden="false" customHeight="true" outlineLevel="0" collapsed="false">
      <c r="A239" s="131" t="s">
        <v>579</v>
      </c>
      <c r="B239" s="171"/>
      <c r="C239" s="171"/>
      <c r="D239" s="184" t="n">
        <v>0</v>
      </c>
      <c r="E239" s="184" t="n">
        <v>0</v>
      </c>
      <c r="F239" s="184" t="n">
        <v>0</v>
      </c>
      <c r="G239" s="184" t="n">
        <v>0</v>
      </c>
      <c r="H239" s="184" t="n">
        <v>0</v>
      </c>
      <c r="I239" s="184" t="n">
        <v>0</v>
      </c>
      <c r="J239" s="184" t="n">
        <v>0</v>
      </c>
      <c r="K239" s="184" t="n">
        <v>0</v>
      </c>
      <c r="L239" s="184" t="n">
        <v>0</v>
      </c>
      <c r="M239" s="184" t="n">
        <v>0</v>
      </c>
      <c r="N239" s="184" t="n">
        <v>0</v>
      </c>
      <c r="O239" s="184" t="n">
        <v>0</v>
      </c>
      <c r="P239" s="129" t="n">
        <f aca="false">SUM(D239:O239)</f>
        <v>0</v>
      </c>
      <c r="Q239" s="130" t="n">
        <f aca="false">SUM(D239:E239)</f>
        <v>0</v>
      </c>
      <c r="R239" s="129" t="n">
        <f aca="false">P239-Q239</f>
        <v>0</v>
      </c>
      <c r="S239" s="170"/>
      <c r="T239" s="130" t="n">
        <v>0</v>
      </c>
      <c r="U239" s="130" t="n">
        <v>0</v>
      </c>
      <c r="V239" s="129" t="n">
        <f aca="false">T239-U239</f>
        <v>0</v>
      </c>
      <c r="W239" s="102"/>
      <c r="X239" s="102"/>
      <c r="Y239" s="102"/>
      <c r="Z239" s="102"/>
      <c r="AA239" s="102" t="str">
        <f aca="false">A239</f>
        <v>      Hyperion Adjust. / Reversal (DD&amp;A and Deferred Taxes)</v>
      </c>
      <c r="AB239" s="156" t="n">
        <f aca="false">P239</f>
        <v>0</v>
      </c>
      <c r="AC239" s="130" t="n">
        <f aca="false">SUM(D239:F239)</f>
        <v>0</v>
      </c>
      <c r="AD239" s="129" t="n">
        <f aca="false">AB239-AC239</f>
        <v>0</v>
      </c>
      <c r="AE239" s="102"/>
      <c r="AF239" s="129" t="n">
        <f aca="false">T239</f>
        <v>0</v>
      </c>
      <c r="AG239" s="129" t="n">
        <f aca="false">U239</f>
        <v>0</v>
      </c>
      <c r="AH239" s="129" t="n">
        <f aca="false">AF239-AG239</f>
        <v>0</v>
      </c>
      <c r="AI239" s="102"/>
      <c r="AJ239" s="129" t="n">
        <f aca="false">AC239-AG239</f>
        <v>0</v>
      </c>
      <c r="AK239" s="129" t="n">
        <f aca="false">AB239-AF239</f>
        <v>0</v>
      </c>
      <c r="AL239" s="102"/>
      <c r="AM239" s="130" t="n">
        <v>0</v>
      </c>
      <c r="AN239" s="129" t="n">
        <f aca="false">AB239-AM239</f>
        <v>0</v>
      </c>
      <c r="AO239" s="102"/>
      <c r="AP239" s="130" t="n">
        <v>0</v>
      </c>
      <c r="AQ239" s="129" t="n">
        <f aca="false">AC239-AP239</f>
        <v>0</v>
      </c>
      <c r="AR239" s="102"/>
      <c r="AS239" s="102"/>
      <c r="AT239" s="102"/>
      <c r="AU239" s="102"/>
    </row>
    <row r="240" customFormat="false" ht="12.75" hidden="false" customHeight="true" outlineLevel="0" collapsed="false">
      <c r="A240" s="173" t="s">
        <v>580</v>
      </c>
      <c r="B240" s="171"/>
      <c r="C240" s="171"/>
      <c r="D240" s="177" t="n">
        <f aca="false">D242-SUM(D226:D239)</f>
        <v>0</v>
      </c>
      <c r="E240" s="177" t="n">
        <f aca="false">E242-SUM(E226:E239)</f>
        <v>0</v>
      </c>
      <c r="F240" s="177" t="n">
        <f aca="false">F242-SUM(F226:F239)</f>
        <v>0</v>
      </c>
      <c r="G240" s="177" t="n">
        <f aca="false">G242-SUM(G226:G239)</f>
        <v>0</v>
      </c>
      <c r="H240" s="177" t="n">
        <f aca="false">H242-SUM(H226:H239)</f>
        <v>0</v>
      </c>
      <c r="I240" s="177" t="n">
        <f aca="false">I242-SUM(I226:I239)</f>
        <v>0</v>
      </c>
      <c r="J240" s="177" t="n">
        <f aca="false">J242-SUM(J226:J239)</f>
        <v>0</v>
      </c>
      <c r="K240" s="177" t="n">
        <f aca="false">K242-SUM(K226:K239)</f>
        <v>0</v>
      </c>
      <c r="L240" s="177" t="n">
        <f aca="false">L242-SUM(L226:L239)</f>
        <v>0</v>
      </c>
      <c r="M240" s="177" t="n">
        <f aca="false">M242-SUM(M226:M239)</f>
        <v>0</v>
      </c>
      <c r="N240" s="177" t="n">
        <f aca="false">N242-SUM(N226:N239)</f>
        <v>0</v>
      </c>
      <c r="O240" s="177" t="n">
        <f aca="false">O242-SUM(O226:O239)</f>
        <v>0</v>
      </c>
      <c r="P240" s="141" t="n">
        <f aca="false">SUM(D240:O240)</f>
        <v>0</v>
      </c>
      <c r="Q240" s="142" t="n">
        <f aca="false">SUM(D240:E240)</f>
        <v>0</v>
      </c>
      <c r="R240" s="141" t="n">
        <f aca="false">P240-Q240</f>
        <v>0</v>
      </c>
      <c r="S240" s="176"/>
      <c r="T240" s="177" t="n">
        <f aca="false">T242-SUM(T226:T239)</f>
        <v>0</v>
      </c>
      <c r="U240" s="177" t="n">
        <f aca="false">U242-SUM(U226:U239)</f>
        <v>0</v>
      </c>
      <c r="V240" s="141" t="n">
        <f aca="false">T240-U240</f>
        <v>0</v>
      </c>
      <c r="W240" s="102"/>
      <c r="X240" s="102"/>
      <c r="Y240" s="102"/>
      <c r="Z240" s="102"/>
      <c r="AA240" s="102" t="str">
        <f aca="false">A240</f>
        <v>      Others, net</v>
      </c>
      <c r="AB240" s="158" t="n">
        <f aca="false">P240</f>
        <v>0</v>
      </c>
      <c r="AC240" s="142" t="n">
        <f aca="false">SUM(D240:F240)</f>
        <v>0</v>
      </c>
      <c r="AD240" s="141" t="n">
        <f aca="false">AB240-AC240</f>
        <v>0</v>
      </c>
      <c r="AE240" s="102"/>
      <c r="AF240" s="141" t="n">
        <f aca="false">T240</f>
        <v>0</v>
      </c>
      <c r="AG240" s="141" t="n">
        <f aca="false">U240</f>
        <v>0</v>
      </c>
      <c r="AH240" s="141" t="n">
        <f aca="false">AF240-AG240</f>
        <v>0</v>
      </c>
      <c r="AI240" s="191"/>
      <c r="AJ240" s="141" t="n">
        <f aca="false">AC240-AG240</f>
        <v>0</v>
      </c>
      <c r="AK240" s="141" t="n">
        <f aca="false">AB240-AF240</f>
        <v>0</v>
      </c>
      <c r="AL240" s="102"/>
      <c r="AM240" s="177" t="n">
        <f aca="false">AM242-SUM(AM226:AM239)</f>
        <v>-6</v>
      </c>
      <c r="AN240" s="141" t="n">
        <f aca="false">AB240-AM240</f>
        <v>6</v>
      </c>
      <c r="AO240" s="159"/>
      <c r="AP240" s="177" t="n">
        <f aca="false">AP242-SUM(AP226:AP239)</f>
        <v>0</v>
      </c>
      <c r="AQ240" s="141" t="n">
        <f aca="false">AC240-AP240</f>
        <v>0</v>
      </c>
      <c r="AR240" s="102"/>
      <c r="AS240" s="102"/>
      <c r="AT240" s="102"/>
      <c r="AU240" s="102"/>
    </row>
    <row r="241" customFormat="false" ht="3.95" hidden="false" customHeight="true" outlineLevel="0" collapsed="false">
      <c r="A241" s="173"/>
      <c r="B241" s="171"/>
      <c r="C241" s="171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02"/>
      <c r="W241" s="102"/>
      <c r="X241" s="102"/>
      <c r="Y241" s="102"/>
      <c r="Z241" s="102"/>
      <c r="AA241" s="99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</row>
    <row r="242" customFormat="false" ht="12.75" hidden="false" customHeight="true" outlineLevel="0" collapsed="false">
      <c r="A242" s="173" t="s">
        <v>581</v>
      </c>
      <c r="B242" s="171"/>
      <c r="C242" s="171"/>
      <c r="D242" s="177" t="n">
        <f aca="false">D244-D223</f>
        <v>-115</v>
      </c>
      <c r="E242" s="177" t="n">
        <f aca="false">E244-E223</f>
        <v>-176</v>
      </c>
      <c r="F242" s="177" t="n">
        <f aca="false">F244-F223</f>
        <v>-145</v>
      </c>
      <c r="G242" s="177" t="n">
        <f aca="false">G244-G223</f>
        <v>-105</v>
      </c>
      <c r="H242" s="177" t="n">
        <f aca="false">H244-H223</f>
        <v>-213</v>
      </c>
      <c r="I242" s="177" t="n">
        <f aca="false">I244-I223</f>
        <v>-123</v>
      </c>
      <c r="J242" s="177" t="n">
        <f aca="false">J244-J223</f>
        <v>-168</v>
      </c>
      <c r="K242" s="177" t="n">
        <f aca="false">K244-K223</f>
        <v>-170</v>
      </c>
      <c r="L242" s="177" t="n">
        <f aca="false">L244-L223</f>
        <v>-202</v>
      </c>
      <c r="M242" s="177" t="n">
        <f aca="false">M244-M223</f>
        <v>-145</v>
      </c>
      <c r="N242" s="177" t="n">
        <f aca="false">N244-N223</f>
        <v>-237</v>
      </c>
      <c r="O242" s="177" t="n">
        <f aca="false">O244-O223</f>
        <v>-132</v>
      </c>
      <c r="P242" s="177" t="n">
        <f aca="false">P244-P223</f>
        <v>-1931</v>
      </c>
      <c r="Q242" s="177" t="n">
        <f aca="false">Q244-Q223</f>
        <v>-291</v>
      </c>
      <c r="R242" s="177" t="n">
        <f aca="false">R244-R223</f>
        <v>-1640</v>
      </c>
      <c r="S242" s="170"/>
      <c r="T242" s="177" t="n">
        <f aca="false">T244-T223</f>
        <v>0</v>
      </c>
      <c r="U242" s="177" t="n">
        <f aca="false">U244-U223</f>
        <v>0</v>
      </c>
      <c r="V242" s="177" t="n">
        <f aca="false">V244-V223</f>
        <v>0</v>
      </c>
      <c r="W242" s="102"/>
      <c r="X242" s="102"/>
      <c r="Y242" s="102"/>
      <c r="Z242" s="102"/>
      <c r="AA242" s="102" t="str">
        <f aca="false">A242</f>
        <v>         Subtotal (Financial Reporting)</v>
      </c>
      <c r="AB242" s="177" t="n">
        <f aca="false">AB244-AB223</f>
        <v>-1931</v>
      </c>
      <c r="AC242" s="177" t="n">
        <f aca="false">AC244-AC223</f>
        <v>-436</v>
      </c>
      <c r="AD242" s="177" t="n">
        <f aca="false">AD244-AD223</f>
        <v>-1495</v>
      </c>
      <c r="AE242" s="102"/>
      <c r="AF242" s="177" t="n">
        <f aca="false">AF244-AF223</f>
        <v>0</v>
      </c>
      <c r="AG242" s="177" t="n">
        <f aca="false">AG244-AG223</f>
        <v>0</v>
      </c>
      <c r="AH242" s="177" t="n">
        <f aca="false">AH244-AH223</f>
        <v>0</v>
      </c>
      <c r="AI242" s="102"/>
      <c r="AJ242" s="192" t="n">
        <f aca="false">AJ244-AJ223-59+59</f>
        <v>-436</v>
      </c>
      <c r="AK242" s="192" t="n">
        <f aca="false">AK244-AK223-78+78</f>
        <v>-1931</v>
      </c>
      <c r="AL242" s="102"/>
      <c r="AM242" s="177" t="n">
        <f aca="false">AM244-AM223</f>
        <v>-7654</v>
      </c>
      <c r="AN242" s="177" t="n">
        <f aca="false">AN244-AN223</f>
        <v>5723</v>
      </c>
      <c r="AO242" s="102"/>
      <c r="AP242" s="177" t="n">
        <f aca="false">AP244-AP223</f>
        <v>0</v>
      </c>
      <c r="AQ242" s="177" t="n">
        <f aca="false">AQ244-AQ223</f>
        <v>-436</v>
      </c>
      <c r="AR242" s="102"/>
      <c r="AS242" s="102"/>
      <c r="AT242" s="102"/>
      <c r="AU242" s="102"/>
    </row>
    <row r="243" customFormat="false" ht="6" hidden="false" customHeight="true" outlineLevel="0" collapsed="false">
      <c r="A243" s="173"/>
      <c r="B243" s="171"/>
      <c r="C243" s="171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02"/>
      <c r="X243" s="102"/>
      <c r="Y243" s="102"/>
      <c r="Z243" s="102"/>
      <c r="AA243" s="99"/>
      <c r="AB243" s="170"/>
      <c r="AC243" s="170"/>
      <c r="AD243" s="170"/>
      <c r="AE243" s="102"/>
      <c r="AF243" s="170"/>
      <c r="AG243" s="170"/>
      <c r="AH243" s="170"/>
      <c r="AI243" s="102"/>
      <c r="AJ243" s="170"/>
      <c r="AK243" s="170"/>
      <c r="AL243" s="102"/>
      <c r="AM243" s="170"/>
      <c r="AN243" s="170"/>
      <c r="AO243" s="102"/>
      <c r="AP243" s="170"/>
      <c r="AQ243" s="170"/>
      <c r="AR243" s="102"/>
      <c r="AS243" s="102"/>
      <c r="AT243" s="102"/>
      <c r="AU243" s="102"/>
    </row>
    <row r="244" customFormat="false" ht="12.75" hidden="false" customHeight="true" outlineLevel="0" collapsed="false">
      <c r="A244" s="178" t="s">
        <v>582</v>
      </c>
      <c r="B244" s="179"/>
      <c r="C244" s="179"/>
      <c r="D244" s="180" t="n">
        <f aca="false">D12+D35</f>
        <v>-585</v>
      </c>
      <c r="E244" s="180" t="n">
        <f aca="false">E12+E35</f>
        <v>-647</v>
      </c>
      <c r="F244" s="180" t="n">
        <f aca="false">F12+F35</f>
        <v>-1015</v>
      </c>
      <c r="G244" s="180" t="n">
        <f aca="false">G12+G35</f>
        <v>-576</v>
      </c>
      <c r="H244" s="180" t="n">
        <f aca="false">H12+H35</f>
        <v>-683</v>
      </c>
      <c r="I244" s="180" t="n">
        <f aca="false">I12+I35</f>
        <v>-2995</v>
      </c>
      <c r="J244" s="180" t="n">
        <f aca="false">J12+J35</f>
        <v>-637</v>
      </c>
      <c r="K244" s="180" t="n">
        <f aca="false">K12+K35</f>
        <v>-642</v>
      </c>
      <c r="L244" s="180" t="n">
        <f aca="false">L12+L35</f>
        <v>-1072</v>
      </c>
      <c r="M244" s="180" t="n">
        <f aca="false">M12+M35</f>
        <v>-643</v>
      </c>
      <c r="N244" s="180" t="n">
        <f aca="false">N12+N35</f>
        <v>-1189</v>
      </c>
      <c r="O244" s="180" t="n">
        <f aca="false">O12+O35</f>
        <v>-1662</v>
      </c>
      <c r="P244" s="180" t="n">
        <f aca="false">P12+P35</f>
        <v>-12346</v>
      </c>
      <c r="Q244" s="180" t="n">
        <f aca="false">Q12+Q35</f>
        <v>-1232</v>
      </c>
      <c r="R244" s="180" t="n">
        <f aca="false">R12+R35</f>
        <v>-11114</v>
      </c>
      <c r="S244" s="170"/>
      <c r="T244" s="193" t="n">
        <f aca="false">T12+T35+T53-T53</f>
        <v>0</v>
      </c>
      <c r="U244" s="193" t="n">
        <f aca="false">U12+U35+U53-U53</f>
        <v>0</v>
      </c>
      <c r="V244" s="193" t="n">
        <f aca="false">V12+V35+V53-V53</f>
        <v>0</v>
      </c>
      <c r="W244" s="102"/>
      <c r="X244" s="102"/>
      <c r="Y244" s="102"/>
      <c r="Z244" s="102"/>
      <c r="AA244" s="99" t="str">
        <f aca="false">A244</f>
        <v>      Total Other Items</v>
      </c>
      <c r="AB244" s="180" t="n">
        <f aca="false">AB12+AB35</f>
        <v>-12346</v>
      </c>
      <c r="AC244" s="180" t="n">
        <f aca="false">AC12+AC35</f>
        <v>-2247</v>
      </c>
      <c r="AD244" s="180" t="n">
        <f aca="false">AD12+AD35</f>
        <v>-10099</v>
      </c>
      <c r="AE244" s="102"/>
      <c r="AF244" s="193" t="n">
        <f aca="false">AF12+AF35+AF53-AF53</f>
        <v>0</v>
      </c>
      <c r="AG244" s="193" t="n">
        <f aca="false">AG12+AG35+AG53-AG53</f>
        <v>0</v>
      </c>
      <c r="AH244" s="193" t="n">
        <f aca="false">AH12+AH35+AH53-AH53</f>
        <v>0</v>
      </c>
      <c r="AI244" s="102"/>
      <c r="AJ244" s="193" t="n">
        <f aca="false">AJ12+AJ35-59+59</f>
        <v>-2247</v>
      </c>
      <c r="AK244" s="193" t="n">
        <f aca="false">AK12+AK35-78+78</f>
        <v>-12346</v>
      </c>
      <c r="AL244" s="102"/>
      <c r="AM244" s="181" t="n">
        <f aca="false">AM12+AM35</f>
        <v>-6770</v>
      </c>
      <c r="AN244" s="181" t="n">
        <f aca="false">AN12+AN35</f>
        <v>-5576</v>
      </c>
      <c r="AO244" s="102"/>
      <c r="AP244" s="181" t="n">
        <f aca="false">AP12+AP35</f>
        <v>0</v>
      </c>
      <c r="AQ244" s="181" t="n">
        <f aca="false">AQ12+AQ35</f>
        <v>-2247</v>
      </c>
      <c r="AR244" s="102"/>
      <c r="AS244" s="102"/>
      <c r="AT244" s="102"/>
      <c r="AU244" s="102"/>
    </row>
    <row r="245" customFormat="false" ht="12.75" hidden="false" customHeight="true" outlineLevel="0" collapsed="false">
      <c r="A245" s="171"/>
      <c r="B245" s="171"/>
      <c r="C245" s="171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02"/>
      <c r="X245" s="102"/>
      <c r="Y245" s="102"/>
      <c r="Z245" s="102"/>
      <c r="AA245" s="99"/>
      <c r="AB245" s="170"/>
      <c r="AC245" s="170"/>
      <c r="AD245" s="170"/>
      <c r="AE245" s="102"/>
      <c r="AF245" s="170"/>
      <c r="AG245" s="170"/>
      <c r="AH245" s="170"/>
      <c r="AI245" s="102"/>
      <c r="AJ245" s="170"/>
      <c r="AK245" s="170"/>
      <c r="AL245" s="102"/>
      <c r="AM245" s="170"/>
      <c r="AN245" s="170"/>
      <c r="AO245" s="102"/>
      <c r="AP245" s="170"/>
      <c r="AQ245" s="170"/>
      <c r="AR245" s="102"/>
      <c r="AS245" s="102"/>
      <c r="AT245" s="102"/>
      <c r="AU245" s="102"/>
    </row>
    <row r="246" customFormat="false" ht="12.75" hidden="false" customHeight="true" outlineLevel="0" collapsed="false">
      <c r="A246" s="178" t="s">
        <v>583</v>
      </c>
      <c r="B246" s="171"/>
      <c r="C246" s="171"/>
      <c r="D246" s="194" t="n">
        <f aca="false">+D244</f>
        <v>-585</v>
      </c>
      <c r="E246" s="194" t="n">
        <f aca="false">+E244</f>
        <v>-647</v>
      </c>
      <c r="F246" s="194" t="n">
        <f aca="false">+F244</f>
        <v>-1015</v>
      </c>
      <c r="G246" s="194" t="n">
        <f aca="false">+G244</f>
        <v>-576</v>
      </c>
      <c r="H246" s="194" t="n">
        <f aca="false">+H244</f>
        <v>-683</v>
      </c>
      <c r="I246" s="194" t="n">
        <f aca="false">+I244</f>
        <v>-2995</v>
      </c>
      <c r="J246" s="194" t="n">
        <f aca="false">+J244</f>
        <v>-637</v>
      </c>
      <c r="K246" s="194" t="n">
        <f aca="false">+K244</f>
        <v>-642</v>
      </c>
      <c r="L246" s="194" t="n">
        <f aca="false">+L244</f>
        <v>-1072</v>
      </c>
      <c r="M246" s="194" t="n">
        <f aca="false">+M244</f>
        <v>-643</v>
      </c>
      <c r="N246" s="194" t="n">
        <f aca="false">+N244</f>
        <v>-1189</v>
      </c>
      <c r="O246" s="194" t="n">
        <f aca="false">+O244</f>
        <v>-1662</v>
      </c>
      <c r="P246" s="194" t="n">
        <f aca="false">+P244</f>
        <v>-12346</v>
      </c>
      <c r="Q246" s="194" t="n">
        <f aca="false">+Q244</f>
        <v>-1232</v>
      </c>
      <c r="R246" s="194" t="n">
        <f aca="false">+R244</f>
        <v>-11114</v>
      </c>
      <c r="S246" s="170"/>
      <c r="T246" s="194" t="n">
        <f aca="false">+T244</f>
        <v>0</v>
      </c>
      <c r="U246" s="194" t="n">
        <f aca="false">+U244</f>
        <v>0</v>
      </c>
      <c r="V246" s="194" t="n">
        <f aca="false">+V244</f>
        <v>0</v>
      </c>
      <c r="W246" s="102"/>
      <c r="X246" s="102"/>
      <c r="Y246" s="102"/>
      <c r="Z246" s="102"/>
      <c r="AA246" s="99" t="str">
        <f aca="false">A246</f>
        <v>TOTAL " OTHER "</v>
      </c>
      <c r="AB246" s="194" t="n">
        <f aca="false">AB244</f>
        <v>-12346</v>
      </c>
      <c r="AC246" s="194" t="n">
        <f aca="false">AC244</f>
        <v>-2247</v>
      </c>
      <c r="AD246" s="194" t="n">
        <f aca="false">AD244</f>
        <v>-10099</v>
      </c>
      <c r="AE246" s="102"/>
      <c r="AF246" s="194" t="n">
        <f aca="false">AF244</f>
        <v>0</v>
      </c>
      <c r="AG246" s="194" t="n">
        <f aca="false">AG244</f>
        <v>0</v>
      </c>
      <c r="AH246" s="194" t="n">
        <f aca="false">AH244</f>
        <v>0</v>
      </c>
      <c r="AI246" s="102"/>
      <c r="AJ246" s="194" t="n">
        <f aca="false">AJ244</f>
        <v>-2247</v>
      </c>
      <c r="AK246" s="194" t="n">
        <f aca="false">AK244</f>
        <v>-12346</v>
      </c>
      <c r="AL246" s="102"/>
      <c r="AM246" s="194" t="n">
        <f aca="false">AM244</f>
        <v>-6770</v>
      </c>
      <c r="AN246" s="194" t="n">
        <f aca="false">AN244</f>
        <v>-5576</v>
      </c>
      <c r="AO246" s="102"/>
      <c r="AP246" s="194" t="n">
        <f aca="false">AP244</f>
        <v>0</v>
      </c>
      <c r="AQ246" s="194" t="n">
        <f aca="false">AQ244</f>
        <v>-2247</v>
      </c>
      <c r="AR246" s="102"/>
      <c r="AS246" s="102"/>
      <c r="AT246" s="102"/>
      <c r="AU246" s="102"/>
    </row>
    <row r="247" customFormat="false" ht="12.75" hidden="false" customHeight="true" outlineLevel="0" collapsed="false">
      <c r="A247" s="171"/>
      <c r="B247" s="171"/>
      <c r="C247" s="171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02"/>
      <c r="W247" s="102"/>
      <c r="X247" s="102"/>
      <c r="Y247" s="102"/>
      <c r="Z247" s="102"/>
      <c r="AA247" s="99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</row>
    <row r="248" customFormat="false" ht="12.75" hidden="false" customHeight="true" outlineLevel="0" collapsed="false">
      <c r="A248" s="171" t="str">
        <f aca="false">A110</f>
        <v>      CHECK #</v>
      </c>
      <c r="B248" s="171"/>
      <c r="C248" s="171"/>
      <c r="D248" s="156" t="n">
        <f aca="false">D142-D246</f>
        <v>0</v>
      </c>
      <c r="E248" s="156" t="n">
        <f aca="false">E142-E246</f>
        <v>0</v>
      </c>
      <c r="F248" s="156" t="n">
        <f aca="false">F142-F246</f>
        <v>0</v>
      </c>
      <c r="G248" s="156" t="n">
        <f aca="false">G142-G246</f>
        <v>0</v>
      </c>
      <c r="H248" s="156" t="n">
        <f aca="false">H142-H246</f>
        <v>0</v>
      </c>
      <c r="I248" s="156" t="n">
        <f aca="false">I142-I246</f>
        <v>0</v>
      </c>
      <c r="J248" s="156" t="n">
        <f aca="false">J142-J246</f>
        <v>0</v>
      </c>
      <c r="K248" s="156" t="n">
        <f aca="false">K142-K246</f>
        <v>0</v>
      </c>
      <c r="L248" s="156" t="n">
        <f aca="false">L142-L246</f>
        <v>0</v>
      </c>
      <c r="M248" s="156" t="n">
        <f aca="false">M142-M246</f>
        <v>0</v>
      </c>
      <c r="N248" s="156" t="n">
        <f aca="false">N142-N246</f>
        <v>0</v>
      </c>
      <c r="O248" s="156" t="n">
        <f aca="false">O142-O246</f>
        <v>0</v>
      </c>
      <c r="P248" s="156" t="n">
        <f aca="false">P142-P246</f>
        <v>0</v>
      </c>
      <c r="Q248" s="156" t="n">
        <f aca="false">Q142-Q246</f>
        <v>0</v>
      </c>
      <c r="R248" s="156" t="n">
        <f aca="false">R142-R246</f>
        <v>0</v>
      </c>
      <c r="S248" s="186"/>
      <c r="T248" s="156" t="n">
        <f aca="false">T142-T246</f>
        <v>0</v>
      </c>
      <c r="U248" s="156" t="n">
        <f aca="false">U142-U246</f>
        <v>0</v>
      </c>
      <c r="V248" s="156" t="n">
        <f aca="false">V142-V246</f>
        <v>0</v>
      </c>
      <c r="W248" s="156"/>
      <c r="X248" s="156"/>
      <c r="Y248" s="156"/>
      <c r="Z248" s="156"/>
      <c r="AA248" s="156" t="str">
        <f aca="false">A248</f>
        <v>      CHECK #</v>
      </c>
      <c r="AB248" s="156" t="n">
        <f aca="false">AB142-AB246</f>
        <v>0</v>
      </c>
      <c r="AC248" s="156" t="n">
        <f aca="false">AC142-AC246</f>
        <v>0</v>
      </c>
      <c r="AD248" s="156" t="n">
        <f aca="false">AD142-AD246</f>
        <v>0</v>
      </c>
      <c r="AE248" s="156"/>
      <c r="AF248" s="156" t="n">
        <f aca="false">AF142-AF246</f>
        <v>0</v>
      </c>
      <c r="AG248" s="156" t="n">
        <f aca="false">AG142-AG246</f>
        <v>0</v>
      </c>
      <c r="AH248" s="156" t="n">
        <f aca="false">AH142-AH246</f>
        <v>0</v>
      </c>
      <c r="AI248" s="156"/>
      <c r="AJ248" s="156" t="n">
        <f aca="false">AJ142-AJ246</f>
        <v>0</v>
      </c>
      <c r="AK248" s="156" t="n">
        <f aca="false">AK142-AK246</f>
        <v>0</v>
      </c>
      <c r="AL248" s="156"/>
      <c r="AM248" s="156" t="n">
        <f aca="false">AM142-AM246</f>
        <v>0</v>
      </c>
      <c r="AN248" s="156" t="n">
        <f aca="false">AN142-AN246</f>
        <v>0</v>
      </c>
      <c r="AO248" s="156"/>
      <c r="AP248" s="156" t="n">
        <f aca="false">AP142-AP246</f>
        <v>0</v>
      </c>
      <c r="AQ248" s="156" t="n">
        <f aca="false">AQ142-AQ246</f>
        <v>0</v>
      </c>
      <c r="AR248" s="156"/>
      <c r="AS248" s="102"/>
      <c r="AT248" s="102"/>
      <c r="AU248" s="102"/>
    </row>
    <row r="249" customFormat="false" ht="6" hidden="false" customHeight="true" outlineLevel="0" collapsed="false">
      <c r="A249" s="170"/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  <c r="S249" s="170"/>
      <c r="T249" s="170"/>
      <c r="U249" s="170"/>
      <c r="V249" s="102"/>
      <c r="W249" s="102"/>
      <c r="X249" s="102"/>
      <c r="Y249" s="102"/>
      <c r="Z249" s="102"/>
      <c r="AA249" s="99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</row>
    <row r="250" customFormat="false" ht="12.75" hidden="false" customHeight="true" outlineLevel="0" collapsed="false">
      <c r="A250" s="99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99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</row>
    <row r="251" customFormat="false" ht="12.75" hidden="false" customHeight="false" outlineLevel="0" collapsed="false">
      <c r="A251" s="103" t="str">
        <f aca="false">A1</f>
        <v>'file:///mnt/12tb/@roms/datasets/enron/EDRM Enron Email Data Set v2 XML/filtered-attachments/xls/CFNNG02PL.xls'#$BACKUP</v>
      </c>
      <c r="B251" s="99"/>
      <c r="C251" s="99"/>
      <c r="D251" s="99"/>
      <c r="E251" s="99"/>
      <c r="F251" s="99"/>
      <c r="G251" s="99"/>
      <c r="H251" s="150"/>
      <c r="I251" s="104" t="str">
        <f aca="false">I1</f>
        <v>NORTHERN NATURAL GAS GROUP</v>
      </c>
      <c r="J251" s="104"/>
      <c r="K251" s="104"/>
      <c r="L251" s="104"/>
      <c r="M251" s="99"/>
      <c r="N251" s="99"/>
      <c r="O251" s="99"/>
      <c r="P251" s="99"/>
      <c r="Q251" s="99"/>
      <c r="R251" s="99"/>
      <c r="S251" s="99"/>
      <c r="T251" s="105"/>
      <c r="U251" s="101" t="n">
        <f aca="true">NOW()</f>
        <v>45926.9641670469</v>
      </c>
      <c r="V251" s="102"/>
      <c r="W251" s="102"/>
      <c r="X251" s="102"/>
      <c r="Y251" s="102"/>
      <c r="Z251" s="102"/>
      <c r="AA251" s="99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</row>
    <row r="252" customFormat="false" ht="12.75" hidden="false" customHeight="false" outlineLevel="0" collapsed="false">
      <c r="A252" s="106" t="s">
        <v>584</v>
      </c>
      <c r="B252" s="99"/>
      <c r="C252" s="99"/>
      <c r="D252" s="99"/>
      <c r="E252" s="99"/>
      <c r="F252" s="99"/>
      <c r="G252" s="99"/>
      <c r="H252" s="150"/>
      <c r="I252" s="104" t="str">
        <f aca="false">I2</f>
        <v>CASH FLOW STATEMENT</v>
      </c>
      <c r="J252" s="104"/>
      <c r="K252" s="104"/>
      <c r="L252" s="104"/>
      <c r="M252" s="99"/>
      <c r="N252" s="99"/>
      <c r="O252" s="99"/>
      <c r="P252" s="99"/>
      <c r="Q252" s="99"/>
      <c r="R252" s="99"/>
      <c r="S252" s="99"/>
      <c r="T252" s="109"/>
      <c r="U252" s="108" t="n">
        <f aca="true">NOW()</f>
        <v>45926.9641670469</v>
      </c>
      <c r="V252" s="102"/>
      <c r="W252" s="102"/>
      <c r="X252" s="102"/>
      <c r="Y252" s="102"/>
      <c r="Z252" s="102"/>
      <c r="AA252" s="99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</row>
    <row r="253" customFormat="false" ht="12.75" hidden="false" customHeight="false" outlineLevel="0" collapsed="false">
      <c r="A253" s="99"/>
      <c r="B253" s="99"/>
      <c r="C253" s="99"/>
      <c r="D253" s="99"/>
      <c r="E253" s="99"/>
      <c r="F253" s="99"/>
      <c r="G253" s="99"/>
      <c r="H253" s="150"/>
      <c r="I253" s="104" t="str">
        <f aca="false">I3</f>
        <v>2002 OPERATING PLAN</v>
      </c>
      <c r="J253" s="104"/>
      <c r="K253" s="104"/>
      <c r="L253" s="104"/>
      <c r="M253" s="99"/>
      <c r="N253" s="99"/>
      <c r="O253" s="99"/>
      <c r="P253" s="99"/>
      <c r="Q253" s="99"/>
      <c r="R253" s="99"/>
      <c r="S253" s="99"/>
      <c r="T253" s="99"/>
      <c r="U253" s="99"/>
      <c r="V253" s="102"/>
      <c r="W253" s="102"/>
      <c r="X253" s="102"/>
      <c r="Y253" s="102"/>
      <c r="Z253" s="102"/>
      <c r="AA253" s="99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</row>
    <row r="254" customFormat="false" ht="12.75" hidden="false" customHeight="false" outlineLevel="0" collapsed="false">
      <c r="A254" s="99"/>
      <c r="B254" s="99"/>
      <c r="C254" s="99"/>
      <c r="D254" s="99"/>
      <c r="E254" s="99"/>
      <c r="F254" s="99"/>
      <c r="G254" s="99"/>
      <c r="H254" s="150"/>
      <c r="I254" s="104" t="str">
        <f aca="false">I4</f>
        <v>(Thousands of Dollars)</v>
      </c>
      <c r="J254" s="104"/>
      <c r="K254" s="104"/>
      <c r="L254" s="104"/>
      <c r="M254" s="99"/>
      <c r="N254" s="99"/>
      <c r="O254" s="99"/>
      <c r="P254" s="99"/>
      <c r="Q254" s="99"/>
      <c r="R254" s="99"/>
      <c r="S254" s="99"/>
      <c r="T254" s="99"/>
      <c r="U254" s="99"/>
      <c r="V254" s="102"/>
      <c r="W254" s="102"/>
      <c r="X254" s="102"/>
      <c r="Y254" s="102"/>
      <c r="Z254" s="102"/>
      <c r="AA254" s="99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</row>
    <row r="255" customFormat="false" ht="12.75" hidden="false" customHeight="false" outlineLevel="0" collapsed="false">
      <c r="A255" s="195" t="s">
        <v>585</v>
      </c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102"/>
      <c r="W255" s="102"/>
      <c r="X255" s="102"/>
      <c r="Y255" s="102"/>
      <c r="Z255" s="102"/>
      <c r="AA255" s="99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</row>
    <row r="256" customFormat="false" ht="12.75" hidden="false" customHeight="false" outlineLevel="0" collapsed="false">
      <c r="A256" s="99"/>
      <c r="B256" s="99"/>
      <c r="C256" s="99"/>
      <c r="D256" s="99"/>
      <c r="E256" s="99"/>
      <c r="F256" s="111"/>
      <c r="G256" s="99"/>
      <c r="H256" s="99"/>
      <c r="I256" s="99"/>
      <c r="J256" s="111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102"/>
      <c r="W256" s="102"/>
      <c r="X256" s="102"/>
      <c r="Y256" s="102"/>
      <c r="Z256" s="102"/>
      <c r="AA256" s="99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</row>
    <row r="257" customFormat="false" ht="12.75" hidden="false" customHeight="false" outlineLevel="0" collapsed="false">
      <c r="A257" s="99"/>
      <c r="B257" s="99"/>
      <c r="C257" s="99"/>
      <c r="D257" s="113" t="str">
        <f aca="false">D6</f>
        <v>PLAN</v>
      </c>
      <c r="E257" s="113" t="str">
        <f aca="false">E6</f>
        <v>PLAN</v>
      </c>
      <c r="F257" s="113" t="str">
        <f aca="false">F6</f>
        <v>PLAN</v>
      </c>
      <c r="G257" s="113" t="str">
        <f aca="false">G6</f>
        <v>PLAN</v>
      </c>
      <c r="H257" s="113" t="str">
        <f aca="false">H6</f>
        <v>PLAN</v>
      </c>
      <c r="I257" s="113" t="str">
        <f aca="false">I6</f>
        <v>PLAN</v>
      </c>
      <c r="J257" s="113" t="str">
        <f aca="false">J6</f>
        <v>PLAN</v>
      </c>
      <c r="K257" s="113" t="str">
        <f aca="false">K6</f>
        <v>PLAN</v>
      </c>
      <c r="L257" s="113" t="str">
        <f aca="false">L6</f>
        <v>PLAN</v>
      </c>
      <c r="M257" s="113" t="str">
        <f aca="false">M6</f>
        <v>PLAN</v>
      </c>
      <c r="N257" s="113" t="str">
        <f aca="false">N6</f>
        <v>PLAN</v>
      </c>
      <c r="O257" s="113" t="str">
        <f aca="false">O6</f>
        <v>PLAN</v>
      </c>
      <c r="P257" s="113" t="str">
        <f aca="false">P6</f>
        <v>TOTAL</v>
      </c>
      <c r="Q257" s="113" t="str">
        <f aca="false">Q6</f>
        <v>FEB.</v>
      </c>
      <c r="R257" s="113" t="str">
        <f aca="false">R6</f>
        <v>ESTIMATED</v>
      </c>
      <c r="S257" s="99"/>
      <c r="T257" s="118" t="s">
        <v>586</v>
      </c>
      <c r="U257" s="118"/>
      <c r="V257" s="102"/>
      <c r="W257" s="102"/>
      <c r="X257" s="102"/>
      <c r="Y257" s="102"/>
      <c r="Z257" s="102"/>
      <c r="AA257" s="99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</row>
    <row r="258" customFormat="false" ht="12.75" hidden="false" customHeight="false" outlineLevel="0" collapsed="false">
      <c r="A258" s="99"/>
      <c r="B258" s="99"/>
      <c r="C258" s="99"/>
      <c r="D258" s="125" t="str">
        <f aca="false">D7</f>
        <v>JAN</v>
      </c>
      <c r="E258" s="125" t="str">
        <f aca="false">E7</f>
        <v>FEB</v>
      </c>
      <c r="F258" s="125" t="str">
        <f aca="false">F7</f>
        <v>MAR</v>
      </c>
      <c r="G258" s="125" t="str">
        <f aca="false">G7</f>
        <v>APR</v>
      </c>
      <c r="H258" s="125" t="str">
        <f aca="false">H7</f>
        <v>MAY</v>
      </c>
      <c r="I258" s="125" t="str">
        <f aca="false">I7</f>
        <v>JUN</v>
      </c>
      <c r="J258" s="125" t="str">
        <f aca="false">J7</f>
        <v>JUL</v>
      </c>
      <c r="K258" s="125" t="str">
        <f aca="false">K7</f>
        <v>AUG</v>
      </c>
      <c r="L258" s="125" t="str">
        <f aca="false">L7</f>
        <v>SEP</v>
      </c>
      <c r="M258" s="125" t="str">
        <f aca="false">M7</f>
        <v>OCT</v>
      </c>
      <c r="N258" s="125" t="str">
        <f aca="false">N7</f>
        <v>NOV</v>
      </c>
      <c r="O258" s="125" t="str">
        <f aca="false">O7</f>
        <v>DEC</v>
      </c>
      <c r="P258" s="125" t="n">
        <f aca="false">P7</f>
        <v>2002</v>
      </c>
      <c r="Q258" s="125" t="str">
        <f aca="false">Q7</f>
        <v>Y-T-D</v>
      </c>
      <c r="R258" s="125" t="str">
        <f aca="false">R7</f>
        <v>R.M.</v>
      </c>
      <c r="S258" s="99"/>
      <c r="T258" s="196" t="s">
        <v>6</v>
      </c>
      <c r="U258" s="196" t="s">
        <v>587</v>
      </c>
      <c r="V258" s="102"/>
      <c r="W258" s="102"/>
      <c r="X258" s="102"/>
      <c r="Y258" s="102"/>
      <c r="Z258" s="102"/>
      <c r="AA258" s="99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</row>
    <row r="259" customFormat="false" ht="6" hidden="false" customHeight="true" outlineLevel="0" collapsed="false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99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</row>
    <row r="260" customFormat="false" ht="12.75" hidden="false" customHeight="false" outlineLevel="0" collapsed="false">
      <c r="A260" s="154" t="str">
        <f aca="false">BACKUP!A13</f>
        <v>Cash / Temporary Cash Investments - End. Balance</v>
      </c>
      <c r="B260" s="102"/>
      <c r="C260" s="102"/>
      <c r="D260" s="129" t="n">
        <f aca="false">BACKUP!D13</f>
        <v>53</v>
      </c>
      <c r="E260" s="129" t="n">
        <f aca="false">BACKUP!E13</f>
        <v>53</v>
      </c>
      <c r="F260" s="129" t="n">
        <f aca="false">BACKUP!F13</f>
        <v>53</v>
      </c>
      <c r="G260" s="129" t="n">
        <f aca="false">BACKUP!G13</f>
        <v>53</v>
      </c>
      <c r="H260" s="129" t="n">
        <f aca="false">BACKUP!H13</f>
        <v>53</v>
      </c>
      <c r="I260" s="129" t="n">
        <f aca="false">BACKUP!I13</f>
        <v>53</v>
      </c>
      <c r="J260" s="129" t="n">
        <f aca="false">BACKUP!J13</f>
        <v>53</v>
      </c>
      <c r="K260" s="129" t="n">
        <f aca="false">BACKUP!K13</f>
        <v>53</v>
      </c>
      <c r="L260" s="129" t="n">
        <f aca="false">BACKUP!L13</f>
        <v>53</v>
      </c>
      <c r="M260" s="129" t="n">
        <f aca="false">BACKUP!M13</f>
        <v>53</v>
      </c>
      <c r="N260" s="129" t="n">
        <f aca="false">BACKUP!N13</f>
        <v>53</v>
      </c>
      <c r="O260" s="129" t="n">
        <f aca="false">BACKUP!O13</f>
        <v>53</v>
      </c>
      <c r="P260" s="129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99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</row>
    <row r="261" customFormat="false" ht="12" hidden="false" customHeight="true" outlineLevel="0" collapsed="false">
      <c r="A261" s="129" t="str">
        <f aca="false">BACKUP!A15</f>
        <v>      Change</v>
      </c>
      <c r="B261" s="102"/>
      <c r="C261" s="117" t="s">
        <v>588</v>
      </c>
      <c r="D261" s="129" t="n">
        <f aca="false">BACKUP!D15</f>
        <v>0</v>
      </c>
      <c r="E261" s="129" t="n">
        <f aca="false">BACKUP!E15</f>
        <v>0</v>
      </c>
      <c r="F261" s="129" t="n">
        <f aca="false">BACKUP!F15</f>
        <v>0</v>
      </c>
      <c r="G261" s="129" t="n">
        <f aca="false">BACKUP!G15</f>
        <v>0</v>
      </c>
      <c r="H261" s="129" t="n">
        <f aca="false">BACKUP!H15</f>
        <v>0</v>
      </c>
      <c r="I261" s="129" t="n">
        <f aca="false">BACKUP!I15</f>
        <v>0</v>
      </c>
      <c r="J261" s="129" t="n">
        <f aca="false">BACKUP!J15</f>
        <v>0</v>
      </c>
      <c r="K261" s="129" t="n">
        <f aca="false">BACKUP!K15</f>
        <v>0</v>
      </c>
      <c r="L261" s="129" t="n">
        <f aca="false">BACKUP!L15</f>
        <v>0</v>
      </c>
      <c r="M261" s="129" t="n">
        <f aca="false">BACKUP!M15</f>
        <v>0</v>
      </c>
      <c r="N261" s="129" t="n">
        <f aca="false">BACKUP!N15</f>
        <v>0</v>
      </c>
      <c r="O261" s="129" t="n">
        <f aca="false">BACKUP!O15</f>
        <v>0</v>
      </c>
      <c r="P261" s="129" t="n">
        <f aca="false">SUM(D261:O261)</f>
        <v>0</v>
      </c>
      <c r="Q261" s="130" t="n">
        <f aca="false">SUM(D261:E261)</f>
        <v>0</v>
      </c>
      <c r="R261" s="129" t="n">
        <f aca="false">P261-Q261</f>
        <v>0</v>
      </c>
      <c r="S261" s="102"/>
      <c r="T261" s="130" t="n">
        <v>0</v>
      </c>
      <c r="U261" s="130" t="n">
        <v>0</v>
      </c>
      <c r="V261" s="102"/>
      <c r="W261" s="102"/>
      <c r="X261" s="102"/>
      <c r="Y261" s="102"/>
      <c r="Z261" s="102"/>
      <c r="AA261" s="99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</row>
    <row r="262" customFormat="false" ht="12.75" hidden="false" customHeight="false" outlineLevel="0" collapsed="false">
      <c r="A262" s="102"/>
      <c r="B262" s="102"/>
      <c r="C262" s="117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29"/>
      <c r="V262" s="102"/>
      <c r="W262" s="102"/>
      <c r="X262" s="102"/>
      <c r="Y262" s="102"/>
      <c r="Z262" s="102"/>
      <c r="AA262" s="99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</row>
    <row r="263" customFormat="false" ht="12.75" hidden="false" customHeight="false" outlineLevel="0" collapsed="false">
      <c r="A263" s="154" t="str">
        <f aca="false">BACKUP!A132</f>
        <v>Investments &amp; Other Assets - End. Balance</v>
      </c>
      <c r="B263" s="102"/>
      <c r="C263" s="117"/>
      <c r="D263" s="129" t="n">
        <f aca="false">BACKUP!D132</f>
        <v>3728</v>
      </c>
      <c r="E263" s="129" t="n">
        <f aca="false">BACKUP!E132</f>
        <v>3728</v>
      </c>
      <c r="F263" s="129" t="n">
        <f aca="false">BACKUP!F132</f>
        <v>3728</v>
      </c>
      <c r="G263" s="129" t="n">
        <f aca="false">BACKUP!G132</f>
        <v>3728</v>
      </c>
      <c r="H263" s="129" t="n">
        <f aca="false">BACKUP!H132</f>
        <v>3728</v>
      </c>
      <c r="I263" s="129" t="n">
        <f aca="false">BACKUP!I132</f>
        <v>3728</v>
      </c>
      <c r="J263" s="129" t="n">
        <f aca="false">BACKUP!J132</f>
        <v>3728</v>
      </c>
      <c r="K263" s="129" t="n">
        <f aca="false">BACKUP!K132</f>
        <v>3728</v>
      </c>
      <c r="L263" s="129" t="n">
        <f aca="false">BACKUP!L132</f>
        <v>3728</v>
      </c>
      <c r="M263" s="129" t="n">
        <f aca="false">BACKUP!M132</f>
        <v>3728</v>
      </c>
      <c r="N263" s="129" t="n">
        <f aca="false">BACKUP!N132</f>
        <v>3728</v>
      </c>
      <c r="O263" s="129" t="n">
        <f aca="false">BACKUP!O132</f>
        <v>3728</v>
      </c>
      <c r="P263" s="129"/>
      <c r="Q263" s="129"/>
      <c r="R263" s="129"/>
      <c r="S263" s="102"/>
      <c r="T263" s="129"/>
      <c r="U263" s="129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</row>
    <row r="264" customFormat="false" ht="12.75" hidden="false" customHeight="false" outlineLevel="0" collapsed="false">
      <c r="A264" s="129" t="str">
        <f aca="false">BACKUP!A134</f>
        <v>      Change</v>
      </c>
      <c r="B264" s="102"/>
      <c r="C264" s="117" t="s">
        <v>589</v>
      </c>
      <c r="D264" s="129" t="n">
        <f aca="false">BACKUP!D134</f>
        <v>0</v>
      </c>
      <c r="E264" s="129" t="n">
        <f aca="false">BACKUP!E134</f>
        <v>0</v>
      </c>
      <c r="F264" s="129" t="n">
        <f aca="false">BACKUP!F134</f>
        <v>0</v>
      </c>
      <c r="G264" s="129" t="n">
        <f aca="false">BACKUP!G134</f>
        <v>0</v>
      </c>
      <c r="H264" s="129" t="n">
        <f aca="false">BACKUP!H134</f>
        <v>0</v>
      </c>
      <c r="I264" s="129" t="n">
        <f aca="false">BACKUP!I134</f>
        <v>0</v>
      </c>
      <c r="J264" s="129" t="n">
        <f aca="false">BACKUP!J134</f>
        <v>0</v>
      </c>
      <c r="K264" s="129" t="n">
        <f aca="false">BACKUP!K134</f>
        <v>0</v>
      </c>
      <c r="L264" s="129" t="n">
        <f aca="false">BACKUP!L134</f>
        <v>0</v>
      </c>
      <c r="M264" s="129" t="n">
        <f aca="false">BACKUP!M134</f>
        <v>0</v>
      </c>
      <c r="N264" s="129" t="n">
        <f aca="false">BACKUP!N134</f>
        <v>0</v>
      </c>
      <c r="O264" s="129" t="n">
        <f aca="false">BACKUP!O134</f>
        <v>0</v>
      </c>
      <c r="P264" s="129" t="n">
        <f aca="false">SUM(D264:O264)</f>
        <v>0</v>
      </c>
      <c r="Q264" s="130" t="n">
        <f aca="false">SUM(D264:E264)</f>
        <v>0</v>
      </c>
      <c r="R264" s="129" t="n">
        <f aca="false">P264-Q264</f>
        <v>0</v>
      </c>
      <c r="S264" s="102"/>
      <c r="T264" s="130" t="n">
        <v>0</v>
      </c>
      <c r="U264" s="130" t="n">
        <v>0</v>
      </c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</row>
    <row r="265" customFormat="false" ht="12.75" hidden="false" customHeight="false" outlineLevel="0" collapsed="false">
      <c r="A265" s="102"/>
      <c r="B265" s="102"/>
      <c r="C265" s="117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29"/>
      <c r="U265" s="129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</row>
    <row r="266" customFormat="false" ht="12.75" hidden="false" customHeight="false" outlineLevel="0" collapsed="false">
      <c r="A266" s="154" t="str">
        <f aca="false">BACKUP!A148</f>
        <v>Plant - Beg. Balance</v>
      </c>
      <c r="B266" s="102"/>
      <c r="C266" s="117"/>
      <c r="D266" s="129" t="n">
        <f aca="false">BACKUP!D148</f>
        <v>2817365</v>
      </c>
      <c r="E266" s="129" t="n">
        <f aca="false">BACKUP!E148</f>
        <v>2821565</v>
      </c>
      <c r="F266" s="129" t="n">
        <f aca="false">BACKUP!F148</f>
        <v>2828063</v>
      </c>
      <c r="G266" s="129" t="n">
        <f aca="false">BACKUP!G148</f>
        <v>2835963</v>
      </c>
      <c r="H266" s="129" t="n">
        <f aca="false">BACKUP!H148</f>
        <v>2847063</v>
      </c>
      <c r="I266" s="129" t="n">
        <f aca="false">BACKUP!I148</f>
        <v>2860563</v>
      </c>
      <c r="J266" s="129" t="n">
        <f aca="false">BACKUP!J148</f>
        <v>2878763</v>
      </c>
      <c r="K266" s="129" t="n">
        <f aca="false">BACKUP!K148</f>
        <v>2896463</v>
      </c>
      <c r="L266" s="129" t="n">
        <f aca="false">BACKUP!L148</f>
        <v>2913663</v>
      </c>
      <c r="M266" s="129" t="n">
        <f aca="false">BACKUP!M148</f>
        <v>2936363</v>
      </c>
      <c r="N266" s="129" t="n">
        <f aca="false">BACKUP!N148</f>
        <v>2953463</v>
      </c>
      <c r="O266" s="129" t="n">
        <f aca="false">BACKUP!O148</f>
        <v>2963563</v>
      </c>
      <c r="P266" s="129"/>
      <c r="Q266" s="129"/>
      <c r="R266" s="129"/>
      <c r="S266" s="102"/>
      <c r="T266" s="129"/>
      <c r="U266" s="129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</row>
    <row r="267" customFormat="false" ht="12.75" hidden="false" customHeight="false" outlineLevel="0" collapsed="false">
      <c r="A267" s="129" t="str">
        <f aca="false">BACKUP!A149</f>
        <v>   Capital Expenditures (Rudy) - Base Amt. </v>
      </c>
      <c r="B267" s="102"/>
      <c r="C267" s="117" t="s">
        <v>590</v>
      </c>
      <c r="D267" s="129" t="n">
        <f aca="false">BACKUP!D149</f>
        <v>3300</v>
      </c>
      <c r="E267" s="129" t="n">
        <f aca="false">BACKUP!E149</f>
        <v>4700</v>
      </c>
      <c r="F267" s="129" t="n">
        <f aca="false">BACKUP!F149</f>
        <v>5600</v>
      </c>
      <c r="G267" s="129" t="n">
        <f aca="false">BACKUP!G149</f>
        <v>11100</v>
      </c>
      <c r="H267" s="129" t="n">
        <f aca="false">BACKUP!H149</f>
        <v>11000</v>
      </c>
      <c r="I267" s="129" t="n">
        <f aca="false">BACKUP!I149</f>
        <v>12400</v>
      </c>
      <c r="J267" s="129" t="n">
        <f aca="false">BACKUP!J149</f>
        <v>12700</v>
      </c>
      <c r="K267" s="129" t="n">
        <f aca="false">BACKUP!K149</f>
        <v>12200</v>
      </c>
      <c r="L267" s="129" t="n">
        <f aca="false">BACKUP!L149</f>
        <v>12700</v>
      </c>
      <c r="M267" s="129" t="n">
        <f aca="false">BACKUP!M149</f>
        <v>10400</v>
      </c>
      <c r="N267" s="129" t="n">
        <f aca="false">BACKUP!N149</f>
        <v>10100</v>
      </c>
      <c r="O267" s="129" t="n">
        <f aca="false">BACKUP!O149</f>
        <v>5900</v>
      </c>
      <c r="P267" s="129" t="n">
        <f aca="false">SUM(D267:O267)</f>
        <v>112100</v>
      </c>
      <c r="Q267" s="130" t="n">
        <f aca="false">SUM(D267:E267)</f>
        <v>8000</v>
      </c>
      <c r="R267" s="129" t="n">
        <f aca="false">P267-Q267</f>
        <v>104100</v>
      </c>
      <c r="S267" s="102"/>
      <c r="T267" s="129"/>
      <c r="U267" s="129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</row>
    <row r="268" customFormat="false" ht="12.75" hidden="false" customHeight="false" outlineLevel="0" collapsed="false">
      <c r="A268" s="129" t="str">
        <f aca="false">BACKUP!A150</f>
        <v>              - Partial Base Gas Buyback (??? Bcf vs. Total 15.0 Bcf) </v>
      </c>
      <c r="B268" s="102"/>
      <c r="C268" s="117" t="s">
        <v>591</v>
      </c>
      <c r="D268" s="129" t="n">
        <f aca="false">BACKUP!D150</f>
        <v>0</v>
      </c>
      <c r="E268" s="129" t="n">
        <f aca="false">BACKUP!E150</f>
        <v>0</v>
      </c>
      <c r="F268" s="129" t="n">
        <f aca="false">BACKUP!F150</f>
        <v>0</v>
      </c>
      <c r="G268" s="129" t="n">
        <f aca="false">BACKUP!G150</f>
        <v>0</v>
      </c>
      <c r="H268" s="129" t="n">
        <f aca="false">BACKUP!H150</f>
        <v>0</v>
      </c>
      <c r="I268" s="129" t="n">
        <f aca="false">BACKUP!I150</f>
        <v>3300</v>
      </c>
      <c r="J268" s="129" t="n">
        <f aca="false">BACKUP!J150</f>
        <v>5000</v>
      </c>
      <c r="K268" s="129" t="n">
        <f aca="false">BACKUP!K150</f>
        <v>5000</v>
      </c>
      <c r="L268" s="129" t="n">
        <f aca="false">BACKUP!L150</f>
        <v>5000</v>
      </c>
      <c r="M268" s="129" t="n">
        <f aca="false">BACKUP!M150</f>
        <v>6700</v>
      </c>
      <c r="N268" s="129" t="n">
        <f aca="false">BACKUP!N150</f>
        <v>0</v>
      </c>
      <c r="O268" s="129" t="n">
        <f aca="false">BACKUP!O150</f>
        <v>0</v>
      </c>
      <c r="P268" s="129" t="n">
        <f aca="false">SUM(D268:O268)</f>
        <v>25000</v>
      </c>
      <c r="Q268" s="130" t="n">
        <f aca="false">SUM(D268:E268)</f>
        <v>0</v>
      </c>
      <c r="R268" s="129" t="n">
        <f aca="false">P268-Q268</f>
        <v>25000</v>
      </c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</row>
    <row r="269" customFormat="false" ht="12.75" hidden="false" customHeight="false" outlineLevel="0" collapsed="false">
      <c r="A269" s="129" t="str">
        <f aca="false">BACKUP!A151</f>
        <v>              - Year End Accrual Activity</v>
      </c>
      <c r="B269" s="102"/>
      <c r="C269" s="117" t="s">
        <v>590</v>
      </c>
      <c r="D269" s="129" t="n">
        <f aca="false">BACKUP!D151</f>
        <v>-1500</v>
      </c>
      <c r="E269" s="129" t="n">
        <f aca="false">BACKUP!E151</f>
        <v>-502</v>
      </c>
      <c r="F269" s="129" t="n">
        <f aca="false">BACKUP!F151</f>
        <v>0</v>
      </c>
      <c r="G269" s="129" t="n">
        <f aca="false">BACKUP!G151</f>
        <v>0</v>
      </c>
      <c r="H269" s="129" t="n">
        <f aca="false">BACKUP!H151</f>
        <v>0</v>
      </c>
      <c r="I269" s="129" t="n">
        <f aca="false">BACKUP!I151</f>
        <v>0</v>
      </c>
      <c r="J269" s="129" t="n">
        <f aca="false">BACKUP!J151</f>
        <v>0</v>
      </c>
      <c r="K269" s="129" t="n">
        <f aca="false">BACKUP!K151</f>
        <v>0</v>
      </c>
      <c r="L269" s="129" t="n">
        <f aca="false">BACKUP!L151</f>
        <v>0</v>
      </c>
      <c r="M269" s="129" t="n">
        <f aca="false">BACKUP!M151</f>
        <v>0</v>
      </c>
      <c r="N269" s="129" t="n">
        <f aca="false">BACKUP!N151</f>
        <v>0</v>
      </c>
      <c r="O269" s="129" t="n">
        <f aca="false">BACKUP!O151</f>
        <v>2002</v>
      </c>
      <c r="P269" s="129" t="n">
        <f aca="false">SUM(D269:O269)</f>
        <v>0</v>
      </c>
      <c r="Q269" s="130" t="n">
        <f aca="false">SUM(D269:E269)</f>
        <v>-2002</v>
      </c>
      <c r="R269" s="129" t="n">
        <f aca="false">P269-Q269</f>
        <v>2002</v>
      </c>
      <c r="S269" s="102"/>
      <c r="T269" s="102"/>
      <c r="U269" s="129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</row>
    <row r="270" customFormat="false" ht="12.75" hidden="false" customHeight="false" outlineLevel="0" collapsed="false">
      <c r="A270" s="129" t="str">
        <f aca="false">BACKUP!A152</f>
        <v>              - Additional O&amp;M Capitalization</v>
      </c>
      <c r="B270" s="102"/>
      <c r="C270" s="117" t="s">
        <v>590</v>
      </c>
      <c r="D270" s="129" t="n">
        <f aca="false">BACKUP!D152</f>
        <v>0</v>
      </c>
      <c r="E270" s="129" t="n">
        <f aca="false">BACKUP!E152</f>
        <v>0</v>
      </c>
      <c r="F270" s="129" t="n">
        <f aca="false">BACKUP!F152</f>
        <v>0</v>
      </c>
      <c r="G270" s="129" t="n">
        <f aca="false">BACKUP!G152</f>
        <v>0</v>
      </c>
      <c r="H270" s="129" t="n">
        <f aca="false">BACKUP!H152</f>
        <v>0</v>
      </c>
      <c r="I270" s="129" t="n">
        <f aca="false">BACKUP!I152</f>
        <v>0</v>
      </c>
      <c r="J270" s="129" t="n">
        <f aca="false">BACKUP!J152</f>
        <v>0</v>
      </c>
      <c r="K270" s="129" t="n">
        <f aca="false">BACKUP!K152</f>
        <v>0</v>
      </c>
      <c r="L270" s="129" t="n">
        <f aca="false">BACKUP!L152</f>
        <v>0</v>
      </c>
      <c r="M270" s="129" t="n">
        <f aca="false">BACKUP!M152</f>
        <v>0</v>
      </c>
      <c r="N270" s="129" t="n">
        <f aca="false">BACKUP!N152</f>
        <v>0</v>
      </c>
      <c r="O270" s="129" t="n">
        <f aca="false">BACKUP!O152</f>
        <v>0</v>
      </c>
      <c r="P270" s="129" t="n">
        <f aca="false">SUM(D270:O270)</f>
        <v>0</v>
      </c>
      <c r="Q270" s="130" t="n">
        <f aca="false">SUM(D270:E270)</f>
        <v>0</v>
      </c>
      <c r="R270" s="129" t="n">
        <f aca="false">P270-Q270</f>
        <v>0</v>
      </c>
      <c r="S270" s="102"/>
      <c r="T270" s="102"/>
      <c r="U270" s="129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</row>
    <row r="271" customFormat="false" ht="12.75" hidden="false" customHeight="false" outlineLevel="0" collapsed="false">
      <c r="A271" s="129" t="str">
        <f aca="false">BACKUP!A153</f>
        <v>   AFUDC</v>
      </c>
      <c r="B271" s="102"/>
      <c r="C271" s="117" t="s">
        <v>588</v>
      </c>
      <c r="D271" s="129" t="n">
        <f aca="false">BACKUP!D153</f>
        <v>0</v>
      </c>
      <c r="E271" s="129" t="n">
        <f aca="false">BACKUP!E153</f>
        <v>0</v>
      </c>
      <c r="F271" s="129" t="n">
        <f aca="false">BACKUP!F153</f>
        <v>0</v>
      </c>
      <c r="G271" s="129" t="n">
        <f aca="false">BACKUP!G153</f>
        <v>0</v>
      </c>
      <c r="H271" s="129" t="n">
        <f aca="false">BACKUP!H153</f>
        <v>0</v>
      </c>
      <c r="I271" s="129" t="n">
        <f aca="false">BACKUP!I153</f>
        <v>0</v>
      </c>
      <c r="J271" s="129" t="n">
        <f aca="false">BACKUP!J153</f>
        <v>0</v>
      </c>
      <c r="K271" s="129" t="n">
        <f aca="false">BACKUP!K153</f>
        <v>0</v>
      </c>
      <c r="L271" s="129" t="n">
        <f aca="false">BACKUP!L153</f>
        <v>0</v>
      </c>
      <c r="M271" s="129" t="n">
        <f aca="false">BACKUP!M153</f>
        <v>0</v>
      </c>
      <c r="N271" s="129" t="n">
        <f aca="false">BACKUP!N153</f>
        <v>0</v>
      </c>
      <c r="O271" s="129" t="n">
        <f aca="false">BACKUP!O153</f>
        <v>0</v>
      </c>
      <c r="P271" s="129" t="n">
        <f aca="false">SUM(D271:O271)</f>
        <v>0</v>
      </c>
      <c r="Q271" s="130" t="n">
        <f aca="false">SUM(D271:E271)</f>
        <v>0</v>
      </c>
      <c r="R271" s="129" t="n">
        <f aca="false">P271-Q271</f>
        <v>0</v>
      </c>
      <c r="S271" s="102"/>
      <c r="T271" s="130"/>
      <c r="U271" s="130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</row>
    <row r="272" customFormat="false" ht="12.75" hidden="false" customHeight="false" outlineLevel="0" collapsed="false">
      <c r="A272" s="129" t="str">
        <f aca="false">BACKUP!A154</f>
        <v>   Asset Sales - Net Plant </v>
      </c>
      <c r="B272" s="102"/>
      <c r="C272" s="117" t="s">
        <v>592</v>
      </c>
      <c r="D272" s="129" t="n">
        <f aca="false">BACKUP!D154</f>
        <v>0</v>
      </c>
      <c r="E272" s="129" t="n">
        <f aca="false">BACKUP!E154</f>
        <v>0</v>
      </c>
      <c r="F272" s="129" t="n">
        <f aca="false">BACKUP!F154</f>
        <v>0</v>
      </c>
      <c r="G272" s="129" t="n">
        <f aca="false">BACKUP!G154</f>
        <v>0</v>
      </c>
      <c r="H272" s="129" t="n">
        <f aca="false">BACKUP!H154</f>
        <v>0</v>
      </c>
      <c r="I272" s="129" t="n">
        <f aca="false">BACKUP!I154</f>
        <v>0</v>
      </c>
      <c r="J272" s="129" t="n">
        <f aca="false">BACKUP!J154</f>
        <v>0</v>
      </c>
      <c r="K272" s="129" t="n">
        <f aca="false">BACKUP!K154</f>
        <v>0</v>
      </c>
      <c r="L272" s="129" t="n">
        <f aca="false">BACKUP!L154</f>
        <v>0</v>
      </c>
      <c r="M272" s="129" t="n">
        <f aca="false">BACKUP!M154</f>
        <v>0</v>
      </c>
      <c r="N272" s="129" t="n">
        <f aca="false">BACKUP!N154</f>
        <v>0</v>
      </c>
      <c r="O272" s="129" t="n">
        <f aca="false">BACKUP!O154</f>
        <v>0</v>
      </c>
      <c r="P272" s="129" t="n">
        <f aca="false">SUM(D272:O272)</f>
        <v>0</v>
      </c>
      <c r="Q272" s="130" t="n">
        <f aca="false">SUM(D272:E272)</f>
        <v>0</v>
      </c>
      <c r="R272" s="129" t="n">
        <f aca="false">P272-Q272</f>
        <v>0</v>
      </c>
      <c r="S272" s="102"/>
      <c r="T272" s="102"/>
      <c r="U272" s="129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</row>
    <row r="273" customFormat="false" ht="12.75" hidden="false" customHeight="false" outlineLevel="0" collapsed="false">
      <c r="A273" s="129" t="str">
        <f aca="false">BACKUP!A155</f>
        <v>                      - Net Plant </v>
      </c>
      <c r="B273" s="102"/>
      <c r="C273" s="117" t="s">
        <v>592</v>
      </c>
      <c r="D273" s="129" t="n">
        <f aca="false">BACKUP!D155</f>
        <v>0</v>
      </c>
      <c r="E273" s="129" t="n">
        <f aca="false">BACKUP!E155</f>
        <v>0</v>
      </c>
      <c r="F273" s="129" t="n">
        <f aca="false">BACKUP!F155</f>
        <v>0</v>
      </c>
      <c r="G273" s="129" t="n">
        <f aca="false">BACKUP!G155</f>
        <v>0</v>
      </c>
      <c r="H273" s="129" t="n">
        <f aca="false">BACKUP!H155</f>
        <v>0</v>
      </c>
      <c r="I273" s="129" t="n">
        <f aca="false">BACKUP!I155</f>
        <v>0</v>
      </c>
      <c r="J273" s="129" t="n">
        <f aca="false">BACKUP!J155</f>
        <v>0</v>
      </c>
      <c r="K273" s="129" t="n">
        <f aca="false">BACKUP!K155</f>
        <v>0</v>
      </c>
      <c r="L273" s="129" t="n">
        <f aca="false">BACKUP!L155</f>
        <v>0</v>
      </c>
      <c r="M273" s="129" t="n">
        <f aca="false">BACKUP!M155</f>
        <v>0</v>
      </c>
      <c r="N273" s="129" t="n">
        <f aca="false">BACKUP!N155</f>
        <v>0</v>
      </c>
      <c r="O273" s="129" t="n">
        <f aca="false">BACKUP!O155</f>
        <v>0</v>
      </c>
      <c r="P273" s="129" t="n">
        <f aca="false">SUM(D273:O273)</f>
        <v>0</v>
      </c>
      <c r="Q273" s="130" t="n">
        <f aca="false">SUM(D273:E273)</f>
        <v>0</v>
      </c>
      <c r="R273" s="129" t="n">
        <f aca="false">P273-Q273</f>
        <v>0</v>
      </c>
      <c r="S273" s="102"/>
      <c r="T273" s="102"/>
      <c r="U273" s="129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</row>
    <row r="274" customFormat="false" ht="12.75" hidden="false" customHeight="false" outlineLevel="0" collapsed="false">
      <c r="A274" s="129" t="str">
        <f aca="false">BACKUP!A156</f>
        <v>   Plant / Reserve Adjustments</v>
      </c>
      <c r="B274" s="102"/>
      <c r="C274" s="117" t="s">
        <v>588</v>
      </c>
      <c r="D274" s="129" t="n">
        <f aca="false">BACKUP!D156</f>
        <v>0</v>
      </c>
      <c r="E274" s="129" t="n">
        <f aca="false">BACKUP!E156</f>
        <v>0</v>
      </c>
      <c r="F274" s="129" t="n">
        <f aca="false">BACKUP!F156</f>
        <v>0</v>
      </c>
      <c r="G274" s="129" t="n">
        <f aca="false">BACKUP!G156</f>
        <v>0</v>
      </c>
      <c r="H274" s="129" t="n">
        <f aca="false">BACKUP!H156</f>
        <v>0</v>
      </c>
      <c r="I274" s="129" t="n">
        <f aca="false">BACKUP!I156</f>
        <v>0</v>
      </c>
      <c r="J274" s="129" t="n">
        <f aca="false">BACKUP!J156</f>
        <v>0</v>
      </c>
      <c r="K274" s="129" t="n">
        <f aca="false">BACKUP!K156</f>
        <v>0</v>
      </c>
      <c r="L274" s="129" t="n">
        <f aca="false">BACKUP!L156</f>
        <v>0</v>
      </c>
      <c r="M274" s="129" t="n">
        <f aca="false">BACKUP!M156</f>
        <v>0</v>
      </c>
      <c r="N274" s="129" t="n">
        <f aca="false">BACKUP!N156</f>
        <v>0</v>
      </c>
      <c r="O274" s="129" t="n">
        <f aca="false">BACKUP!O156</f>
        <v>0</v>
      </c>
      <c r="P274" s="129" t="n">
        <f aca="false">SUM(D274:O274)</f>
        <v>0</v>
      </c>
      <c r="Q274" s="130" t="n">
        <f aca="false">SUM(D274:E274)</f>
        <v>0</v>
      </c>
      <c r="R274" s="129" t="n">
        <f aca="false">P274-Q274</f>
        <v>0</v>
      </c>
      <c r="S274" s="102"/>
      <c r="T274" s="102"/>
      <c r="U274" s="129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</row>
    <row r="275" customFormat="false" ht="12.75" hidden="false" customHeight="false" outlineLevel="0" collapsed="false">
      <c r="A275" s="129" t="str">
        <f aca="false">BACKUP!A157</f>
        <v>   Storage Imbalance (Acct. 117.4 - 12/31/00 - 9.371 Bcf) </v>
      </c>
      <c r="B275" s="102"/>
      <c r="C275" s="117" t="s">
        <v>591</v>
      </c>
      <c r="D275" s="129" t="n">
        <f aca="false">BACKUP!D157</f>
        <v>2400</v>
      </c>
      <c r="E275" s="129" t="n">
        <f aca="false">BACKUP!E157</f>
        <v>2300</v>
      </c>
      <c r="F275" s="129" t="n">
        <f aca="false">BACKUP!F157</f>
        <v>2300</v>
      </c>
      <c r="G275" s="129" t="n">
        <f aca="false">BACKUP!G157</f>
        <v>0</v>
      </c>
      <c r="H275" s="129" t="n">
        <f aca="false">BACKUP!H157</f>
        <v>2500</v>
      </c>
      <c r="I275" s="129" t="n">
        <f aca="false">BACKUP!I157</f>
        <v>2500</v>
      </c>
      <c r="J275" s="129" t="n">
        <f aca="false">BACKUP!J157</f>
        <v>0</v>
      </c>
      <c r="K275" s="129" t="n">
        <f aca="false">BACKUP!K157</f>
        <v>0</v>
      </c>
      <c r="L275" s="129" t="n">
        <f aca="false">BACKUP!L157</f>
        <v>5000</v>
      </c>
      <c r="M275" s="129" t="n">
        <f aca="false">BACKUP!M157</f>
        <v>0</v>
      </c>
      <c r="N275" s="129" t="n">
        <f aca="false">BACKUP!N157</f>
        <v>0</v>
      </c>
      <c r="O275" s="129" t="n">
        <f aca="false">BACKUP!O157</f>
        <v>0</v>
      </c>
      <c r="P275" s="129" t="n">
        <f aca="false">SUM(D275:O275)</f>
        <v>17000</v>
      </c>
      <c r="Q275" s="130" t="n">
        <f aca="false">SUM(D275:E275)</f>
        <v>4700</v>
      </c>
      <c r="R275" s="129" t="n">
        <f aca="false">P275-Q275</f>
        <v>12300</v>
      </c>
      <c r="S275" s="102"/>
      <c r="T275" s="130" t="n">
        <v>0</v>
      </c>
      <c r="U275" s="130" t="n">
        <v>0</v>
      </c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</row>
    <row r="276" customFormat="false" ht="12.75" hidden="false" customHeight="false" outlineLevel="0" collapsed="false">
      <c r="A276" s="129" t="str">
        <f aca="false">BACKUP!A158</f>
        <v>   Retirement of Reserves (Was 12/01 Now 6/02 - Mops $2.0 ???)</v>
      </c>
      <c r="B276" s="102"/>
      <c r="C276" s="117" t="s">
        <v>588</v>
      </c>
      <c r="D276" s="129" t="n">
        <f aca="false">BACKUP!D158</f>
        <v>0</v>
      </c>
      <c r="E276" s="129" t="n">
        <f aca="false">BACKUP!E158</f>
        <v>0</v>
      </c>
      <c r="F276" s="129" t="n">
        <f aca="false">BACKUP!F158</f>
        <v>0</v>
      </c>
      <c r="G276" s="129" t="n">
        <f aca="false">BACKUP!G158</f>
        <v>0</v>
      </c>
      <c r="H276" s="129" t="n">
        <f aca="false">BACKUP!H158</f>
        <v>0</v>
      </c>
      <c r="I276" s="129" t="n">
        <f aca="false">BACKUP!I158</f>
        <v>0</v>
      </c>
      <c r="J276" s="129" t="n">
        <f aca="false">BACKUP!J158</f>
        <v>0</v>
      </c>
      <c r="K276" s="129" t="n">
        <f aca="false">BACKUP!K158</f>
        <v>0</v>
      </c>
      <c r="L276" s="129" t="n">
        <f aca="false">BACKUP!L158</f>
        <v>0</v>
      </c>
      <c r="M276" s="129" t="n">
        <f aca="false">BACKUP!M158</f>
        <v>0</v>
      </c>
      <c r="N276" s="129" t="n">
        <f aca="false">BACKUP!N158</f>
        <v>0</v>
      </c>
      <c r="O276" s="129" t="n">
        <f aca="false">BACKUP!O158</f>
        <v>0</v>
      </c>
      <c r="P276" s="129" t="n">
        <f aca="false">SUM(D276:O276)</f>
        <v>0</v>
      </c>
      <c r="Q276" s="130" t="n">
        <f aca="false">SUM(D276:E276)</f>
        <v>0</v>
      </c>
      <c r="R276" s="129" t="n">
        <f aca="false">P276-Q276</f>
        <v>0</v>
      </c>
      <c r="S276" s="102"/>
      <c r="T276" s="102"/>
      <c r="U276" s="129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</row>
    <row r="277" customFormat="false" ht="12.75" hidden="false" customHeight="false" outlineLevel="0" collapsed="false">
      <c r="A277" s="129" t="str">
        <f aca="false">BACKUP!A159</f>
        <v>   Actual / Estimate Adjustment</v>
      </c>
      <c r="B277" s="102"/>
      <c r="C277" s="117" t="s">
        <v>593</v>
      </c>
      <c r="D277" s="141" t="n">
        <f aca="false">BACKUP!D159</f>
        <v>0</v>
      </c>
      <c r="E277" s="141" t="n">
        <f aca="false">BACKUP!E159</f>
        <v>0</v>
      </c>
      <c r="F277" s="141" t="n">
        <f aca="false">BACKUP!F159</f>
        <v>0</v>
      </c>
      <c r="G277" s="141" t="n">
        <f aca="false">BACKUP!G159</f>
        <v>0</v>
      </c>
      <c r="H277" s="141" t="n">
        <f aca="false">BACKUP!H159</f>
        <v>0</v>
      </c>
      <c r="I277" s="141" t="n">
        <f aca="false">BACKUP!I159</f>
        <v>0</v>
      </c>
      <c r="J277" s="141" t="n">
        <f aca="false">BACKUP!J159</f>
        <v>0</v>
      </c>
      <c r="K277" s="141" t="n">
        <f aca="false">BACKUP!K159</f>
        <v>0</v>
      </c>
      <c r="L277" s="141" t="n">
        <f aca="false">BACKUP!L159</f>
        <v>0</v>
      </c>
      <c r="M277" s="141" t="n">
        <f aca="false">BACKUP!M159</f>
        <v>0</v>
      </c>
      <c r="N277" s="141" t="n">
        <f aca="false">BACKUP!N159</f>
        <v>0</v>
      </c>
      <c r="O277" s="141" t="n">
        <f aca="false">BACKUP!O159</f>
        <v>0</v>
      </c>
      <c r="P277" s="129" t="n">
        <f aca="false">SUM(D270:O270)</f>
        <v>0</v>
      </c>
      <c r="Q277" s="130" t="n">
        <f aca="false">SUM(D277:E277)</f>
        <v>0</v>
      </c>
      <c r="R277" s="129" t="n">
        <f aca="false">P277-Q277</f>
        <v>0</v>
      </c>
      <c r="S277" s="102"/>
      <c r="T277" s="129"/>
      <c r="U277" s="129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</row>
    <row r="278" customFormat="false" ht="3.95" hidden="false" customHeight="true" outlineLevel="0" collapsed="false">
      <c r="A278" s="102"/>
      <c r="B278" s="102"/>
      <c r="C278" s="117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02"/>
      <c r="T278" s="129"/>
      <c r="U278" s="129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</row>
    <row r="279" customFormat="false" ht="12.75" hidden="false" customHeight="false" outlineLevel="0" collapsed="false">
      <c r="A279" s="154" t="str">
        <f aca="false">BACKUP!A161</f>
        <v>Plant - End. Balance</v>
      </c>
      <c r="B279" s="102"/>
      <c r="C279" s="117"/>
      <c r="D279" s="141" t="n">
        <f aca="false">BACKUP!D161</f>
        <v>2821565</v>
      </c>
      <c r="E279" s="141" t="n">
        <f aca="false">BACKUP!E161</f>
        <v>2828063</v>
      </c>
      <c r="F279" s="141" t="n">
        <f aca="false">BACKUP!F161</f>
        <v>2835963</v>
      </c>
      <c r="G279" s="141" t="n">
        <f aca="false">BACKUP!G161</f>
        <v>2847063</v>
      </c>
      <c r="H279" s="141" t="n">
        <f aca="false">BACKUP!H161</f>
        <v>2860563</v>
      </c>
      <c r="I279" s="141" t="n">
        <f aca="false">BACKUP!I161</f>
        <v>2878763</v>
      </c>
      <c r="J279" s="141" t="n">
        <f aca="false">BACKUP!J161</f>
        <v>2896463</v>
      </c>
      <c r="K279" s="141" t="n">
        <f aca="false">BACKUP!K161</f>
        <v>2913663</v>
      </c>
      <c r="L279" s="141" t="n">
        <f aca="false">BACKUP!L161</f>
        <v>2936363</v>
      </c>
      <c r="M279" s="141" t="n">
        <f aca="false">BACKUP!M161</f>
        <v>2953463</v>
      </c>
      <c r="N279" s="141" t="n">
        <f aca="false">BACKUP!N161</f>
        <v>2963563</v>
      </c>
      <c r="O279" s="141" t="n">
        <f aca="false">BACKUP!O161</f>
        <v>2971465</v>
      </c>
      <c r="P279" s="129"/>
      <c r="Q279" s="129"/>
      <c r="R279" s="129"/>
      <c r="S279" s="102"/>
      <c r="T279" s="129"/>
      <c r="U279" s="129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</row>
    <row r="280" customFormat="false" ht="12.75" hidden="false" customHeight="false" outlineLevel="0" collapsed="false">
      <c r="A280" s="102"/>
      <c r="B280" s="102"/>
      <c r="C280" s="117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29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</row>
    <row r="281" customFormat="false" ht="12.75" hidden="false" customHeight="false" outlineLevel="0" collapsed="false">
      <c r="A281" s="154" t="str">
        <f aca="false">BACKUP!A165</f>
        <v>Accumulated Depreciation - Beg. Balance</v>
      </c>
      <c r="B281" s="102"/>
      <c r="C281" s="117"/>
      <c r="D281" s="129" t="n">
        <f aca="false">BACKUP!D165</f>
        <v>1471499</v>
      </c>
      <c r="E281" s="129" t="n">
        <f aca="false">BACKUP!E165</f>
        <v>1475500</v>
      </c>
      <c r="F281" s="129" t="n">
        <f aca="false">BACKUP!F165</f>
        <v>1479501</v>
      </c>
      <c r="G281" s="129" t="n">
        <f aca="false">BACKUP!G165</f>
        <v>1483508</v>
      </c>
      <c r="H281" s="129" t="n">
        <f aca="false">BACKUP!H165</f>
        <v>1487562</v>
      </c>
      <c r="I281" s="129" t="n">
        <f aca="false">BACKUP!I165</f>
        <v>1491616</v>
      </c>
      <c r="J281" s="129" t="n">
        <f aca="false">BACKUP!J165</f>
        <v>1495673</v>
      </c>
      <c r="K281" s="129" t="n">
        <f aca="false">BACKUP!K165</f>
        <v>1499732</v>
      </c>
      <c r="L281" s="129" t="n">
        <f aca="false">BACKUP!L165</f>
        <v>1503810</v>
      </c>
      <c r="M281" s="129" t="n">
        <f aca="false">BACKUP!M165</f>
        <v>1507900</v>
      </c>
      <c r="N281" s="129" t="n">
        <f aca="false">BACKUP!N165</f>
        <v>1512085</v>
      </c>
      <c r="O281" s="129" t="n">
        <f aca="false">BACKUP!O165</f>
        <v>1516270</v>
      </c>
      <c r="P281" s="102"/>
      <c r="Q281" s="102"/>
      <c r="R281" s="102"/>
      <c r="S281" s="102"/>
      <c r="T281" s="129"/>
      <c r="U281" s="129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</row>
    <row r="282" customFormat="false" ht="12.75" hidden="false" customHeight="false" outlineLevel="0" collapsed="false">
      <c r="A282" s="129" t="str">
        <f aca="false">BACKUP!A166</f>
        <v>   Depreciation Expense</v>
      </c>
      <c r="B282" s="102"/>
      <c r="C282" s="117" t="s">
        <v>594</v>
      </c>
      <c r="D282" s="129" t="n">
        <f aca="false">BACKUP!D166</f>
        <v>2881</v>
      </c>
      <c r="E282" s="129" t="n">
        <f aca="false">BACKUP!E166</f>
        <v>2881</v>
      </c>
      <c r="F282" s="129" t="n">
        <f aca="false">BACKUP!F166</f>
        <v>2887</v>
      </c>
      <c r="G282" s="129" t="n">
        <f aca="false">BACKUP!G166</f>
        <v>2934</v>
      </c>
      <c r="H282" s="129" t="n">
        <f aca="false">BACKUP!H166</f>
        <v>2934</v>
      </c>
      <c r="I282" s="129" t="n">
        <f aca="false">BACKUP!I166</f>
        <v>2937</v>
      </c>
      <c r="J282" s="129" t="n">
        <f aca="false">BACKUP!J166</f>
        <v>2939</v>
      </c>
      <c r="K282" s="129" t="n">
        <f aca="false">BACKUP!K166</f>
        <v>2958</v>
      </c>
      <c r="L282" s="129" t="n">
        <f aca="false">BACKUP!L166</f>
        <v>2970</v>
      </c>
      <c r="M282" s="129" t="n">
        <f aca="false">BACKUP!M166</f>
        <v>3065</v>
      </c>
      <c r="N282" s="129" t="n">
        <f aca="false">BACKUP!N166</f>
        <v>3065</v>
      </c>
      <c r="O282" s="129" t="n">
        <f aca="false">BACKUP!O166</f>
        <v>3064</v>
      </c>
      <c r="P282" s="129" t="n">
        <f aca="false">SUM(D282:O282)</f>
        <v>35515</v>
      </c>
      <c r="Q282" s="130" t="n">
        <f aca="false">SUM(D282:E282)</f>
        <v>5762</v>
      </c>
      <c r="R282" s="129" t="n">
        <f aca="false">P282-Q282</f>
        <v>29753</v>
      </c>
      <c r="S282" s="102"/>
      <c r="T282" s="129"/>
      <c r="U282" s="129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</row>
    <row r="283" customFormat="false" ht="12.75" hidden="false" customHeight="false" outlineLevel="0" collapsed="false">
      <c r="A283" s="129" t="str">
        <f aca="false">BACKUP!A167</f>
        <v>   Plant Amortization</v>
      </c>
      <c r="B283" s="102"/>
      <c r="C283" s="117" t="s">
        <v>594</v>
      </c>
      <c r="D283" s="129" t="n">
        <f aca="false">BACKUP!D167</f>
        <v>1147</v>
      </c>
      <c r="E283" s="129" t="n">
        <f aca="false">BACKUP!E167</f>
        <v>1147</v>
      </c>
      <c r="F283" s="129" t="n">
        <f aca="false">BACKUP!F167</f>
        <v>1147</v>
      </c>
      <c r="G283" s="129" t="n">
        <f aca="false">BACKUP!G167</f>
        <v>1147</v>
      </c>
      <c r="H283" s="129" t="n">
        <f aca="false">BACKUP!H167</f>
        <v>1147</v>
      </c>
      <c r="I283" s="129" t="n">
        <f aca="false">BACKUP!I167</f>
        <v>1147</v>
      </c>
      <c r="J283" s="129" t="n">
        <f aca="false">BACKUP!J167</f>
        <v>1147</v>
      </c>
      <c r="K283" s="129" t="n">
        <f aca="false">BACKUP!K167</f>
        <v>1147</v>
      </c>
      <c r="L283" s="129" t="n">
        <f aca="false">BACKUP!L167</f>
        <v>1147</v>
      </c>
      <c r="M283" s="129" t="n">
        <f aca="false">BACKUP!M167</f>
        <v>1147</v>
      </c>
      <c r="N283" s="129" t="n">
        <f aca="false">BACKUP!N167</f>
        <v>1147</v>
      </c>
      <c r="O283" s="129" t="n">
        <f aca="false">BACKUP!O167</f>
        <v>1147</v>
      </c>
      <c r="P283" s="129" t="n">
        <f aca="false">SUM(D283:O283)</f>
        <v>13764</v>
      </c>
      <c r="Q283" s="130" t="n">
        <f aca="false">SUM(D283:E283)</f>
        <v>2294</v>
      </c>
      <c r="R283" s="129" t="n">
        <f aca="false">P283-Q283</f>
        <v>11470</v>
      </c>
      <c r="S283" s="102"/>
      <c r="T283" s="102"/>
      <c r="U283" s="129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</row>
    <row r="284" customFormat="false" ht="12.75" hidden="false" customHeight="false" outlineLevel="0" collapsed="false">
      <c r="A284" s="129" t="str">
        <f aca="false">BACKUP!A168</f>
        <v>   Removals (Summary of Property Changes)</v>
      </c>
      <c r="B284" s="102"/>
      <c r="C284" s="117" t="s">
        <v>595</v>
      </c>
      <c r="D284" s="129" t="n">
        <f aca="false">BACKUP!D168</f>
        <v>0</v>
      </c>
      <c r="E284" s="129" t="n">
        <f aca="false">BACKUP!E168</f>
        <v>0</v>
      </c>
      <c r="F284" s="129" t="n">
        <f aca="false">BACKUP!F168</f>
        <v>0</v>
      </c>
      <c r="G284" s="129" t="n">
        <f aca="false">BACKUP!G168</f>
        <v>0</v>
      </c>
      <c r="H284" s="129" t="n">
        <f aca="false">BACKUP!H168</f>
        <v>0</v>
      </c>
      <c r="I284" s="129" t="n">
        <f aca="false">BACKUP!I168</f>
        <v>0</v>
      </c>
      <c r="J284" s="129" t="n">
        <f aca="false">BACKUP!J168</f>
        <v>0</v>
      </c>
      <c r="K284" s="129" t="n">
        <f aca="false">BACKUP!K168</f>
        <v>0</v>
      </c>
      <c r="L284" s="129" t="n">
        <f aca="false">BACKUP!L168</f>
        <v>0</v>
      </c>
      <c r="M284" s="129" t="n">
        <f aca="false">BACKUP!M168</f>
        <v>0</v>
      </c>
      <c r="N284" s="129" t="n">
        <f aca="false">BACKUP!N168</f>
        <v>0</v>
      </c>
      <c r="O284" s="129" t="n">
        <f aca="false">BACKUP!O168</f>
        <v>0</v>
      </c>
      <c r="P284" s="129" t="n">
        <f aca="false">SUM(D284:O284)</f>
        <v>0</v>
      </c>
      <c r="Q284" s="130" t="n">
        <f aca="false">SUM(D284:E284)</f>
        <v>0</v>
      </c>
      <c r="R284" s="129" t="n">
        <f aca="false">P284-Q284</f>
        <v>0</v>
      </c>
      <c r="S284" s="102"/>
      <c r="T284" s="102"/>
      <c r="U284" s="129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</row>
    <row r="285" customFormat="false" ht="12.75" hidden="false" customHeight="false" outlineLevel="0" collapsed="false">
      <c r="A285" s="129" t="str">
        <f aca="false">BACKUP!A169</f>
        <v>   Salvage (Summary of Property Changes)</v>
      </c>
      <c r="B285" s="102"/>
      <c r="C285" s="117" t="s">
        <v>595</v>
      </c>
      <c r="D285" s="129" t="n">
        <f aca="false">BACKUP!D169</f>
        <v>0</v>
      </c>
      <c r="E285" s="129" t="n">
        <f aca="false">BACKUP!E169</f>
        <v>0</v>
      </c>
      <c r="F285" s="129" t="n">
        <f aca="false">BACKUP!F169</f>
        <v>0</v>
      </c>
      <c r="G285" s="129" t="n">
        <f aca="false">BACKUP!G169</f>
        <v>0</v>
      </c>
      <c r="H285" s="129" t="n">
        <f aca="false">BACKUP!H169</f>
        <v>0</v>
      </c>
      <c r="I285" s="129" t="n">
        <f aca="false">BACKUP!I169</f>
        <v>0</v>
      </c>
      <c r="J285" s="129" t="n">
        <f aca="false">BACKUP!J169</f>
        <v>0</v>
      </c>
      <c r="K285" s="129" t="n">
        <f aca="false">BACKUP!K169</f>
        <v>0</v>
      </c>
      <c r="L285" s="129" t="n">
        <f aca="false">BACKUP!L169</f>
        <v>0</v>
      </c>
      <c r="M285" s="129" t="n">
        <f aca="false">BACKUP!M169</f>
        <v>0</v>
      </c>
      <c r="N285" s="129" t="n">
        <f aca="false">BACKUP!N169</f>
        <v>0</v>
      </c>
      <c r="O285" s="129" t="n">
        <f aca="false">BACKUP!O169</f>
        <v>0</v>
      </c>
      <c r="P285" s="129" t="n">
        <f aca="false">SUM(D285:O285)</f>
        <v>0</v>
      </c>
      <c r="Q285" s="130" t="n">
        <f aca="false">SUM(D285:E285)</f>
        <v>0</v>
      </c>
      <c r="R285" s="129" t="n">
        <f aca="false">P285-Q285</f>
        <v>0</v>
      </c>
      <c r="S285" s="102"/>
      <c r="T285" s="129"/>
      <c r="U285" s="129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</row>
    <row r="286" customFormat="false" ht="12.75" hidden="false" customHeight="false" outlineLevel="0" collapsed="false">
      <c r="A286" s="129" t="str">
        <f aca="false">BACKUP!A170</f>
        <v>   Plant Acquisitions Adjustments</v>
      </c>
      <c r="B286" s="102"/>
      <c r="C286" s="117" t="s">
        <v>590</v>
      </c>
      <c r="D286" s="129" t="n">
        <f aca="false">BACKUP!D170</f>
        <v>0</v>
      </c>
      <c r="E286" s="129" t="n">
        <f aca="false">BACKUP!E170</f>
        <v>0</v>
      </c>
      <c r="F286" s="129" t="n">
        <f aca="false">BACKUP!F170</f>
        <v>0</v>
      </c>
      <c r="G286" s="129" t="n">
        <f aca="false">BACKUP!G170</f>
        <v>0</v>
      </c>
      <c r="H286" s="129" t="n">
        <f aca="false">BACKUP!H170</f>
        <v>0</v>
      </c>
      <c r="I286" s="129" t="n">
        <f aca="false">BACKUP!I170</f>
        <v>0</v>
      </c>
      <c r="J286" s="129" t="n">
        <f aca="false">BACKUP!J170</f>
        <v>0</v>
      </c>
      <c r="K286" s="129" t="n">
        <f aca="false">BACKUP!K170</f>
        <v>0</v>
      </c>
      <c r="L286" s="129" t="n">
        <f aca="false">BACKUP!L170</f>
        <v>0</v>
      </c>
      <c r="M286" s="129" t="n">
        <f aca="false">BACKUP!M170</f>
        <v>0</v>
      </c>
      <c r="N286" s="129" t="n">
        <f aca="false">BACKUP!N170</f>
        <v>0</v>
      </c>
      <c r="O286" s="129" t="n">
        <f aca="false">BACKUP!O170</f>
        <v>0</v>
      </c>
      <c r="P286" s="129" t="n">
        <f aca="false">SUM(D286:O286)</f>
        <v>0</v>
      </c>
      <c r="Q286" s="130" t="n">
        <f aca="false">SUM(D286:E286)</f>
        <v>0</v>
      </c>
      <c r="R286" s="129" t="n">
        <f aca="false">P286-Q286</f>
        <v>0</v>
      </c>
      <c r="S286" s="102"/>
      <c r="T286" s="129"/>
      <c r="U286" s="129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</row>
    <row r="287" customFormat="false" ht="12.75" hidden="false" customHeight="false" outlineLevel="0" collapsed="false">
      <c r="A287" s="129" t="str">
        <f aca="false">BACKUP!A171</f>
        <v>   Pipe Recoating / Plant / Reserve Adjustments</v>
      </c>
      <c r="B287" s="102"/>
      <c r="C287" s="117" t="s">
        <v>588</v>
      </c>
      <c r="D287" s="129" t="n">
        <f aca="false">BACKUP!D171</f>
        <v>-27</v>
      </c>
      <c r="E287" s="129" t="n">
        <f aca="false">BACKUP!E171</f>
        <v>-27</v>
      </c>
      <c r="F287" s="129" t="n">
        <f aca="false">BACKUP!F171</f>
        <v>-27</v>
      </c>
      <c r="G287" s="129" t="n">
        <f aca="false">BACKUP!G171</f>
        <v>-27</v>
      </c>
      <c r="H287" s="129" t="n">
        <f aca="false">BACKUP!H171</f>
        <v>-27</v>
      </c>
      <c r="I287" s="129" t="n">
        <f aca="false">BACKUP!I171</f>
        <v>-27</v>
      </c>
      <c r="J287" s="129" t="n">
        <f aca="false">BACKUP!J171</f>
        <v>-27</v>
      </c>
      <c r="K287" s="129" t="n">
        <f aca="false">BACKUP!K171</f>
        <v>-27</v>
      </c>
      <c r="L287" s="129" t="n">
        <f aca="false">BACKUP!L171</f>
        <v>-27</v>
      </c>
      <c r="M287" s="129" t="n">
        <f aca="false">BACKUP!M171</f>
        <v>-27</v>
      </c>
      <c r="N287" s="129" t="n">
        <f aca="false">BACKUP!N171</f>
        <v>-27</v>
      </c>
      <c r="O287" s="129" t="n">
        <f aca="false">BACKUP!O171</f>
        <v>-27</v>
      </c>
      <c r="P287" s="129" t="n">
        <f aca="false">SUM(D287:O287)</f>
        <v>-324</v>
      </c>
      <c r="Q287" s="130" t="n">
        <f aca="false">SUM(D287:E287)</f>
        <v>-54</v>
      </c>
      <c r="R287" s="129" t="n">
        <f aca="false">P287-Q287</f>
        <v>-270</v>
      </c>
      <c r="S287" s="102"/>
      <c r="T287" s="130" t="n">
        <v>0</v>
      </c>
      <c r="U287" s="130" t="n">
        <v>0</v>
      </c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</row>
    <row r="288" customFormat="false" ht="12.75" hidden="false" customHeight="false" outlineLevel="0" collapsed="false">
      <c r="A288" s="129" t="str">
        <f aca="false">BACKUP!A172</f>
        <v>   Asset Sales </v>
      </c>
      <c r="B288" s="102"/>
      <c r="C288" s="117" t="s">
        <v>592</v>
      </c>
      <c r="D288" s="129" t="n">
        <f aca="false">BACKUP!D172</f>
        <v>0</v>
      </c>
      <c r="E288" s="129" t="n">
        <f aca="false">BACKUP!E172</f>
        <v>0</v>
      </c>
      <c r="F288" s="129" t="n">
        <f aca="false">BACKUP!F172</f>
        <v>0</v>
      </c>
      <c r="G288" s="129" t="n">
        <f aca="false">BACKUP!G172</f>
        <v>0</v>
      </c>
      <c r="H288" s="129" t="n">
        <f aca="false">BACKUP!H172</f>
        <v>0</v>
      </c>
      <c r="I288" s="129" t="n">
        <f aca="false">BACKUP!I172</f>
        <v>0</v>
      </c>
      <c r="J288" s="129" t="n">
        <f aca="false">BACKUP!J172</f>
        <v>0</v>
      </c>
      <c r="K288" s="129" t="n">
        <f aca="false">BACKUP!K172</f>
        <v>0</v>
      </c>
      <c r="L288" s="129" t="n">
        <f aca="false">BACKUP!L172</f>
        <v>0</v>
      </c>
      <c r="M288" s="129" t="n">
        <f aca="false">BACKUP!M172</f>
        <v>0</v>
      </c>
      <c r="N288" s="129" t="n">
        <f aca="false">BACKUP!N172</f>
        <v>0</v>
      </c>
      <c r="O288" s="129" t="n">
        <f aca="false">BACKUP!O172</f>
        <v>0</v>
      </c>
      <c r="P288" s="129" t="n">
        <f aca="false">SUM(D288:O288)</f>
        <v>0</v>
      </c>
      <c r="Q288" s="130" t="n">
        <f aca="false">SUM(D288:E288)</f>
        <v>0</v>
      </c>
      <c r="R288" s="129" t="n">
        <f aca="false">P288-Q288</f>
        <v>0</v>
      </c>
      <c r="S288" s="102"/>
      <c r="T288" s="130" t="n">
        <v>0</v>
      </c>
      <c r="U288" s="130" t="n">
        <v>0</v>
      </c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</row>
    <row r="289" customFormat="false" ht="12.75" hidden="false" customHeight="false" outlineLevel="0" collapsed="false">
      <c r="A289" s="129" t="str">
        <f aca="false">BACKUP!A173</f>
        <v>   Retirement of Reserves (Was 12/01 Now 6/02 - Mops $2.0 ???)</v>
      </c>
      <c r="B289" s="102"/>
      <c r="C289" s="117" t="s">
        <v>588</v>
      </c>
      <c r="D289" s="129" t="n">
        <f aca="false">BACKUP!D173</f>
        <v>0</v>
      </c>
      <c r="E289" s="129" t="n">
        <f aca="false">BACKUP!E173</f>
        <v>0</v>
      </c>
      <c r="F289" s="129" t="n">
        <f aca="false">BACKUP!F173</f>
        <v>0</v>
      </c>
      <c r="G289" s="129" t="n">
        <f aca="false">BACKUP!G173</f>
        <v>0</v>
      </c>
      <c r="H289" s="129" t="n">
        <f aca="false">BACKUP!H173</f>
        <v>0</v>
      </c>
      <c r="I289" s="129" t="n">
        <f aca="false">BACKUP!I173</f>
        <v>0</v>
      </c>
      <c r="J289" s="129" t="n">
        <f aca="false">BACKUP!J173</f>
        <v>0</v>
      </c>
      <c r="K289" s="129" t="n">
        <f aca="false">BACKUP!K173</f>
        <v>0</v>
      </c>
      <c r="L289" s="129" t="n">
        <f aca="false">BACKUP!L173</f>
        <v>0</v>
      </c>
      <c r="M289" s="129" t="n">
        <f aca="false">BACKUP!M173</f>
        <v>0</v>
      </c>
      <c r="N289" s="129" t="n">
        <f aca="false">BACKUP!N173</f>
        <v>0</v>
      </c>
      <c r="O289" s="129" t="n">
        <f aca="false">BACKUP!O173</f>
        <v>0</v>
      </c>
      <c r="P289" s="129" t="n">
        <f aca="false">SUM(D289:O289)</f>
        <v>0</v>
      </c>
      <c r="Q289" s="130" t="n">
        <f aca="false">SUM(D289:E289)</f>
        <v>0</v>
      </c>
      <c r="R289" s="129" t="n">
        <f aca="false">P289-Q289</f>
        <v>0</v>
      </c>
      <c r="S289" s="102"/>
      <c r="T289" s="102"/>
      <c r="U289" s="129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</row>
    <row r="290" customFormat="false" ht="12.75" hidden="false" customHeight="false" outlineLevel="0" collapsed="false">
      <c r="A290" s="129" t="str">
        <f aca="false">BACKUP!A174</f>
        <v>   Actual / Estimate Adjustment</v>
      </c>
      <c r="B290" s="102"/>
      <c r="C290" s="117" t="s">
        <v>593</v>
      </c>
      <c r="D290" s="141" t="n">
        <f aca="false">BACKUP!D174</f>
        <v>0</v>
      </c>
      <c r="E290" s="141" t="n">
        <f aca="false">BACKUP!E174</f>
        <v>0</v>
      </c>
      <c r="F290" s="141" t="n">
        <f aca="false">BACKUP!F174</f>
        <v>0</v>
      </c>
      <c r="G290" s="141" t="n">
        <f aca="false">BACKUP!G174</f>
        <v>0</v>
      </c>
      <c r="H290" s="141" t="n">
        <f aca="false">BACKUP!H174</f>
        <v>0</v>
      </c>
      <c r="I290" s="141" t="n">
        <f aca="false">BACKUP!I174</f>
        <v>0</v>
      </c>
      <c r="J290" s="141" t="n">
        <f aca="false">BACKUP!J174</f>
        <v>0</v>
      </c>
      <c r="K290" s="141" t="n">
        <f aca="false">BACKUP!K174</f>
        <v>0</v>
      </c>
      <c r="L290" s="141" t="n">
        <f aca="false">BACKUP!L174</f>
        <v>0</v>
      </c>
      <c r="M290" s="141" t="n">
        <f aca="false">BACKUP!M174</f>
        <v>0</v>
      </c>
      <c r="N290" s="141" t="n">
        <f aca="false">BACKUP!N174</f>
        <v>0</v>
      </c>
      <c r="O290" s="141" t="n">
        <f aca="false">BACKUP!O174</f>
        <v>0</v>
      </c>
      <c r="P290" s="129" t="n">
        <f aca="false">SUM(D290:O290)</f>
        <v>0</v>
      </c>
      <c r="Q290" s="130" t="n">
        <f aca="false">SUM(D290:E290)</f>
        <v>0</v>
      </c>
      <c r="R290" s="129" t="n">
        <f aca="false">P290-Q290</f>
        <v>0</v>
      </c>
      <c r="S290" s="102"/>
      <c r="T290" s="129"/>
      <c r="U290" s="129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</row>
    <row r="291" customFormat="false" ht="3.95" hidden="false" customHeight="true" outlineLevel="0" collapsed="false">
      <c r="A291" s="102"/>
      <c r="B291" s="102"/>
      <c r="C291" s="117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02"/>
      <c r="Q291" s="102"/>
      <c r="R291" s="102"/>
      <c r="S291" s="102"/>
      <c r="T291" s="129"/>
      <c r="U291" s="129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</row>
    <row r="292" customFormat="false" ht="12.75" hidden="false" customHeight="false" outlineLevel="0" collapsed="false">
      <c r="A292" s="154" t="str">
        <f aca="false">BACKUP!A176</f>
        <v>Accumulated Depreciation - End. Balance</v>
      </c>
      <c r="B292" s="102"/>
      <c r="C292" s="117"/>
      <c r="D292" s="141" t="n">
        <f aca="false">BACKUP!D176</f>
        <v>1475500</v>
      </c>
      <c r="E292" s="141" t="n">
        <f aca="false">BACKUP!E176</f>
        <v>1479501</v>
      </c>
      <c r="F292" s="141" t="n">
        <f aca="false">BACKUP!F176</f>
        <v>1483508</v>
      </c>
      <c r="G292" s="141" t="n">
        <f aca="false">BACKUP!G176</f>
        <v>1487562</v>
      </c>
      <c r="H292" s="141" t="n">
        <f aca="false">BACKUP!H176</f>
        <v>1491616</v>
      </c>
      <c r="I292" s="141" t="n">
        <f aca="false">BACKUP!I176</f>
        <v>1495673</v>
      </c>
      <c r="J292" s="141" t="n">
        <f aca="false">BACKUP!J176</f>
        <v>1499732</v>
      </c>
      <c r="K292" s="141" t="n">
        <f aca="false">BACKUP!K176</f>
        <v>1503810</v>
      </c>
      <c r="L292" s="141" t="n">
        <f aca="false">BACKUP!L176</f>
        <v>1507900</v>
      </c>
      <c r="M292" s="141" t="n">
        <f aca="false">BACKUP!M176</f>
        <v>1512085</v>
      </c>
      <c r="N292" s="141" t="n">
        <f aca="false">BACKUP!N176</f>
        <v>1516270</v>
      </c>
      <c r="O292" s="141" t="n">
        <f aca="false">BACKUP!O176</f>
        <v>1520454</v>
      </c>
      <c r="P292" s="102"/>
      <c r="Q292" s="102"/>
      <c r="R292" s="102"/>
      <c r="S292" s="102"/>
      <c r="T292" s="129"/>
      <c r="U292" s="129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</row>
    <row r="293" customFormat="false" ht="12.75" hidden="false" customHeight="false" outlineLevel="0" collapsed="false">
      <c r="A293" s="102"/>
      <c r="B293" s="102"/>
      <c r="C293" s="117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29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</row>
    <row r="294" customFormat="false" ht="12.75" hidden="false" customHeight="false" outlineLevel="0" collapsed="false">
      <c r="A294" s="154" t="str">
        <f aca="false">BACKUP!A180</f>
        <v>Deferred Contract Reformation Costs - Beg. Balance</v>
      </c>
      <c r="B294" s="102"/>
      <c r="C294" s="117"/>
      <c r="D294" s="129" t="n">
        <f aca="false">BACKUP!D180</f>
        <v>0</v>
      </c>
      <c r="E294" s="129" t="n">
        <f aca="false">BACKUP!E180</f>
        <v>0</v>
      </c>
      <c r="F294" s="129" t="n">
        <f aca="false">BACKUP!F180</f>
        <v>0</v>
      </c>
      <c r="G294" s="129" t="n">
        <f aca="false">BACKUP!G180</f>
        <v>0</v>
      </c>
      <c r="H294" s="129" t="n">
        <f aca="false">BACKUP!H180</f>
        <v>0</v>
      </c>
      <c r="I294" s="129" t="n">
        <f aca="false">BACKUP!I180</f>
        <v>0</v>
      </c>
      <c r="J294" s="129" t="n">
        <f aca="false">BACKUP!J180</f>
        <v>0</v>
      </c>
      <c r="K294" s="129" t="n">
        <f aca="false">BACKUP!K180</f>
        <v>0</v>
      </c>
      <c r="L294" s="129" t="n">
        <f aca="false">BACKUP!L180</f>
        <v>0</v>
      </c>
      <c r="M294" s="129" t="n">
        <f aca="false">BACKUP!M180</f>
        <v>0</v>
      </c>
      <c r="N294" s="129" t="n">
        <f aca="false">BACKUP!N180</f>
        <v>0</v>
      </c>
      <c r="O294" s="129" t="n">
        <f aca="false">BACKUP!O180</f>
        <v>0</v>
      </c>
      <c r="P294" s="129"/>
      <c r="Q294" s="129"/>
      <c r="R294" s="129"/>
      <c r="S294" s="102"/>
      <c r="T294" s="129"/>
      <c r="U294" s="129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</row>
    <row r="295" customFormat="false" ht="12.75" hidden="false" customHeight="false" outlineLevel="0" collapsed="false">
      <c r="A295" s="129" t="str">
        <f aca="false">BACKUP!A181</f>
        <v>   One Time Payments (Third Parties)</v>
      </c>
      <c r="B295" s="102"/>
      <c r="C295" s="117" t="s">
        <v>596</v>
      </c>
      <c r="D295" s="129" t="n">
        <f aca="false">BACKUP!D181</f>
        <v>0</v>
      </c>
      <c r="E295" s="129" t="n">
        <f aca="false">BACKUP!E181</f>
        <v>0</v>
      </c>
      <c r="F295" s="129" t="n">
        <f aca="false">BACKUP!F181</f>
        <v>0</v>
      </c>
      <c r="G295" s="129" t="n">
        <f aca="false">BACKUP!G181</f>
        <v>0</v>
      </c>
      <c r="H295" s="129" t="n">
        <f aca="false">BACKUP!H181</f>
        <v>0</v>
      </c>
      <c r="I295" s="129" t="n">
        <f aca="false">BACKUP!I181</f>
        <v>0</v>
      </c>
      <c r="J295" s="129" t="n">
        <f aca="false">BACKUP!J181</f>
        <v>0</v>
      </c>
      <c r="K295" s="129" t="n">
        <f aca="false">BACKUP!K181</f>
        <v>0</v>
      </c>
      <c r="L295" s="129" t="n">
        <f aca="false">BACKUP!L181</f>
        <v>0</v>
      </c>
      <c r="M295" s="129" t="n">
        <f aca="false">BACKUP!M181</f>
        <v>0</v>
      </c>
      <c r="N295" s="129" t="n">
        <f aca="false">BACKUP!N181</f>
        <v>0</v>
      </c>
      <c r="O295" s="129" t="n">
        <f aca="false">BACKUP!O181</f>
        <v>0</v>
      </c>
      <c r="P295" s="129" t="n">
        <f aca="false">SUM(D295:O295)</f>
        <v>0</v>
      </c>
      <c r="Q295" s="130" t="n">
        <f aca="false">SUM(D295:E295)</f>
        <v>0</v>
      </c>
      <c r="R295" s="129" t="n">
        <f aca="false">P295-Q295</f>
        <v>0</v>
      </c>
      <c r="S295" s="102"/>
      <c r="T295" s="129"/>
      <c r="U295" s="129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</row>
    <row r="296" customFormat="false" ht="12.75" hidden="false" customHeight="false" outlineLevel="0" collapsed="false">
      <c r="A296" s="129" t="str">
        <f aca="false">BACKUP!A182</f>
        <v>   Actual / Estimate Adjustment</v>
      </c>
      <c r="B296" s="102"/>
      <c r="C296" s="117" t="s">
        <v>596</v>
      </c>
      <c r="D296" s="141" t="n">
        <f aca="false">BACKUP!D182</f>
        <v>0</v>
      </c>
      <c r="E296" s="141" t="n">
        <f aca="false">BACKUP!E182</f>
        <v>0</v>
      </c>
      <c r="F296" s="141" t="n">
        <f aca="false">BACKUP!F182</f>
        <v>0</v>
      </c>
      <c r="G296" s="141" t="n">
        <f aca="false">BACKUP!G182</f>
        <v>0</v>
      </c>
      <c r="H296" s="141" t="n">
        <f aca="false">BACKUP!H182</f>
        <v>0</v>
      </c>
      <c r="I296" s="141" t="n">
        <f aca="false">BACKUP!I182</f>
        <v>0</v>
      </c>
      <c r="J296" s="141" t="n">
        <f aca="false">BACKUP!J182</f>
        <v>0</v>
      </c>
      <c r="K296" s="141" t="n">
        <f aca="false">BACKUP!K182</f>
        <v>0</v>
      </c>
      <c r="L296" s="141" t="n">
        <f aca="false">BACKUP!L182</f>
        <v>0</v>
      </c>
      <c r="M296" s="141" t="n">
        <f aca="false">BACKUP!M182</f>
        <v>0</v>
      </c>
      <c r="N296" s="141" t="n">
        <f aca="false">BACKUP!N182</f>
        <v>0</v>
      </c>
      <c r="O296" s="141" t="n">
        <f aca="false">BACKUP!O182</f>
        <v>0</v>
      </c>
      <c r="P296" s="129" t="n">
        <f aca="false">SUM(D296:O296)</f>
        <v>0</v>
      </c>
      <c r="Q296" s="130" t="n">
        <f aca="false">SUM(D296:E296)</f>
        <v>0</v>
      </c>
      <c r="R296" s="129" t="n">
        <f aca="false">P296-Q296</f>
        <v>0</v>
      </c>
      <c r="S296" s="102"/>
      <c r="T296" s="102"/>
      <c r="U296" s="129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</row>
    <row r="297" customFormat="false" ht="3.95" hidden="false" customHeight="true" outlineLevel="0" collapsed="false">
      <c r="A297" s="102"/>
      <c r="B297" s="102"/>
      <c r="C297" s="117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02"/>
      <c r="T297" s="129"/>
      <c r="U297" s="129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</row>
    <row r="298" customFormat="false" ht="12.75" hidden="false" customHeight="false" outlineLevel="0" collapsed="false">
      <c r="A298" s="154" t="str">
        <f aca="false">BACKUP!A184</f>
        <v>Deferred Contract Reformation Costs - End. Balance</v>
      </c>
      <c r="B298" s="102"/>
      <c r="C298" s="117"/>
      <c r="D298" s="141" t="n">
        <f aca="false">BACKUP!D184</f>
        <v>0</v>
      </c>
      <c r="E298" s="141" t="n">
        <f aca="false">BACKUP!E184</f>
        <v>0</v>
      </c>
      <c r="F298" s="141" t="n">
        <f aca="false">BACKUP!F184</f>
        <v>0</v>
      </c>
      <c r="G298" s="141" t="n">
        <f aca="false">BACKUP!G184</f>
        <v>0</v>
      </c>
      <c r="H298" s="141" t="n">
        <f aca="false">BACKUP!H184</f>
        <v>0</v>
      </c>
      <c r="I298" s="141" t="n">
        <f aca="false">BACKUP!I184</f>
        <v>0</v>
      </c>
      <c r="J298" s="141" t="n">
        <f aca="false">BACKUP!J184</f>
        <v>0</v>
      </c>
      <c r="K298" s="141" t="n">
        <f aca="false">BACKUP!K184</f>
        <v>0</v>
      </c>
      <c r="L298" s="141" t="n">
        <f aca="false">BACKUP!L184</f>
        <v>0</v>
      </c>
      <c r="M298" s="141" t="n">
        <f aca="false">BACKUP!M184</f>
        <v>0</v>
      </c>
      <c r="N298" s="141" t="n">
        <f aca="false">BACKUP!N184</f>
        <v>0</v>
      </c>
      <c r="O298" s="141" t="n">
        <f aca="false">BACKUP!O184</f>
        <v>0</v>
      </c>
      <c r="P298" s="102"/>
      <c r="Q298" s="102"/>
      <c r="R298" s="102"/>
      <c r="S298" s="102"/>
      <c r="T298" s="129"/>
      <c r="U298" s="129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</row>
    <row r="299" customFormat="false" ht="12.75" hidden="false" customHeight="false" outlineLevel="0" collapsed="false">
      <c r="A299" s="102"/>
      <c r="B299" s="102"/>
      <c r="C299" s="117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29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</row>
    <row r="300" customFormat="false" ht="12.75" hidden="false" customHeight="false" outlineLevel="0" collapsed="false">
      <c r="A300" s="154" t="str">
        <f aca="false">BACKUP!A188</f>
        <v>Deferred Sev. / Relocation Charges - Beg. Balance</v>
      </c>
      <c r="B300" s="102"/>
      <c r="C300" s="117"/>
      <c r="D300" s="129" t="n">
        <f aca="false">BACKUP!D188</f>
        <v>0</v>
      </c>
      <c r="E300" s="129" t="n">
        <f aca="false">BACKUP!E188</f>
        <v>0</v>
      </c>
      <c r="F300" s="129" t="n">
        <f aca="false">BACKUP!F188</f>
        <v>0</v>
      </c>
      <c r="G300" s="129" t="n">
        <f aca="false">BACKUP!G188</f>
        <v>0</v>
      </c>
      <c r="H300" s="129" t="n">
        <f aca="false">BACKUP!H188</f>
        <v>0</v>
      </c>
      <c r="I300" s="129" t="n">
        <f aca="false">BACKUP!I188</f>
        <v>0</v>
      </c>
      <c r="J300" s="129" t="n">
        <f aca="false">BACKUP!J188</f>
        <v>0</v>
      </c>
      <c r="K300" s="129" t="n">
        <f aca="false">BACKUP!K188</f>
        <v>0</v>
      </c>
      <c r="L300" s="129" t="n">
        <f aca="false">BACKUP!L188</f>
        <v>0</v>
      </c>
      <c r="M300" s="129" t="n">
        <f aca="false">BACKUP!M188</f>
        <v>0</v>
      </c>
      <c r="N300" s="129" t="n">
        <f aca="false">BACKUP!N188</f>
        <v>0</v>
      </c>
      <c r="O300" s="129" t="n">
        <f aca="false">BACKUP!O188</f>
        <v>0</v>
      </c>
      <c r="P300" s="102"/>
      <c r="Q300" s="102"/>
      <c r="R300" s="102"/>
      <c r="S300" s="102"/>
      <c r="T300" s="129"/>
      <c r="U300" s="129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</row>
    <row r="301" customFormat="false" ht="12.75" hidden="false" customHeight="false" outlineLevel="0" collapsed="false">
      <c r="A301" s="129" t="str">
        <f aca="false">BACKUP!A189</f>
        <v>   Merger / Severance</v>
      </c>
      <c r="B301" s="102"/>
      <c r="C301" s="117" t="s">
        <v>597</v>
      </c>
      <c r="D301" s="129" t="n">
        <f aca="false">BACKUP!D189</f>
        <v>0</v>
      </c>
      <c r="E301" s="129" t="n">
        <f aca="false">BACKUP!E189</f>
        <v>0</v>
      </c>
      <c r="F301" s="129" t="n">
        <f aca="false">BACKUP!F189</f>
        <v>0</v>
      </c>
      <c r="G301" s="129" t="n">
        <f aca="false">BACKUP!G189</f>
        <v>0</v>
      </c>
      <c r="H301" s="129" t="n">
        <f aca="false">BACKUP!H189</f>
        <v>0</v>
      </c>
      <c r="I301" s="129" t="n">
        <f aca="false">BACKUP!I189</f>
        <v>0</v>
      </c>
      <c r="J301" s="129" t="n">
        <f aca="false">BACKUP!J189</f>
        <v>0</v>
      </c>
      <c r="K301" s="129" t="n">
        <f aca="false">BACKUP!K189</f>
        <v>0</v>
      </c>
      <c r="L301" s="129" t="n">
        <f aca="false">BACKUP!L189</f>
        <v>0</v>
      </c>
      <c r="M301" s="129" t="n">
        <f aca="false">BACKUP!M189</f>
        <v>0</v>
      </c>
      <c r="N301" s="129" t="n">
        <f aca="false">BACKUP!N189</f>
        <v>0</v>
      </c>
      <c r="O301" s="129" t="n">
        <f aca="false">BACKUP!O189</f>
        <v>0</v>
      </c>
      <c r="P301" s="129" t="n">
        <f aca="false">SUM(D301:O301)</f>
        <v>0</v>
      </c>
      <c r="Q301" s="130" t="n">
        <f aca="false">SUM(D301:E301)</f>
        <v>0</v>
      </c>
      <c r="R301" s="129" t="n">
        <f aca="false">P301-Q301</f>
        <v>0</v>
      </c>
      <c r="S301" s="102"/>
      <c r="T301" s="102"/>
      <c r="U301" s="129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</row>
    <row r="302" customFormat="false" ht="12.75" hidden="false" customHeight="false" outlineLevel="0" collapsed="false">
      <c r="A302" s="129" t="str">
        <f aca="false">BACKUP!A190</f>
        <v>   Actual / Estimate Adjustment</v>
      </c>
      <c r="B302" s="102"/>
      <c r="C302" s="117" t="s">
        <v>597</v>
      </c>
      <c r="D302" s="141" t="n">
        <f aca="false">BACKUP!D190</f>
        <v>0</v>
      </c>
      <c r="E302" s="141" t="n">
        <f aca="false">BACKUP!E190</f>
        <v>0</v>
      </c>
      <c r="F302" s="141" t="n">
        <f aca="false">BACKUP!F190</f>
        <v>0</v>
      </c>
      <c r="G302" s="141" t="n">
        <f aca="false">BACKUP!G190</f>
        <v>0</v>
      </c>
      <c r="H302" s="141" t="n">
        <f aca="false">BACKUP!H190</f>
        <v>0</v>
      </c>
      <c r="I302" s="141" t="n">
        <f aca="false">BACKUP!I190</f>
        <v>0</v>
      </c>
      <c r="J302" s="141" t="n">
        <f aca="false">BACKUP!J190</f>
        <v>0</v>
      </c>
      <c r="K302" s="141" t="n">
        <f aca="false">BACKUP!K190</f>
        <v>0</v>
      </c>
      <c r="L302" s="141" t="n">
        <f aca="false">BACKUP!L190</f>
        <v>0</v>
      </c>
      <c r="M302" s="141" t="n">
        <f aca="false">BACKUP!M190</f>
        <v>0</v>
      </c>
      <c r="N302" s="141" t="n">
        <f aca="false">BACKUP!N190</f>
        <v>0</v>
      </c>
      <c r="O302" s="141" t="n">
        <f aca="false">BACKUP!O190</f>
        <v>0</v>
      </c>
      <c r="P302" s="129" t="n">
        <f aca="false">SUM(D302:O302)</f>
        <v>0</v>
      </c>
      <c r="Q302" s="130" t="n">
        <f aca="false">SUM(D302:E302)</f>
        <v>0</v>
      </c>
      <c r="R302" s="129" t="n">
        <f aca="false">P302-Q302</f>
        <v>0</v>
      </c>
      <c r="S302" s="102"/>
      <c r="T302" s="102"/>
      <c r="U302" s="129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</row>
    <row r="303" customFormat="false" ht="3.95" hidden="false" customHeight="true" outlineLevel="0" collapsed="false">
      <c r="A303" s="102"/>
      <c r="B303" s="102"/>
      <c r="C303" s="117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02"/>
      <c r="Q303" s="102"/>
      <c r="R303" s="102"/>
      <c r="S303" s="102"/>
      <c r="T303" s="102"/>
      <c r="U303" s="129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</row>
    <row r="304" customFormat="false" ht="12.75" hidden="false" customHeight="false" outlineLevel="0" collapsed="false">
      <c r="A304" s="154" t="str">
        <f aca="false">BACKUP!A192</f>
        <v>Deferred Sev. / Relocation Charges - End. Balance</v>
      </c>
      <c r="B304" s="102"/>
      <c r="C304" s="117"/>
      <c r="D304" s="141" t="n">
        <f aca="false">BACKUP!D192</f>
        <v>0</v>
      </c>
      <c r="E304" s="141" t="n">
        <f aca="false">BACKUP!E192</f>
        <v>0</v>
      </c>
      <c r="F304" s="141" t="n">
        <f aca="false">BACKUP!F192</f>
        <v>0</v>
      </c>
      <c r="G304" s="141" t="n">
        <f aca="false">BACKUP!G192</f>
        <v>0</v>
      </c>
      <c r="H304" s="141" t="n">
        <f aca="false">BACKUP!H192</f>
        <v>0</v>
      </c>
      <c r="I304" s="141" t="n">
        <f aca="false">BACKUP!I192</f>
        <v>0</v>
      </c>
      <c r="J304" s="141" t="n">
        <f aca="false">BACKUP!J192</f>
        <v>0</v>
      </c>
      <c r="K304" s="141" t="n">
        <f aca="false">BACKUP!K192</f>
        <v>0</v>
      </c>
      <c r="L304" s="141" t="n">
        <f aca="false">BACKUP!L192</f>
        <v>0</v>
      </c>
      <c r="M304" s="141" t="n">
        <f aca="false">BACKUP!M192</f>
        <v>0</v>
      </c>
      <c r="N304" s="141" t="n">
        <f aca="false">BACKUP!N192</f>
        <v>0</v>
      </c>
      <c r="O304" s="141" t="n">
        <f aca="false">BACKUP!O192</f>
        <v>0</v>
      </c>
      <c r="P304" s="102"/>
      <c r="Q304" s="102"/>
      <c r="R304" s="102"/>
      <c r="S304" s="102"/>
      <c r="T304" s="129"/>
      <c r="U304" s="129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</row>
    <row r="305" customFormat="false" ht="8.1" hidden="false" customHeight="true" outlineLevel="0" collapsed="false">
      <c r="A305" s="102"/>
      <c r="B305" s="102"/>
      <c r="C305" s="117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29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</row>
    <row r="306" customFormat="false" ht="12.75" hidden="false" customHeight="false" outlineLevel="0" collapsed="false">
      <c r="A306" s="102"/>
      <c r="B306" s="102"/>
      <c r="C306" s="117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29"/>
      <c r="U306" s="129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</row>
    <row r="307" customFormat="false" ht="12.75" hidden="false" customHeight="false" outlineLevel="0" collapsed="false">
      <c r="A307" s="154" t="str">
        <f aca="false">BACKUP!A252</f>
        <v>Deferred Charges - Beg. Balance</v>
      </c>
      <c r="B307" s="102"/>
      <c r="C307" s="117"/>
      <c r="D307" s="129" t="n">
        <f aca="false">BACKUP!D252</f>
        <v>10121</v>
      </c>
      <c r="E307" s="129" t="n">
        <f aca="false">BACKUP!E252</f>
        <v>10563</v>
      </c>
      <c r="F307" s="129" t="n">
        <f aca="false">BACKUP!F252</f>
        <v>11007</v>
      </c>
      <c r="G307" s="129" t="n">
        <f aca="false">BACKUP!G252</f>
        <v>11849</v>
      </c>
      <c r="H307" s="129" t="n">
        <f aca="false">BACKUP!H252</f>
        <v>12293</v>
      </c>
      <c r="I307" s="129" t="n">
        <f aca="false">BACKUP!I252</f>
        <v>12735</v>
      </c>
      <c r="J307" s="129" t="n">
        <f aca="false">BACKUP!J252</f>
        <v>15579</v>
      </c>
      <c r="K307" s="129" t="n">
        <f aca="false">BACKUP!K252</f>
        <v>16021</v>
      </c>
      <c r="L307" s="129" t="n">
        <f aca="false">BACKUP!L252</f>
        <v>16465</v>
      </c>
      <c r="M307" s="129" t="n">
        <f aca="false">BACKUP!M252</f>
        <v>17308</v>
      </c>
      <c r="N307" s="129" t="n">
        <f aca="false">BACKUP!N252</f>
        <v>17758</v>
      </c>
      <c r="O307" s="129" t="n">
        <f aca="false">BACKUP!O252</f>
        <v>18683</v>
      </c>
      <c r="P307" s="129"/>
      <c r="Q307" s="129"/>
      <c r="R307" s="129"/>
      <c r="S307" s="102"/>
      <c r="T307" s="129"/>
      <c r="U307" s="129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</row>
    <row r="308" customFormat="false" ht="12.75" hidden="false" customHeight="false" outlineLevel="0" collapsed="false">
      <c r="A308" s="129" t="str">
        <f aca="false">BACKUP!A253</f>
        <v>   Amortized Loss on Reacquired Debt</v>
      </c>
      <c r="B308" s="102"/>
      <c r="C308" s="117" t="s">
        <v>588</v>
      </c>
      <c r="D308" s="129" t="n">
        <f aca="false">BACKUP!D253</f>
        <v>-39</v>
      </c>
      <c r="E308" s="129" t="n">
        <f aca="false">BACKUP!E253</f>
        <v>-38</v>
      </c>
      <c r="F308" s="129" t="n">
        <f aca="false">BACKUP!F253</f>
        <v>-39</v>
      </c>
      <c r="G308" s="129" t="n">
        <f aca="false">BACKUP!G253</f>
        <v>-38</v>
      </c>
      <c r="H308" s="129" t="n">
        <f aca="false">BACKUP!H253</f>
        <v>-39</v>
      </c>
      <c r="I308" s="129" t="n">
        <f aca="false">BACKUP!I253</f>
        <v>-38</v>
      </c>
      <c r="J308" s="129" t="n">
        <f aca="false">BACKUP!J253</f>
        <v>-39</v>
      </c>
      <c r="K308" s="129" t="n">
        <f aca="false">BACKUP!K253</f>
        <v>-38</v>
      </c>
      <c r="L308" s="129" t="n">
        <f aca="false">BACKUP!L253</f>
        <v>-39</v>
      </c>
      <c r="M308" s="129" t="n">
        <f aca="false">BACKUP!M253</f>
        <v>-33</v>
      </c>
      <c r="N308" s="129" t="n">
        <f aca="false">BACKUP!N253</f>
        <v>-28</v>
      </c>
      <c r="O308" s="129" t="n">
        <f aca="false">BACKUP!O253</f>
        <v>-28</v>
      </c>
      <c r="P308" s="129" t="n">
        <f aca="false">SUM(D308:O308)</f>
        <v>-436</v>
      </c>
      <c r="Q308" s="130" t="n">
        <f aca="false">SUM(D308:E308)</f>
        <v>-77</v>
      </c>
      <c r="R308" s="129" t="n">
        <f aca="false">P308-Q308</f>
        <v>-359</v>
      </c>
      <c r="S308" s="102"/>
      <c r="T308" s="130" t="n">
        <v>0</v>
      </c>
      <c r="U308" s="130" t="n">
        <v>0</v>
      </c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</row>
    <row r="309" customFormat="false" ht="12.75" hidden="false" customHeight="false" outlineLevel="0" collapsed="false">
      <c r="A309" s="129" t="str">
        <f aca="false">BACKUP!A254</f>
        <v>   Non Construction WIP </v>
      </c>
      <c r="B309" s="102"/>
      <c r="C309" s="117" t="s">
        <v>588</v>
      </c>
      <c r="D309" s="129" t="n">
        <f aca="false">BACKUP!D254</f>
        <v>70</v>
      </c>
      <c r="E309" s="129" t="n">
        <f aca="false">BACKUP!E254</f>
        <v>70</v>
      </c>
      <c r="F309" s="129" t="n">
        <f aca="false">BACKUP!F254</f>
        <v>70</v>
      </c>
      <c r="G309" s="129" t="n">
        <f aca="false">BACKUP!G254</f>
        <v>70</v>
      </c>
      <c r="H309" s="129" t="n">
        <f aca="false">BACKUP!H254</f>
        <v>70</v>
      </c>
      <c r="I309" s="129" t="n">
        <f aca="false">BACKUP!I254</f>
        <v>70</v>
      </c>
      <c r="J309" s="129" t="n">
        <f aca="false">BACKUP!J254</f>
        <v>70</v>
      </c>
      <c r="K309" s="129" t="n">
        <f aca="false">BACKUP!K254</f>
        <v>70</v>
      </c>
      <c r="L309" s="129" t="n">
        <f aca="false">BACKUP!L254</f>
        <v>70</v>
      </c>
      <c r="M309" s="129" t="n">
        <f aca="false">BACKUP!M254</f>
        <v>70</v>
      </c>
      <c r="N309" s="129" t="n">
        <f aca="false">BACKUP!N254</f>
        <v>0</v>
      </c>
      <c r="O309" s="129" t="n">
        <f aca="false">BACKUP!O254</f>
        <v>-700</v>
      </c>
      <c r="P309" s="129" t="n">
        <f aca="false">SUM(D309:O309)</f>
        <v>0</v>
      </c>
      <c r="Q309" s="130" t="n">
        <f aca="false">SUM(D309:E309)</f>
        <v>140</v>
      </c>
      <c r="R309" s="129" t="n">
        <f aca="false">P309-Q309</f>
        <v>-140</v>
      </c>
      <c r="S309" s="102"/>
      <c r="T309" s="129"/>
      <c r="U309" s="129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</row>
    <row r="310" customFormat="false" ht="12.75" hidden="false" customHeight="false" outlineLevel="0" collapsed="false">
      <c r="A310" s="129" t="str">
        <f aca="false">BACKUP!A255</f>
        <v>      - Y2K Cost Deferrals (Reclass to Reg Assets 7/00)</v>
      </c>
      <c r="B310" s="102"/>
      <c r="C310" s="117" t="s">
        <v>588</v>
      </c>
      <c r="D310" s="129" t="n">
        <f aca="false">BACKUP!D255</f>
        <v>0</v>
      </c>
      <c r="E310" s="129" t="n">
        <f aca="false">BACKUP!E255</f>
        <v>0</v>
      </c>
      <c r="F310" s="129" t="n">
        <f aca="false">BACKUP!F255</f>
        <v>0</v>
      </c>
      <c r="G310" s="129" t="n">
        <f aca="false">BACKUP!G255</f>
        <v>0</v>
      </c>
      <c r="H310" s="129" t="n">
        <f aca="false">BACKUP!H255</f>
        <v>0</v>
      </c>
      <c r="I310" s="129" t="n">
        <f aca="false">BACKUP!I255</f>
        <v>0</v>
      </c>
      <c r="J310" s="129" t="n">
        <f aca="false">BACKUP!J255</f>
        <v>0</v>
      </c>
      <c r="K310" s="129" t="n">
        <f aca="false">BACKUP!K255</f>
        <v>0</v>
      </c>
      <c r="L310" s="129" t="n">
        <f aca="false">BACKUP!L255</f>
        <v>0</v>
      </c>
      <c r="M310" s="129" t="n">
        <f aca="false">BACKUP!M255</f>
        <v>0</v>
      </c>
      <c r="N310" s="129" t="n">
        <f aca="false">BACKUP!N255</f>
        <v>0</v>
      </c>
      <c r="O310" s="129" t="n">
        <f aca="false">BACKUP!O255</f>
        <v>0</v>
      </c>
      <c r="P310" s="129" t="n">
        <f aca="false">SUM(D310:O310)</f>
        <v>0</v>
      </c>
      <c r="Q310" s="130" t="n">
        <f aca="false">SUM(D310:E310)</f>
        <v>0</v>
      </c>
      <c r="R310" s="129" t="n">
        <f aca="false">P310-Q310</f>
        <v>0</v>
      </c>
      <c r="S310" s="102"/>
      <c r="T310" s="129"/>
      <c r="U310" s="129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</row>
    <row r="311" customFormat="false" ht="12.75" hidden="false" customHeight="false" outlineLevel="0" collapsed="false">
      <c r="A311" s="129" t="str">
        <f aca="false">BACKUP!A256</f>
        <v>      - Mobil Annual Settlement (1996-2001Exp. In 2000) / Amort.</v>
      </c>
      <c r="B311" s="102"/>
      <c r="C311" s="117" t="s">
        <v>588</v>
      </c>
      <c r="D311" s="129" t="n">
        <f aca="false">BACKUP!D256</f>
        <v>0</v>
      </c>
      <c r="E311" s="129" t="n">
        <f aca="false">BACKUP!E256</f>
        <v>0</v>
      </c>
      <c r="F311" s="129" t="n">
        <f aca="false">BACKUP!F256</f>
        <v>0</v>
      </c>
      <c r="G311" s="129" t="n">
        <f aca="false">BACKUP!G256</f>
        <v>0</v>
      </c>
      <c r="H311" s="129" t="n">
        <f aca="false">BACKUP!H256</f>
        <v>0</v>
      </c>
      <c r="I311" s="129" t="n">
        <f aca="false">BACKUP!I256</f>
        <v>0</v>
      </c>
      <c r="J311" s="129" t="n">
        <f aca="false">BACKUP!J256</f>
        <v>0</v>
      </c>
      <c r="K311" s="129" t="n">
        <f aca="false">BACKUP!K256</f>
        <v>0</v>
      </c>
      <c r="L311" s="129" t="n">
        <f aca="false">BACKUP!L256</f>
        <v>0</v>
      </c>
      <c r="M311" s="129" t="n">
        <f aca="false">BACKUP!M256</f>
        <v>0</v>
      </c>
      <c r="N311" s="129" t="n">
        <f aca="false">BACKUP!N256</f>
        <v>0</v>
      </c>
      <c r="O311" s="129" t="n">
        <f aca="false">BACKUP!O256</f>
        <v>0</v>
      </c>
      <c r="P311" s="129" t="n">
        <f aca="false">SUM(D311:O311)</f>
        <v>0</v>
      </c>
      <c r="Q311" s="130" t="n">
        <f aca="false">SUM(D311:E311)</f>
        <v>0</v>
      </c>
      <c r="R311" s="129" t="n">
        <f aca="false">P311-Q311</f>
        <v>0</v>
      </c>
      <c r="S311" s="102"/>
      <c r="T311" s="130" t="n">
        <v>0</v>
      </c>
      <c r="U311" s="130" t="n">
        <v>0</v>
      </c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</row>
    <row r="312" customFormat="false" ht="12.75" hidden="false" customHeight="false" outlineLevel="0" collapsed="false">
      <c r="A312" s="129" t="str">
        <f aca="false">BACKUP!A257</f>
        <v>   Unamortized Debt Expense - $250.0 MM Note</v>
      </c>
      <c r="B312" s="102"/>
      <c r="C312" s="117" t="s">
        <v>588</v>
      </c>
      <c r="D312" s="129" t="n">
        <f aca="false">BACKUP!D257</f>
        <v>-14</v>
      </c>
      <c r="E312" s="129" t="n">
        <f aca="false">BACKUP!E257</f>
        <v>-13</v>
      </c>
      <c r="F312" s="129" t="n">
        <f aca="false">BACKUP!F257</f>
        <v>-14</v>
      </c>
      <c r="G312" s="129" t="n">
        <f aca="false">BACKUP!G257</f>
        <v>-14</v>
      </c>
      <c r="H312" s="129" t="n">
        <f aca="false">BACKUP!H257</f>
        <v>-14</v>
      </c>
      <c r="I312" s="129" t="n">
        <f aca="false">BACKUP!I257</f>
        <v>-14</v>
      </c>
      <c r="J312" s="129" t="n">
        <f aca="false">BACKUP!J257</f>
        <v>-14</v>
      </c>
      <c r="K312" s="129" t="n">
        <f aca="false">BACKUP!K257</f>
        <v>-14</v>
      </c>
      <c r="L312" s="129" t="n">
        <f aca="false">BACKUP!L257</f>
        <v>-14</v>
      </c>
      <c r="M312" s="129" t="n">
        <f aca="false">BACKUP!M257</f>
        <v>-14</v>
      </c>
      <c r="N312" s="129" t="n">
        <f aca="false">BACKUP!N257</f>
        <v>-13</v>
      </c>
      <c r="O312" s="129" t="n">
        <f aca="false">BACKUP!O257</f>
        <v>-14</v>
      </c>
      <c r="P312" s="129" t="n">
        <f aca="false">SUM(D312:O312)</f>
        <v>-166</v>
      </c>
      <c r="Q312" s="130" t="n">
        <f aca="false">SUM(D312:E312)</f>
        <v>-27</v>
      </c>
      <c r="R312" s="129" t="n">
        <f aca="false">P312-Q312</f>
        <v>-139</v>
      </c>
      <c r="S312" s="102"/>
      <c r="T312" s="130" t="n">
        <v>0</v>
      </c>
      <c r="U312" s="130" t="n">
        <v>0</v>
      </c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</row>
    <row r="313" customFormat="false" ht="12.75" hidden="false" customHeight="false" outlineLevel="0" collapsed="false">
      <c r="A313" s="129" t="str">
        <f aca="false">BACKUP!A258</f>
        <v>      - $100.0 MM Note</v>
      </c>
      <c r="B313" s="102"/>
      <c r="C313" s="117" t="s">
        <v>588</v>
      </c>
      <c r="D313" s="129" t="n">
        <f aca="false">BACKUP!D258</f>
        <v>-7</v>
      </c>
      <c r="E313" s="129" t="n">
        <f aca="false">BACKUP!E258</f>
        <v>-7</v>
      </c>
      <c r="F313" s="129" t="n">
        <f aca="false">BACKUP!F258</f>
        <v>-7</v>
      </c>
      <c r="G313" s="129" t="n">
        <f aca="false">BACKUP!G258</f>
        <v>-6</v>
      </c>
      <c r="H313" s="129" t="n">
        <f aca="false">BACKUP!H258</f>
        <v>-7</v>
      </c>
      <c r="I313" s="129" t="n">
        <f aca="false">BACKUP!I258</f>
        <v>-7</v>
      </c>
      <c r="J313" s="129" t="n">
        <f aca="false">BACKUP!J258</f>
        <v>-7</v>
      </c>
      <c r="K313" s="129" t="n">
        <f aca="false">BACKUP!K258</f>
        <v>-6</v>
      </c>
      <c r="L313" s="129" t="n">
        <f aca="false">BACKUP!L258</f>
        <v>-7</v>
      </c>
      <c r="M313" s="129" t="n">
        <f aca="false">BACKUP!M258</f>
        <v>-7</v>
      </c>
      <c r="N313" s="129" t="n">
        <f aca="false">BACKUP!N258</f>
        <v>-7</v>
      </c>
      <c r="O313" s="129" t="n">
        <f aca="false">BACKUP!O258</f>
        <v>-6</v>
      </c>
      <c r="P313" s="129" t="n">
        <f aca="false">SUM(D313:O313)</f>
        <v>-81</v>
      </c>
      <c r="Q313" s="130" t="n">
        <f aca="false">SUM(D313:E313)</f>
        <v>-14</v>
      </c>
      <c r="R313" s="129" t="n">
        <f aca="false">P313-Q313</f>
        <v>-67</v>
      </c>
      <c r="S313" s="102"/>
      <c r="T313" s="130"/>
      <c r="U313" s="130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</row>
    <row r="314" customFormat="false" ht="12.75" hidden="false" customHeight="false" outlineLevel="0" collapsed="false">
      <c r="A314" s="129" t="str">
        <f aca="false">BACKUP!A259</f>
        <v>      - $150.0 MM Note</v>
      </c>
      <c r="B314" s="102"/>
      <c r="C314" s="117" t="s">
        <v>588</v>
      </c>
      <c r="D314" s="129" t="n">
        <f aca="false">BACKUP!D259</f>
        <v>-11</v>
      </c>
      <c r="E314" s="129" t="n">
        <f aca="false">BACKUP!E259</f>
        <v>-11</v>
      </c>
      <c r="F314" s="129" t="n">
        <f aca="false">BACKUP!F259</f>
        <v>-11</v>
      </c>
      <c r="G314" s="129" t="n">
        <f aca="false">BACKUP!G259</f>
        <v>-11</v>
      </c>
      <c r="H314" s="129" t="n">
        <f aca="false">BACKUP!H259</f>
        <v>-11</v>
      </c>
      <c r="I314" s="129" t="n">
        <f aca="false">BACKUP!I259</f>
        <v>-10</v>
      </c>
      <c r="J314" s="129" t="n">
        <f aca="false">BACKUP!J259</f>
        <v>-11</v>
      </c>
      <c r="K314" s="129" t="n">
        <f aca="false">BACKUP!K259</f>
        <v>-11</v>
      </c>
      <c r="L314" s="129" t="n">
        <f aca="false">BACKUP!L259</f>
        <v>-11</v>
      </c>
      <c r="M314" s="129" t="n">
        <f aca="false">BACKUP!M259</f>
        <v>-10</v>
      </c>
      <c r="N314" s="129" t="n">
        <f aca="false">BACKUP!N259</f>
        <v>-11</v>
      </c>
      <c r="O314" s="129" t="n">
        <f aca="false">BACKUP!O259</f>
        <v>-11</v>
      </c>
      <c r="P314" s="129" t="n">
        <f aca="false">SUM(D314:O314)</f>
        <v>-130</v>
      </c>
      <c r="Q314" s="130" t="n">
        <f aca="false">SUM(D314:E314)</f>
        <v>-22</v>
      </c>
      <c r="R314" s="129" t="n">
        <f aca="false">P314-Q314</f>
        <v>-108</v>
      </c>
      <c r="S314" s="102"/>
      <c r="T314" s="130"/>
      <c r="U314" s="130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</row>
    <row r="315" customFormat="false" ht="12.75" hidden="false" customHeight="false" outlineLevel="0" collapsed="false">
      <c r="A315" s="129" t="str">
        <f aca="false">BACKUP!A260</f>
        <v>   Other</v>
      </c>
      <c r="B315" s="102"/>
      <c r="C315" s="117" t="s">
        <v>588</v>
      </c>
      <c r="D315" s="129" t="n">
        <f aca="false">BACKUP!D260</f>
        <v>0</v>
      </c>
      <c r="E315" s="129" t="n">
        <f aca="false">BACKUP!E260</f>
        <v>0</v>
      </c>
      <c r="F315" s="129" t="n">
        <f aca="false">BACKUP!F260</f>
        <v>0</v>
      </c>
      <c r="G315" s="129" t="n">
        <f aca="false">BACKUP!G260</f>
        <v>0</v>
      </c>
      <c r="H315" s="129" t="n">
        <f aca="false">BACKUP!H260</f>
        <v>0</v>
      </c>
      <c r="I315" s="129" t="n">
        <f aca="false">BACKUP!I260</f>
        <v>0</v>
      </c>
      <c r="J315" s="129" t="n">
        <f aca="false">BACKUP!J260</f>
        <v>0</v>
      </c>
      <c r="K315" s="129" t="n">
        <f aca="false">BACKUP!K260</f>
        <v>0</v>
      </c>
      <c r="L315" s="129" t="n">
        <f aca="false">BACKUP!L260</f>
        <v>0</v>
      </c>
      <c r="M315" s="129" t="n">
        <f aca="false">BACKUP!M260</f>
        <v>0</v>
      </c>
      <c r="N315" s="129" t="n">
        <f aca="false">BACKUP!N260</f>
        <v>0</v>
      </c>
      <c r="O315" s="129" t="n">
        <f aca="false">BACKUP!O260</f>
        <v>0</v>
      </c>
      <c r="P315" s="129" t="n">
        <f aca="false">SUM(D315:O315)</f>
        <v>0</v>
      </c>
      <c r="Q315" s="130" t="n">
        <f aca="false">SUM(D315:E315)</f>
        <v>0</v>
      </c>
      <c r="R315" s="129" t="n">
        <f aca="false">P315-Q315</f>
        <v>0</v>
      </c>
      <c r="S315" s="102"/>
      <c r="T315" s="130" t="n">
        <v>0</v>
      </c>
      <c r="U315" s="130" t="n">
        <v>0</v>
      </c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</row>
    <row r="316" customFormat="false" ht="12.75" hidden="false" customHeight="false" outlineLevel="0" collapsed="false">
      <c r="A316" s="129" t="str">
        <f aca="false">BACKUP!A261</f>
        <v>   Other</v>
      </c>
      <c r="B316" s="102"/>
      <c r="C316" s="117" t="s">
        <v>588</v>
      </c>
      <c r="D316" s="129" t="n">
        <f aca="false">BACKUP!D261</f>
        <v>0</v>
      </c>
      <c r="E316" s="129" t="n">
        <f aca="false">BACKUP!E261</f>
        <v>0</v>
      </c>
      <c r="F316" s="129" t="n">
        <f aca="false">BACKUP!F261</f>
        <v>0</v>
      </c>
      <c r="G316" s="129" t="n">
        <f aca="false">BACKUP!G261</f>
        <v>0</v>
      </c>
      <c r="H316" s="129" t="n">
        <f aca="false">BACKUP!H261</f>
        <v>0</v>
      </c>
      <c r="I316" s="129" t="n">
        <f aca="false">BACKUP!I261</f>
        <v>0</v>
      </c>
      <c r="J316" s="129" t="n">
        <f aca="false">BACKUP!J261</f>
        <v>0</v>
      </c>
      <c r="K316" s="129" t="n">
        <f aca="false">BACKUP!K261</f>
        <v>0</v>
      </c>
      <c r="L316" s="129" t="n">
        <f aca="false">BACKUP!L261</f>
        <v>0</v>
      </c>
      <c r="M316" s="129" t="n">
        <f aca="false">BACKUP!M261</f>
        <v>0</v>
      </c>
      <c r="N316" s="129" t="n">
        <f aca="false">BACKUP!N261</f>
        <v>0</v>
      </c>
      <c r="O316" s="129" t="n">
        <f aca="false">BACKUP!O261</f>
        <v>0</v>
      </c>
      <c r="P316" s="129" t="n">
        <f aca="false">SUM(D316:O316)</f>
        <v>0</v>
      </c>
      <c r="Q316" s="130" t="n">
        <f aca="false">SUM(D316:E316)</f>
        <v>0</v>
      </c>
      <c r="R316" s="129" t="n">
        <f aca="false">P316-Q316</f>
        <v>0</v>
      </c>
      <c r="S316" s="102"/>
      <c r="T316" s="130" t="n">
        <v>0</v>
      </c>
      <c r="U316" s="130" t="n">
        <v>0</v>
      </c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</row>
    <row r="317" customFormat="false" ht="12.75" hidden="false" customHeight="false" outlineLevel="0" collapsed="false">
      <c r="A317" s="129" t="str">
        <f aca="false">BACKUP!A262</f>
        <v>   Miscellaneous</v>
      </c>
      <c r="B317" s="102"/>
      <c r="C317" s="117" t="s">
        <v>588</v>
      </c>
      <c r="D317" s="129" t="n">
        <f aca="false">BACKUP!D262</f>
        <v>0</v>
      </c>
      <c r="E317" s="129" t="n">
        <f aca="false">BACKUP!E262</f>
        <v>0</v>
      </c>
      <c r="F317" s="129" t="n">
        <f aca="false">BACKUP!F262</f>
        <v>0</v>
      </c>
      <c r="G317" s="129" t="n">
        <f aca="false">BACKUP!G262</f>
        <v>0</v>
      </c>
      <c r="H317" s="129" t="n">
        <f aca="false">BACKUP!H262</f>
        <v>0</v>
      </c>
      <c r="I317" s="129" t="n">
        <f aca="false">BACKUP!I262</f>
        <v>0</v>
      </c>
      <c r="J317" s="129" t="n">
        <f aca="false">BACKUP!J262</f>
        <v>0</v>
      </c>
      <c r="K317" s="129" t="n">
        <f aca="false">BACKUP!K262</f>
        <v>0</v>
      </c>
      <c r="L317" s="129" t="n">
        <f aca="false">BACKUP!L262</f>
        <v>0</v>
      </c>
      <c r="M317" s="129" t="n">
        <f aca="false">BACKUP!M262</f>
        <v>0</v>
      </c>
      <c r="N317" s="129" t="n">
        <f aca="false">BACKUP!N262</f>
        <v>0</v>
      </c>
      <c r="O317" s="129" t="n">
        <f aca="false">BACKUP!O262</f>
        <v>0</v>
      </c>
      <c r="P317" s="129" t="n">
        <f aca="false">SUM(D317:O317)</f>
        <v>0</v>
      </c>
      <c r="Q317" s="130" t="n">
        <f aca="false">SUM(D317:E317)</f>
        <v>0</v>
      </c>
      <c r="R317" s="129" t="n">
        <f aca="false">P317-Q317</f>
        <v>0</v>
      </c>
      <c r="S317" s="102"/>
      <c r="T317" s="130" t="n">
        <v>0</v>
      </c>
      <c r="U317" s="130" t="n">
        <v>0</v>
      </c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</row>
    <row r="318" customFormat="false" ht="12.75" hidden="false" customHeight="false" outlineLevel="0" collapsed="false">
      <c r="A318" s="129" t="str">
        <f aca="false">BACKUP!A263</f>
        <v>   Non-Recurring Structured Produces (Non Cash)</v>
      </c>
      <c r="B318" s="102"/>
      <c r="C318" s="117" t="s">
        <v>588</v>
      </c>
      <c r="D318" s="129" t="n">
        <f aca="false">BACKUP!D263</f>
        <v>0</v>
      </c>
      <c r="E318" s="129" t="n">
        <f aca="false">BACKUP!E263</f>
        <v>0</v>
      </c>
      <c r="F318" s="129" t="n">
        <f aca="false">BACKUP!F263</f>
        <v>0</v>
      </c>
      <c r="G318" s="129" t="n">
        <f aca="false">BACKUP!G263</f>
        <v>0</v>
      </c>
      <c r="H318" s="129" t="n">
        <f aca="false">BACKUP!H263</f>
        <v>0</v>
      </c>
      <c r="I318" s="129" t="n">
        <f aca="false">BACKUP!I263</f>
        <v>2000</v>
      </c>
      <c r="J318" s="129" t="n">
        <f aca="false">BACKUP!J263</f>
        <v>0</v>
      </c>
      <c r="K318" s="129" t="n">
        <f aca="false">BACKUP!K263</f>
        <v>0</v>
      </c>
      <c r="L318" s="129" t="n">
        <f aca="false">BACKUP!L263</f>
        <v>0</v>
      </c>
      <c r="M318" s="129" t="n">
        <f aca="false">BACKUP!M263</f>
        <v>0</v>
      </c>
      <c r="N318" s="129" t="n">
        <f aca="false">BACKUP!N263</f>
        <v>0</v>
      </c>
      <c r="O318" s="129" t="n">
        <f aca="false">BACKUP!O263</f>
        <v>0</v>
      </c>
      <c r="P318" s="129" t="n">
        <f aca="false">SUM(D318:O318)</f>
        <v>2000</v>
      </c>
      <c r="Q318" s="130" t="n">
        <f aca="false">SUM(D318:E318)</f>
        <v>0</v>
      </c>
      <c r="R318" s="129" t="n">
        <f aca="false">P318-Q318</f>
        <v>2000</v>
      </c>
      <c r="S318" s="102"/>
      <c r="T318" s="130" t="n">
        <v>0</v>
      </c>
      <c r="U318" s="130" t="n">
        <v>0</v>
      </c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</row>
    <row r="319" customFormat="false" ht="12.75" hidden="false" customHeight="false" outlineLevel="0" collapsed="false">
      <c r="A319" s="129" t="str">
        <f aca="false">BACKUP!A264</f>
        <v>   Unidentified "Stretch" (Non Cash)</v>
      </c>
      <c r="B319" s="102"/>
      <c r="C319" s="117" t="s">
        <v>588</v>
      </c>
      <c r="D319" s="129" t="n">
        <f aca="false">BACKUP!D264</f>
        <v>443</v>
      </c>
      <c r="E319" s="129" t="n">
        <f aca="false">BACKUP!E264</f>
        <v>443</v>
      </c>
      <c r="F319" s="129" t="n">
        <f aca="false">BACKUP!F264</f>
        <v>843</v>
      </c>
      <c r="G319" s="129" t="n">
        <f aca="false">BACKUP!G264</f>
        <v>443</v>
      </c>
      <c r="H319" s="129" t="n">
        <f aca="false">BACKUP!H264</f>
        <v>443</v>
      </c>
      <c r="I319" s="129" t="n">
        <f aca="false">BACKUP!I264</f>
        <v>843</v>
      </c>
      <c r="J319" s="129" t="n">
        <f aca="false">BACKUP!J264</f>
        <v>443</v>
      </c>
      <c r="K319" s="129" t="n">
        <f aca="false">BACKUP!K264</f>
        <v>443</v>
      </c>
      <c r="L319" s="129" t="n">
        <f aca="false">BACKUP!L264</f>
        <v>844</v>
      </c>
      <c r="M319" s="129" t="n">
        <f aca="false">BACKUP!M264</f>
        <v>444</v>
      </c>
      <c r="N319" s="129" t="n">
        <f aca="false">BACKUP!N264</f>
        <v>984</v>
      </c>
      <c r="O319" s="129" t="n">
        <f aca="false">BACKUP!O264</f>
        <v>1384</v>
      </c>
      <c r="P319" s="129" t="n">
        <f aca="false">SUM(D319:O319)</f>
        <v>8000</v>
      </c>
      <c r="Q319" s="130" t="n">
        <f aca="false">SUM(D319:E319)</f>
        <v>886</v>
      </c>
      <c r="R319" s="129" t="n">
        <f aca="false">P319-Q319</f>
        <v>7114</v>
      </c>
      <c r="S319" s="102"/>
      <c r="T319" s="130" t="n">
        <v>0</v>
      </c>
      <c r="U319" s="130" t="n">
        <v>0</v>
      </c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</row>
    <row r="320" customFormat="false" ht="12.75" hidden="false" customHeight="false" outlineLevel="0" collapsed="false">
      <c r="A320" s="129" t="str">
        <f aca="false">BACKUP!A265</f>
        <v>   Quarterly Actual vs. Flash Variance (Hyperion Adjust.)</v>
      </c>
      <c r="B320" s="102"/>
      <c r="C320" s="117" t="s">
        <v>588</v>
      </c>
      <c r="D320" s="129" t="n">
        <f aca="false">BACKUP!D265</f>
        <v>0</v>
      </c>
      <c r="E320" s="129" t="n">
        <f aca="false">BACKUP!E265</f>
        <v>0</v>
      </c>
      <c r="F320" s="129" t="n">
        <f aca="false">BACKUP!F265</f>
        <v>0</v>
      </c>
      <c r="G320" s="129" t="n">
        <f aca="false">BACKUP!G265</f>
        <v>0</v>
      </c>
      <c r="H320" s="129" t="n">
        <f aca="false">BACKUP!H265</f>
        <v>0</v>
      </c>
      <c r="I320" s="129" t="n">
        <f aca="false">BACKUP!I265</f>
        <v>0</v>
      </c>
      <c r="J320" s="129" t="n">
        <f aca="false">BACKUP!J265</f>
        <v>0</v>
      </c>
      <c r="K320" s="129" t="n">
        <f aca="false">BACKUP!K265</f>
        <v>0</v>
      </c>
      <c r="L320" s="129" t="n">
        <f aca="false">BACKUP!L265</f>
        <v>0</v>
      </c>
      <c r="M320" s="129" t="n">
        <f aca="false">BACKUP!M265</f>
        <v>0</v>
      </c>
      <c r="N320" s="129" t="n">
        <f aca="false">BACKUP!N265</f>
        <v>0</v>
      </c>
      <c r="O320" s="129" t="n">
        <f aca="false">BACKUP!O265</f>
        <v>0</v>
      </c>
      <c r="P320" s="129" t="n">
        <f aca="false">SUM(D320:O320)</f>
        <v>0</v>
      </c>
      <c r="Q320" s="130" t="n">
        <f aca="false">SUM(D320:E320)</f>
        <v>0</v>
      </c>
      <c r="R320" s="129" t="n">
        <f aca="false">P320-Q320</f>
        <v>0</v>
      </c>
      <c r="S320" s="102"/>
      <c r="T320" s="130" t="n">
        <v>0</v>
      </c>
      <c r="U320" s="130" t="n">
        <v>0</v>
      </c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</row>
    <row r="321" customFormat="false" ht="12.75" hidden="false" customHeight="false" outlineLevel="0" collapsed="false">
      <c r="A321" s="129" t="str">
        <f aca="false">BACKUP!A266</f>
        <v>   Actual / Estimate Adjustment</v>
      </c>
      <c r="B321" s="102"/>
      <c r="C321" s="117" t="s">
        <v>588</v>
      </c>
      <c r="D321" s="141" t="n">
        <f aca="false">BACKUP!D266</f>
        <v>0</v>
      </c>
      <c r="E321" s="141" t="n">
        <f aca="false">BACKUP!E266</f>
        <v>0</v>
      </c>
      <c r="F321" s="141" t="n">
        <f aca="false">BACKUP!F266</f>
        <v>0</v>
      </c>
      <c r="G321" s="141" t="n">
        <f aca="false">BACKUP!G266</f>
        <v>0</v>
      </c>
      <c r="H321" s="141" t="n">
        <f aca="false">BACKUP!H266</f>
        <v>0</v>
      </c>
      <c r="I321" s="141" t="n">
        <f aca="false">BACKUP!I266</f>
        <v>0</v>
      </c>
      <c r="J321" s="141" t="n">
        <f aca="false">BACKUP!J266</f>
        <v>0</v>
      </c>
      <c r="K321" s="141" t="n">
        <f aca="false">BACKUP!K266</f>
        <v>0</v>
      </c>
      <c r="L321" s="141" t="n">
        <f aca="false">BACKUP!L266</f>
        <v>0</v>
      </c>
      <c r="M321" s="141" t="n">
        <f aca="false">BACKUP!M266</f>
        <v>0</v>
      </c>
      <c r="N321" s="141" t="n">
        <f aca="false">BACKUP!N266</f>
        <v>0</v>
      </c>
      <c r="O321" s="141" t="n">
        <f aca="false">BACKUP!O266</f>
        <v>0</v>
      </c>
      <c r="P321" s="129" t="n">
        <f aca="false">SUM(D321:O321)</f>
        <v>0</v>
      </c>
      <c r="Q321" s="130" t="n">
        <f aca="false">SUM(D321:E321)</f>
        <v>0</v>
      </c>
      <c r="R321" s="129" t="n">
        <f aca="false">P321-Q321</f>
        <v>0</v>
      </c>
      <c r="S321" s="102"/>
      <c r="T321" s="130" t="n">
        <v>0</v>
      </c>
      <c r="U321" s="130" t="n">
        <v>0</v>
      </c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</row>
    <row r="322" customFormat="false" ht="3.95" hidden="false" customHeight="true" outlineLevel="0" collapsed="false">
      <c r="A322" s="102"/>
      <c r="B322" s="102"/>
      <c r="C322" s="117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02"/>
      <c r="Q322" s="102"/>
      <c r="R322" s="102"/>
      <c r="S322" s="102"/>
      <c r="T322" s="129"/>
      <c r="U322" s="129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</row>
    <row r="323" customFormat="false" ht="12.75" hidden="false" customHeight="false" outlineLevel="0" collapsed="false">
      <c r="A323" s="154" t="str">
        <f aca="false">BACKUP!A268</f>
        <v>Deferred Charges - End. Balance</v>
      </c>
      <c r="B323" s="102"/>
      <c r="C323" s="117"/>
      <c r="D323" s="141" t="n">
        <f aca="false">BACKUP!D268</f>
        <v>10563</v>
      </c>
      <c r="E323" s="141" t="n">
        <f aca="false">BACKUP!E268</f>
        <v>11007</v>
      </c>
      <c r="F323" s="141" t="n">
        <f aca="false">BACKUP!F268</f>
        <v>11849</v>
      </c>
      <c r="G323" s="141" t="n">
        <f aca="false">BACKUP!G268</f>
        <v>12293</v>
      </c>
      <c r="H323" s="141" t="n">
        <f aca="false">BACKUP!H268</f>
        <v>12735</v>
      </c>
      <c r="I323" s="141" t="n">
        <f aca="false">BACKUP!I268</f>
        <v>15579</v>
      </c>
      <c r="J323" s="141" t="n">
        <f aca="false">BACKUP!J268</f>
        <v>16021</v>
      </c>
      <c r="K323" s="141" t="n">
        <f aca="false">BACKUP!K268</f>
        <v>16465</v>
      </c>
      <c r="L323" s="141" t="n">
        <f aca="false">BACKUP!L268</f>
        <v>17308</v>
      </c>
      <c r="M323" s="141" t="n">
        <f aca="false">BACKUP!M268</f>
        <v>17758</v>
      </c>
      <c r="N323" s="141" t="n">
        <f aca="false">BACKUP!N268</f>
        <v>18683</v>
      </c>
      <c r="O323" s="141" t="n">
        <f aca="false">BACKUP!O268</f>
        <v>19308</v>
      </c>
      <c r="P323" s="102"/>
      <c r="Q323" s="102"/>
      <c r="R323" s="102"/>
      <c r="S323" s="102"/>
      <c r="T323" s="129"/>
      <c r="U323" s="129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</row>
    <row r="324" customFormat="false" ht="12.75" hidden="false" customHeight="false" outlineLevel="0" collapsed="false">
      <c r="A324" s="102"/>
      <c r="B324" s="102"/>
      <c r="C324" s="117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29"/>
      <c r="U324" s="129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</row>
    <row r="325" customFormat="false" ht="12.75" hidden="false" customHeight="false" outlineLevel="0" collapsed="false">
      <c r="A325" s="197" t="s">
        <v>598</v>
      </c>
      <c r="B325" s="102"/>
      <c r="C325" s="117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02"/>
      <c r="Q325" s="102"/>
      <c r="R325" s="102"/>
      <c r="S325" s="102"/>
      <c r="T325" s="102"/>
      <c r="U325" s="129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</row>
    <row r="326" customFormat="false" ht="12.75" hidden="false" customHeight="false" outlineLevel="0" collapsed="false">
      <c r="A326" s="129" t="str">
        <f aca="false">BACKUP!A402</f>
        <v>   Reserves (Mapped to FF) - Standby Parts Gain Deferral</v>
      </c>
      <c r="B326" s="102"/>
      <c r="C326" s="117"/>
      <c r="D326" s="129" t="n">
        <f aca="false">BACKUP!D402</f>
        <v>-121</v>
      </c>
      <c r="E326" s="129" t="n">
        <f aca="false">BACKUP!E402</f>
        <v>-182</v>
      </c>
      <c r="F326" s="129" t="n">
        <f aca="false">BACKUP!F402</f>
        <v>-152</v>
      </c>
      <c r="G326" s="129" t="n">
        <f aca="false">BACKUP!G402</f>
        <v>-111</v>
      </c>
      <c r="H326" s="129" t="n">
        <f aca="false">BACKUP!H402</f>
        <v>-220</v>
      </c>
      <c r="I326" s="129" t="n">
        <f aca="false">BACKUP!I402</f>
        <v>-129</v>
      </c>
      <c r="J326" s="129" t="n">
        <f aca="false">BACKUP!J402</f>
        <v>-175</v>
      </c>
      <c r="K326" s="129" t="n">
        <f aca="false">BACKUP!K402</f>
        <v>-176</v>
      </c>
      <c r="L326" s="129" t="n">
        <f aca="false">BACKUP!L402</f>
        <v>-209</v>
      </c>
      <c r="M326" s="129" t="n">
        <f aca="false">BACKUP!M402</f>
        <v>-151</v>
      </c>
      <c r="N326" s="129" t="n">
        <f aca="false">BACKUP!N402</f>
        <v>-244</v>
      </c>
      <c r="O326" s="129" t="n">
        <f aca="false">BACKUP!O402</f>
        <v>-138</v>
      </c>
      <c r="P326" s="129" t="n">
        <f aca="false">SUM(D326:O326)</f>
        <v>-2008</v>
      </c>
      <c r="Q326" s="130" t="n">
        <f aca="false">SUM(D326:E326)</f>
        <v>-303</v>
      </c>
      <c r="R326" s="129" t="n">
        <f aca="false">P326-Q326</f>
        <v>-1705</v>
      </c>
      <c r="S326" s="102"/>
      <c r="T326" s="102"/>
      <c r="U326" s="129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</row>
    <row r="327" customFormat="false" ht="12.75" hidden="false" customHeight="false" outlineLevel="0" collapsed="false">
      <c r="A327" s="129" t="str">
        <f aca="false">BACKUP!A403</f>
        <v>        - Rate Case Refund Reserve </v>
      </c>
      <c r="B327" s="102"/>
      <c r="C327" s="117"/>
      <c r="D327" s="129" t="n">
        <f aca="false">BACKUP!D403</f>
        <v>0</v>
      </c>
      <c r="E327" s="129" t="n">
        <f aca="false">BACKUP!E403</f>
        <v>0</v>
      </c>
      <c r="F327" s="129" t="n">
        <f aca="false">BACKUP!F403</f>
        <v>0</v>
      </c>
      <c r="G327" s="129" t="n">
        <f aca="false">BACKUP!G403</f>
        <v>0</v>
      </c>
      <c r="H327" s="129" t="n">
        <f aca="false">BACKUP!H403</f>
        <v>0</v>
      </c>
      <c r="I327" s="129" t="n">
        <f aca="false">BACKUP!I403</f>
        <v>0</v>
      </c>
      <c r="J327" s="129" t="n">
        <f aca="false">BACKUP!J403</f>
        <v>0</v>
      </c>
      <c r="K327" s="129" t="n">
        <f aca="false">BACKUP!K403</f>
        <v>0</v>
      </c>
      <c r="L327" s="129" t="n">
        <f aca="false">BACKUP!L403</f>
        <v>0</v>
      </c>
      <c r="M327" s="129" t="n">
        <f aca="false">BACKUP!M403</f>
        <v>0</v>
      </c>
      <c r="N327" s="129" t="n">
        <f aca="false">BACKUP!N403</f>
        <v>0</v>
      </c>
      <c r="O327" s="129" t="n">
        <f aca="false">BACKUP!O403</f>
        <v>0</v>
      </c>
      <c r="P327" s="129" t="n">
        <f aca="false">SUM(D327:O327)</f>
        <v>0</v>
      </c>
      <c r="Q327" s="130" t="n">
        <f aca="false">SUM(D327:E327)</f>
        <v>0</v>
      </c>
      <c r="R327" s="129" t="n">
        <f aca="false">P327-Q327</f>
        <v>0</v>
      </c>
      <c r="S327" s="102"/>
      <c r="T327" s="102"/>
      <c r="U327" s="129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</row>
    <row r="328" customFormat="false" ht="12.75" hidden="false" customHeight="false" outlineLevel="0" collapsed="false">
      <c r="A328" s="129" t="str">
        <f aca="false">BACKUP!A404</f>
        <v>        - Transport</v>
      </c>
      <c r="B328" s="102"/>
      <c r="C328" s="117"/>
      <c r="D328" s="129" t="n">
        <f aca="false">BACKUP!D404</f>
        <v>0</v>
      </c>
      <c r="E328" s="129" t="n">
        <f aca="false">BACKUP!E404</f>
        <v>0</v>
      </c>
      <c r="F328" s="129" t="n">
        <f aca="false">BACKUP!F404</f>
        <v>0</v>
      </c>
      <c r="G328" s="129" t="n">
        <f aca="false">BACKUP!G404</f>
        <v>0</v>
      </c>
      <c r="H328" s="129" t="n">
        <f aca="false">BACKUP!H404</f>
        <v>0</v>
      </c>
      <c r="I328" s="129" t="n">
        <f aca="false">BACKUP!I404</f>
        <v>0</v>
      </c>
      <c r="J328" s="129" t="n">
        <f aca="false">BACKUP!J404</f>
        <v>0</v>
      </c>
      <c r="K328" s="129" t="n">
        <f aca="false">BACKUP!K404</f>
        <v>0</v>
      </c>
      <c r="L328" s="129" t="n">
        <f aca="false">BACKUP!L404</f>
        <v>0</v>
      </c>
      <c r="M328" s="129" t="n">
        <f aca="false">BACKUP!M404</f>
        <v>0</v>
      </c>
      <c r="N328" s="129" t="n">
        <f aca="false">BACKUP!N404</f>
        <v>0</v>
      </c>
      <c r="O328" s="129" t="n">
        <f aca="false">BACKUP!O404</f>
        <v>0</v>
      </c>
      <c r="P328" s="129" t="n">
        <f aca="false">SUM(D328:O328)</f>
        <v>0</v>
      </c>
      <c r="Q328" s="130" t="n">
        <f aca="false">SUM(D328:E328)</f>
        <v>0</v>
      </c>
      <c r="R328" s="129" t="n">
        <f aca="false">P328-Q328</f>
        <v>0</v>
      </c>
      <c r="S328" s="102"/>
      <c r="T328" s="102"/>
      <c r="U328" s="129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</row>
    <row r="329" customFormat="false" ht="12.75" hidden="false" customHeight="false" outlineLevel="0" collapsed="false">
      <c r="A329" s="129" t="str">
        <f aca="false">BACKUP!A405</f>
        <v>        - Gas Contract Litigation</v>
      </c>
      <c r="B329" s="102"/>
      <c r="C329" s="117"/>
      <c r="D329" s="129" t="n">
        <f aca="false">BACKUP!D405</f>
        <v>0</v>
      </c>
      <c r="E329" s="129" t="n">
        <f aca="false">BACKUP!E405</f>
        <v>0</v>
      </c>
      <c r="F329" s="129" t="n">
        <f aca="false">BACKUP!F405</f>
        <v>0</v>
      </c>
      <c r="G329" s="129" t="n">
        <f aca="false">BACKUP!G405</f>
        <v>0</v>
      </c>
      <c r="H329" s="129" t="n">
        <f aca="false">BACKUP!H405</f>
        <v>0</v>
      </c>
      <c r="I329" s="129" t="n">
        <f aca="false">BACKUP!I405</f>
        <v>0</v>
      </c>
      <c r="J329" s="129" t="n">
        <f aca="false">BACKUP!J405</f>
        <v>0</v>
      </c>
      <c r="K329" s="129" t="n">
        <f aca="false">BACKUP!K405</f>
        <v>0</v>
      </c>
      <c r="L329" s="129" t="n">
        <f aca="false">BACKUP!L405</f>
        <v>0</v>
      </c>
      <c r="M329" s="129" t="n">
        <f aca="false">BACKUP!M405</f>
        <v>0</v>
      </c>
      <c r="N329" s="129" t="n">
        <f aca="false">BACKUP!N405</f>
        <v>0</v>
      </c>
      <c r="O329" s="129" t="n">
        <f aca="false">BACKUP!O405</f>
        <v>0</v>
      </c>
      <c r="P329" s="129" t="n">
        <f aca="false">SUM(D329:O329)</f>
        <v>0</v>
      </c>
      <c r="Q329" s="130" t="n">
        <f aca="false">SUM(D329:E329)</f>
        <v>0</v>
      </c>
      <c r="R329" s="129" t="n">
        <f aca="false">P329-Q329</f>
        <v>0</v>
      </c>
      <c r="S329" s="102"/>
      <c r="T329" s="102"/>
      <c r="U329" s="129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</row>
    <row r="330" customFormat="false" ht="12.75" hidden="false" customHeight="false" outlineLevel="0" collapsed="false">
      <c r="A330" s="129" t="str">
        <f aca="false">BACKUP!A406</f>
        <v>        - Misc.(Def.Interest/Ferraro/Penalty/Def.Well/Other)</v>
      </c>
      <c r="B330" s="102"/>
      <c r="C330" s="117"/>
      <c r="D330" s="129" t="n">
        <f aca="false">BACKUP!D406</f>
        <v>0</v>
      </c>
      <c r="E330" s="129" t="n">
        <f aca="false">BACKUP!E406</f>
        <v>0</v>
      </c>
      <c r="F330" s="129" t="n">
        <f aca="false">BACKUP!F406</f>
        <v>0</v>
      </c>
      <c r="G330" s="129" t="n">
        <f aca="false">BACKUP!G406</f>
        <v>0</v>
      </c>
      <c r="H330" s="129" t="n">
        <f aca="false">BACKUP!H406</f>
        <v>0</v>
      </c>
      <c r="I330" s="129" t="n">
        <f aca="false">BACKUP!I406</f>
        <v>0</v>
      </c>
      <c r="J330" s="129" t="n">
        <f aca="false">BACKUP!J406</f>
        <v>0</v>
      </c>
      <c r="K330" s="129" t="n">
        <f aca="false">BACKUP!K406</f>
        <v>0</v>
      </c>
      <c r="L330" s="129" t="n">
        <f aca="false">BACKUP!L406</f>
        <v>0</v>
      </c>
      <c r="M330" s="129" t="n">
        <f aca="false">BACKUP!M406</f>
        <v>0</v>
      </c>
      <c r="N330" s="129" t="n">
        <f aca="false">BACKUP!N406</f>
        <v>0</v>
      </c>
      <c r="O330" s="129" t="n">
        <f aca="false">BACKUP!O406</f>
        <v>0</v>
      </c>
      <c r="P330" s="129" t="n">
        <f aca="false">SUM(D330:O330)</f>
        <v>0</v>
      </c>
      <c r="Q330" s="130" t="n">
        <f aca="false">SUM(D330:E330)</f>
        <v>0</v>
      </c>
      <c r="R330" s="129" t="n">
        <f aca="false">P330-Q330</f>
        <v>0</v>
      </c>
      <c r="S330" s="102"/>
      <c r="T330" s="102"/>
      <c r="U330" s="129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</row>
    <row r="331" customFormat="false" ht="12.75" hidden="false" customHeight="false" outlineLevel="0" collapsed="false">
      <c r="A331" s="129" t="str">
        <f aca="false">BACKUP!A407</f>
        <v>        - Coyanosa </v>
      </c>
      <c r="B331" s="102"/>
      <c r="C331" s="117"/>
      <c r="D331" s="141" t="n">
        <f aca="false">BACKUP!D407</f>
        <v>0</v>
      </c>
      <c r="E331" s="141" t="n">
        <f aca="false">BACKUP!E407</f>
        <v>0</v>
      </c>
      <c r="F331" s="141" t="n">
        <f aca="false">BACKUP!F407</f>
        <v>0</v>
      </c>
      <c r="G331" s="141" t="n">
        <f aca="false">BACKUP!G407</f>
        <v>0</v>
      </c>
      <c r="H331" s="141" t="n">
        <f aca="false">BACKUP!H407</f>
        <v>0</v>
      </c>
      <c r="I331" s="141" t="n">
        <f aca="false">BACKUP!I407</f>
        <v>0</v>
      </c>
      <c r="J331" s="141" t="n">
        <f aca="false">BACKUP!J407</f>
        <v>0</v>
      </c>
      <c r="K331" s="141" t="n">
        <f aca="false">BACKUP!K407</f>
        <v>0</v>
      </c>
      <c r="L331" s="141" t="n">
        <f aca="false">BACKUP!L407</f>
        <v>0</v>
      </c>
      <c r="M331" s="141" t="n">
        <f aca="false">BACKUP!M407</f>
        <v>0</v>
      </c>
      <c r="N331" s="141" t="n">
        <f aca="false">BACKUP!N407</f>
        <v>0</v>
      </c>
      <c r="O331" s="141" t="n">
        <f aca="false">BACKUP!O407</f>
        <v>0</v>
      </c>
      <c r="P331" s="141" t="n">
        <f aca="false">SUM(D331:O331)</f>
        <v>0</v>
      </c>
      <c r="Q331" s="142" t="n">
        <f aca="false">SUM(D331:E331)</f>
        <v>0</v>
      </c>
      <c r="R331" s="141" t="n">
        <f aca="false">P331-Q331</f>
        <v>0</v>
      </c>
      <c r="S331" s="102"/>
      <c r="T331" s="102"/>
      <c r="U331" s="129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</row>
    <row r="332" customFormat="false" ht="3.95" hidden="false" customHeight="true" outlineLevel="0" collapsed="false">
      <c r="A332" s="129"/>
      <c r="B332" s="102"/>
      <c r="C332" s="117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02"/>
      <c r="Q332" s="102"/>
      <c r="R332" s="102"/>
      <c r="S332" s="102"/>
      <c r="T332" s="102"/>
      <c r="U332" s="129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</row>
    <row r="333" customFormat="false" ht="12.75" hidden="false" customHeight="false" outlineLevel="0" collapsed="false">
      <c r="A333" s="197" t="s">
        <v>576</v>
      </c>
      <c r="B333" s="102"/>
      <c r="C333" s="117" t="s">
        <v>588</v>
      </c>
      <c r="D333" s="141" t="n">
        <f aca="false">SUM(D326:D331)</f>
        <v>-121</v>
      </c>
      <c r="E333" s="141" t="n">
        <f aca="false">SUM(E326:E331)</f>
        <v>-182</v>
      </c>
      <c r="F333" s="141" t="n">
        <f aca="false">SUM(F326:F331)</f>
        <v>-152</v>
      </c>
      <c r="G333" s="141" t="n">
        <f aca="false">SUM(G326:G331)</f>
        <v>-111</v>
      </c>
      <c r="H333" s="141" t="n">
        <f aca="false">SUM(H326:H331)</f>
        <v>-220</v>
      </c>
      <c r="I333" s="141" t="n">
        <f aca="false">SUM(I326:I331)</f>
        <v>-129</v>
      </c>
      <c r="J333" s="141" t="n">
        <f aca="false">SUM(J326:J331)</f>
        <v>-175</v>
      </c>
      <c r="K333" s="141" t="n">
        <f aca="false">SUM(K326:K331)</f>
        <v>-176</v>
      </c>
      <c r="L333" s="141" t="n">
        <f aca="false">SUM(L326:L331)</f>
        <v>-209</v>
      </c>
      <c r="M333" s="141" t="n">
        <f aca="false">SUM(M326:M331)</f>
        <v>-151</v>
      </c>
      <c r="N333" s="141" t="n">
        <f aca="false">SUM(N326:N331)</f>
        <v>-244</v>
      </c>
      <c r="O333" s="141" t="n">
        <f aca="false">SUM(O326:O331)</f>
        <v>-138</v>
      </c>
      <c r="P333" s="141" t="n">
        <f aca="false">SUM(P326:P331)</f>
        <v>-2008</v>
      </c>
      <c r="Q333" s="141" t="n">
        <f aca="false">SUM(Q326:Q331)</f>
        <v>-303</v>
      </c>
      <c r="R333" s="141" t="n">
        <f aca="false">SUM(R326:R331)</f>
        <v>-1705</v>
      </c>
      <c r="S333" s="102"/>
      <c r="T333" s="102"/>
      <c r="U333" s="129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</row>
    <row r="334" customFormat="false" ht="12.75" hidden="false" customHeight="false" outlineLevel="0" collapsed="false">
      <c r="A334" s="102"/>
      <c r="B334" s="102"/>
      <c r="C334" s="117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29"/>
      <c r="U334" s="129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</row>
    <row r="335" customFormat="false" ht="12.75" hidden="false" customHeight="false" outlineLevel="0" collapsed="false">
      <c r="A335" s="154" t="str">
        <f aca="false">BACKUP!A440</f>
        <v>Other Deferred Credits - Beg. Balance</v>
      </c>
      <c r="B335" s="102"/>
      <c r="C335" s="117"/>
      <c r="D335" s="129" t="n">
        <f aca="false">BACKUP!D440</f>
        <v>932</v>
      </c>
      <c r="E335" s="129" t="n">
        <f aca="false">BACKUP!E440</f>
        <v>931</v>
      </c>
      <c r="F335" s="129" t="n">
        <f aca="false">BACKUP!F440</f>
        <v>931</v>
      </c>
      <c r="G335" s="129" t="n">
        <f aca="false">BACKUP!G440</f>
        <v>930</v>
      </c>
      <c r="H335" s="129" t="n">
        <f aca="false">BACKUP!H440</f>
        <v>930</v>
      </c>
      <c r="I335" s="129" t="n">
        <f aca="false">BACKUP!I440</f>
        <v>929</v>
      </c>
      <c r="J335" s="129" t="n">
        <f aca="false">BACKUP!J440</f>
        <v>928</v>
      </c>
      <c r="K335" s="129" t="n">
        <f aca="false">BACKUP!K440</f>
        <v>928</v>
      </c>
      <c r="L335" s="129" t="n">
        <f aca="false">BACKUP!L440</f>
        <v>927</v>
      </c>
      <c r="M335" s="129" t="n">
        <f aca="false">BACKUP!M440</f>
        <v>927</v>
      </c>
      <c r="N335" s="129" t="n">
        <f aca="false">BACKUP!N440</f>
        <v>906</v>
      </c>
      <c r="O335" s="129" t="n">
        <f aca="false">BACKUP!O440</f>
        <v>906</v>
      </c>
      <c r="P335" s="129"/>
      <c r="Q335" s="129"/>
      <c r="R335" s="129"/>
      <c r="S335" s="102"/>
      <c r="T335" s="129"/>
      <c r="U335" s="129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</row>
    <row r="336" customFormat="false" ht="12.75" hidden="false" customHeight="false" outlineLevel="0" collapsed="false">
      <c r="A336" s="129" t="str">
        <f aca="false">BACKUP!A441</f>
        <v>   Unamortized Gain on Reacquired Debt</v>
      </c>
      <c r="B336" s="102"/>
      <c r="C336" s="117" t="s">
        <v>588</v>
      </c>
      <c r="D336" s="129" t="n">
        <f aca="false">BACKUP!D441</f>
        <v>-1</v>
      </c>
      <c r="E336" s="129" t="n">
        <f aca="false">BACKUP!E441</f>
        <v>-0</v>
      </c>
      <c r="F336" s="129" t="n">
        <f aca="false">BACKUP!F441</f>
        <v>-1</v>
      </c>
      <c r="G336" s="129" t="n">
        <f aca="false">BACKUP!G441</f>
        <v>-0</v>
      </c>
      <c r="H336" s="129" t="n">
        <f aca="false">BACKUP!H441</f>
        <v>-1</v>
      </c>
      <c r="I336" s="129" t="n">
        <f aca="false">BACKUP!I441</f>
        <v>-1</v>
      </c>
      <c r="J336" s="129" t="n">
        <f aca="false">BACKUP!J441</f>
        <v>-0</v>
      </c>
      <c r="K336" s="129" t="n">
        <f aca="false">BACKUP!K441</f>
        <v>-1</v>
      </c>
      <c r="L336" s="129" t="n">
        <f aca="false">BACKUP!L441</f>
        <v>-0</v>
      </c>
      <c r="M336" s="129" t="n">
        <f aca="false">BACKUP!M441</f>
        <v>-1</v>
      </c>
      <c r="N336" s="129" t="n">
        <f aca="false">BACKUP!N441</f>
        <v>-0</v>
      </c>
      <c r="O336" s="129" t="n">
        <f aca="false">BACKUP!O441</f>
        <v>-1</v>
      </c>
      <c r="P336" s="129" t="n">
        <f aca="false">SUM(D336:O336)</f>
        <v>-7</v>
      </c>
      <c r="Q336" s="130" t="n">
        <f aca="false">SUM(D336:E336)</f>
        <v>-1</v>
      </c>
      <c r="R336" s="129" t="n">
        <f aca="false">P336-Q336</f>
        <v>-6</v>
      </c>
      <c r="S336" s="102"/>
      <c r="T336" s="130" t="n">
        <v>0</v>
      </c>
      <c r="U336" s="130" t="n">
        <v>0</v>
      </c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</row>
    <row r="337" customFormat="false" ht="12.75" hidden="false" customHeight="false" outlineLevel="0" collapsed="false">
      <c r="A337" s="129" t="str">
        <f aca="false">BACKUP!A442</f>
        <v>   Reverse Auction 1 (Incl. 10% Supply)</v>
      </c>
      <c r="B337" s="102"/>
      <c r="C337" s="117" t="s">
        <v>588</v>
      </c>
      <c r="D337" s="129" t="n">
        <f aca="false">BACKUP!D442</f>
        <v>0</v>
      </c>
      <c r="E337" s="129" t="n">
        <f aca="false">BACKUP!E442</f>
        <v>0</v>
      </c>
      <c r="F337" s="129" t="n">
        <f aca="false">BACKUP!F442</f>
        <v>0</v>
      </c>
      <c r="G337" s="129" t="n">
        <f aca="false">BACKUP!G442</f>
        <v>0</v>
      </c>
      <c r="H337" s="129" t="n">
        <f aca="false">BACKUP!H442</f>
        <v>0</v>
      </c>
      <c r="I337" s="129" t="n">
        <f aca="false">BACKUP!I442</f>
        <v>0</v>
      </c>
      <c r="J337" s="129" t="n">
        <f aca="false">BACKUP!J442</f>
        <v>0</v>
      </c>
      <c r="K337" s="129" t="n">
        <f aca="false">BACKUP!K442</f>
        <v>0</v>
      </c>
      <c r="L337" s="129" t="n">
        <f aca="false">BACKUP!L442</f>
        <v>0</v>
      </c>
      <c r="M337" s="129" t="n">
        <f aca="false">BACKUP!M442</f>
        <v>0</v>
      </c>
      <c r="N337" s="129" t="n">
        <f aca="false">BACKUP!N442</f>
        <v>0</v>
      </c>
      <c r="O337" s="129" t="n">
        <f aca="false">BACKUP!O442</f>
        <v>0</v>
      </c>
      <c r="P337" s="129" t="n">
        <f aca="false">SUM(D337:O337)</f>
        <v>0</v>
      </c>
      <c r="Q337" s="130" t="n">
        <f aca="false">SUM(D337:E337)</f>
        <v>0</v>
      </c>
      <c r="R337" s="129" t="n">
        <f aca="false">P337-Q337</f>
        <v>0</v>
      </c>
      <c r="S337" s="102"/>
      <c r="T337" s="130" t="n">
        <v>0</v>
      </c>
      <c r="U337" s="130" t="n">
        <v>0</v>
      </c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</row>
    <row r="338" customFormat="false" ht="12.75" hidden="false" customHeight="false" outlineLevel="0" collapsed="false">
      <c r="A338" s="129" t="str">
        <f aca="false">BACKUP!A443</f>
        <v>   Reverse Auction 2 </v>
      </c>
      <c r="B338" s="102"/>
      <c r="C338" s="117" t="s">
        <v>588</v>
      </c>
      <c r="D338" s="129" t="n">
        <f aca="false">BACKUP!D443</f>
        <v>-0</v>
      </c>
      <c r="E338" s="129" t="n">
        <f aca="false">BACKUP!E443</f>
        <v>-0</v>
      </c>
      <c r="F338" s="129" t="n">
        <f aca="false">BACKUP!F443</f>
        <v>-0</v>
      </c>
      <c r="G338" s="129" t="n">
        <f aca="false">BACKUP!G443</f>
        <v>-0</v>
      </c>
      <c r="H338" s="129" t="n">
        <f aca="false">BACKUP!H443</f>
        <v>-0</v>
      </c>
      <c r="I338" s="129" t="n">
        <f aca="false">BACKUP!I443</f>
        <v>-0</v>
      </c>
      <c r="J338" s="129" t="n">
        <f aca="false">BACKUP!J443</f>
        <v>-0</v>
      </c>
      <c r="K338" s="129" t="n">
        <f aca="false">BACKUP!K443</f>
        <v>-0</v>
      </c>
      <c r="L338" s="129" t="n">
        <f aca="false">BACKUP!L443</f>
        <v>-0</v>
      </c>
      <c r="M338" s="129" t="n">
        <f aca="false">BACKUP!M443</f>
        <v>-20</v>
      </c>
      <c r="N338" s="129" t="n">
        <f aca="false">BACKUP!N443</f>
        <v>-0</v>
      </c>
      <c r="O338" s="129" t="n">
        <f aca="false">BACKUP!O443</f>
        <v>-877</v>
      </c>
      <c r="P338" s="129" t="n">
        <f aca="false">SUM(D338:O338)</f>
        <v>-897</v>
      </c>
      <c r="Q338" s="130" t="n">
        <f aca="false">SUM(D338:E338)</f>
        <v>0</v>
      </c>
      <c r="R338" s="129" t="n">
        <f aca="false">P338-Q338</f>
        <v>-897</v>
      </c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</row>
    <row r="339" customFormat="false" ht="12.75" hidden="false" customHeight="false" outlineLevel="0" collapsed="false">
      <c r="A339" s="129" t="str">
        <f aca="false">BACKUP!A444</f>
        <v>   Other</v>
      </c>
      <c r="B339" s="102"/>
      <c r="C339" s="117" t="s">
        <v>588</v>
      </c>
      <c r="D339" s="129" t="n">
        <f aca="false">BACKUP!D444</f>
        <v>0</v>
      </c>
      <c r="E339" s="129" t="n">
        <f aca="false">BACKUP!E444</f>
        <v>0</v>
      </c>
      <c r="F339" s="129" t="n">
        <f aca="false">BACKUP!F444</f>
        <v>0</v>
      </c>
      <c r="G339" s="129" t="n">
        <f aca="false">BACKUP!G444</f>
        <v>0</v>
      </c>
      <c r="H339" s="129" t="n">
        <f aca="false">BACKUP!H444</f>
        <v>0</v>
      </c>
      <c r="I339" s="129" t="n">
        <f aca="false">BACKUP!I444</f>
        <v>0</v>
      </c>
      <c r="J339" s="129" t="n">
        <f aca="false">BACKUP!J444</f>
        <v>0</v>
      </c>
      <c r="K339" s="129" t="n">
        <f aca="false">BACKUP!K444</f>
        <v>0</v>
      </c>
      <c r="L339" s="129" t="n">
        <f aca="false">BACKUP!L444</f>
        <v>0</v>
      </c>
      <c r="M339" s="129" t="n">
        <f aca="false">BACKUP!M444</f>
        <v>0</v>
      </c>
      <c r="N339" s="129" t="n">
        <f aca="false">BACKUP!N444</f>
        <v>0</v>
      </c>
      <c r="O339" s="129" t="n">
        <f aca="false">BACKUP!O444</f>
        <v>0</v>
      </c>
      <c r="P339" s="129" t="n">
        <f aca="false">SUM(D339:O339)</f>
        <v>0</v>
      </c>
      <c r="Q339" s="130" t="n">
        <f aca="false">SUM(D339:E339)</f>
        <v>0</v>
      </c>
      <c r="R339" s="129" t="n">
        <f aca="false">P339-Q339</f>
        <v>0</v>
      </c>
      <c r="S339" s="102"/>
      <c r="T339" s="130" t="n">
        <v>0</v>
      </c>
      <c r="U339" s="130" t="n">
        <v>0</v>
      </c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</row>
    <row r="340" customFormat="false" ht="12.75" hidden="false" customHeight="false" outlineLevel="0" collapsed="false">
      <c r="A340" s="129" t="str">
        <f aca="false">BACKUP!A445</f>
        <v>   Other</v>
      </c>
      <c r="B340" s="102"/>
      <c r="C340" s="117" t="s">
        <v>588</v>
      </c>
      <c r="D340" s="129" t="n">
        <f aca="false">BACKUP!D445</f>
        <v>0</v>
      </c>
      <c r="E340" s="129" t="n">
        <f aca="false">BACKUP!E445</f>
        <v>0</v>
      </c>
      <c r="F340" s="129" t="n">
        <f aca="false">BACKUP!F445</f>
        <v>0</v>
      </c>
      <c r="G340" s="129" t="n">
        <f aca="false">BACKUP!G445</f>
        <v>0</v>
      </c>
      <c r="H340" s="129" t="n">
        <f aca="false">BACKUP!H445</f>
        <v>0</v>
      </c>
      <c r="I340" s="129" t="n">
        <f aca="false">BACKUP!I445</f>
        <v>0</v>
      </c>
      <c r="J340" s="129" t="n">
        <f aca="false">BACKUP!J445</f>
        <v>0</v>
      </c>
      <c r="K340" s="129" t="n">
        <f aca="false">BACKUP!K445</f>
        <v>0</v>
      </c>
      <c r="L340" s="129" t="n">
        <f aca="false">BACKUP!L445</f>
        <v>0</v>
      </c>
      <c r="M340" s="129" t="n">
        <f aca="false">BACKUP!M445</f>
        <v>0</v>
      </c>
      <c r="N340" s="129" t="n">
        <f aca="false">BACKUP!N445</f>
        <v>0</v>
      </c>
      <c r="O340" s="129" t="n">
        <f aca="false">BACKUP!O445</f>
        <v>0</v>
      </c>
      <c r="P340" s="129" t="n">
        <f aca="false">SUM(D340:O340)</f>
        <v>0</v>
      </c>
      <c r="Q340" s="130" t="n">
        <f aca="false">SUM(D340:E340)</f>
        <v>0</v>
      </c>
      <c r="R340" s="129" t="n">
        <f aca="false">P340-Q340</f>
        <v>0</v>
      </c>
      <c r="S340" s="102"/>
      <c r="T340" s="130"/>
      <c r="U340" s="130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</row>
    <row r="341" customFormat="false" ht="12.75" hidden="false" customHeight="false" outlineLevel="0" collapsed="false">
      <c r="A341" s="129" t="str">
        <f aca="false">BACKUP!A446</f>
        <v>   Actual / Estimate Adjustment </v>
      </c>
      <c r="B341" s="102"/>
      <c r="C341" s="117" t="s">
        <v>588</v>
      </c>
      <c r="D341" s="141" t="n">
        <f aca="false">BACKUP!D446</f>
        <v>0</v>
      </c>
      <c r="E341" s="141" t="n">
        <f aca="false">BACKUP!E446</f>
        <v>0</v>
      </c>
      <c r="F341" s="141" t="n">
        <f aca="false">BACKUP!F446</f>
        <v>0</v>
      </c>
      <c r="G341" s="141" t="n">
        <f aca="false">BACKUP!G446</f>
        <v>0</v>
      </c>
      <c r="H341" s="141" t="n">
        <f aca="false">BACKUP!H446</f>
        <v>0</v>
      </c>
      <c r="I341" s="141" t="n">
        <f aca="false">BACKUP!I446</f>
        <v>0</v>
      </c>
      <c r="J341" s="141" t="n">
        <f aca="false">BACKUP!J446</f>
        <v>0</v>
      </c>
      <c r="K341" s="141" t="n">
        <f aca="false">BACKUP!K446</f>
        <v>0</v>
      </c>
      <c r="L341" s="141" t="n">
        <f aca="false">BACKUP!L446</f>
        <v>0</v>
      </c>
      <c r="M341" s="141" t="n">
        <f aca="false">BACKUP!M446</f>
        <v>0</v>
      </c>
      <c r="N341" s="141" t="n">
        <f aca="false">BACKUP!N446</f>
        <v>0</v>
      </c>
      <c r="O341" s="141" t="n">
        <f aca="false">BACKUP!O446</f>
        <v>0</v>
      </c>
      <c r="P341" s="129" t="n">
        <f aca="false">SUM(D341:O341)</f>
        <v>0</v>
      </c>
      <c r="Q341" s="130" t="n">
        <f aca="false">SUM(D341:E341)</f>
        <v>0</v>
      </c>
      <c r="R341" s="129" t="n">
        <f aca="false">P341-Q341</f>
        <v>0</v>
      </c>
      <c r="S341" s="102"/>
      <c r="T341" s="130"/>
      <c r="U341" s="130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</row>
    <row r="342" customFormat="false" ht="3.95" hidden="false" customHeight="true" outlineLevel="0" collapsed="false">
      <c r="A342" s="102"/>
      <c r="B342" s="102"/>
      <c r="C342" s="117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02"/>
      <c r="Q342" s="102"/>
      <c r="R342" s="102"/>
      <c r="S342" s="102"/>
      <c r="T342" s="102"/>
      <c r="U342" s="129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</row>
    <row r="343" customFormat="false" ht="12.75" hidden="false" customHeight="false" outlineLevel="0" collapsed="false">
      <c r="A343" s="154" t="str">
        <f aca="false">BACKUP!A448</f>
        <v>Other Deferred Credits - End. Balance</v>
      </c>
      <c r="B343" s="102"/>
      <c r="C343" s="117"/>
      <c r="D343" s="141" t="n">
        <f aca="false">BACKUP!D448</f>
        <v>931</v>
      </c>
      <c r="E343" s="141" t="n">
        <f aca="false">BACKUP!E448</f>
        <v>931</v>
      </c>
      <c r="F343" s="141" t="n">
        <f aca="false">BACKUP!F448</f>
        <v>930</v>
      </c>
      <c r="G343" s="141" t="n">
        <f aca="false">BACKUP!G448</f>
        <v>930</v>
      </c>
      <c r="H343" s="141" t="n">
        <f aca="false">BACKUP!H448</f>
        <v>929</v>
      </c>
      <c r="I343" s="141" t="n">
        <f aca="false">BACKUP!I448</f>
        <v>928</v>
      </c>
      <c r="J343" s="141" t="n">
        <f aca="false">BACKUP!J448</f>
        <v>928</v>
      </c>
      <c r="K343" s="141" t="n">
        <f aca="false">BACKUP!K448</f>
        <v>927</v>
      </c>
      <c r="L343" s="141" t="n">
        <f aca="false">BACKUP!L448</f>
        <v>927</v>
      </c>
      <c r="M343" s="141" t="n">
        <f aca="false">BACKUP!M448</f>
        <v>906</v>
      </c>
      <c r="N343" s="141" t="n">
        <f aca="false">BACKUP!N448</f>
        <v>906</v>
      </c>
      <c r="O343" s="141" t="n">
        <f aca="false">BACKUP!O448</f>
        <v>28</v>
      </c>
      <c r="P343" s="102"/>
      <c r="Q343" s="102"/>
      <c r="R343" s="102"/>
      <c r="S343" s="102"/>
      <c r="T343" s="102"/>
      <c r="U343" s="129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</row>
    <row r="344" customFormat="false" ht="12.75" hidden="false" customHeight="false" outlineLevel="0" collapsed="false">
      <c r="A344" s="102"/>
      <c r="B344" s="102"/>
      <c r="C344" s="117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</row>
    <row r="345" customFormat="false" ht="12.75" hidden="false" customHeight="false" outlineLevel="0" collapsed="false">
      <c r="A345" s="154" t="str">
        <f aca="false">BACKUP!A247</f>
        <v>Regulatory Assets (Noncurrent) - End. Balance</v>
      </c>
      <c r="B345" s="102"/>
      <c r="C345" s="117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</row>
    <row r="346" customFormat="false" ht="12.75" hidden="false" customHeight="false" outlineLevel="0" collapsed="false">
      <c r="A346" s="129" t="str">
        <f aca="false">BACKUP!A249</f>
        <v>      Change</v>
      </c>
      <c r="B346" s="102"/>
      <c r="C346" s="117" t="s">
        <v>599</v>
      </c>
      <c r="D346" s="129" t="n">
        <f aca="false">BACKUP!D249</f>
        <v>-903</v>
      </c>
      <c r="E346" s="129" t="n">
        <f aca="false">BACKUP!E249</f>
        <v>-916</v>
      </c>
      <c r="F346" s="129" t="n">
        <f aca="false">BACKUP!F249</f>
        <v>-898</v>
      </c>
      <c r="G346" s="129" t="n">
        <f aca="false">BACKUP!G249</f>
        <v>-861</v>
      </c>
      <c r="H346" s="129" t="n">
        <f aca="false">BACKUP!H249</f>
        <v>-812</v>
      </c>
      <c r="I346" s="129" t="n">
        <f aca="false">BACKUP!I249</f>
        <v>-772</v>
      </c>
      <c r="J346" s="129" t="n">
        <f aca="false">BACKUP!J249</f>
        <v>-920</v>
      </c>
      <c r="K346" s="129" t="n">
        <f aca="false">BACKUP!K249</f>
        <v>-865</v>
      </c>
      <c r="L346" s="129" t="n">
        <f aca="false">BACKUP!L249</f>
        <v>-818</v>
      </c>
      <c r="M346" s="129" t="n">
        <f aca="false">BACKUP!M249</f>
        <v>-783</v>
      </c>
      <c r="N346" s="129" t="n">
        <f aca="false">BACKUP!N249</f>
        <v>-795</v>
      </c>
      <c r="O346" s="129" t="n">
        <f aca="false">BACKUP!O249</f>
        <v>4899</v>
      </c>
      <c r="P346" s="129" t="n">
        <f aca="false">SUM(D346:O346)</f>
        <v>-4444</v>
      </c>
      <c r="Q346" s="130" t="n">
        <f aca="false">SUM(D346:E346)</f>
        <v>-1819</v>
      </c>
      <c r="R346" s="129" t="n">
        <f aca="false">P346-Q346</f>
        <v>-2625</v>
      </c>
      <c r="S346" s="102"/>
      <c r="T346" s="102"/>
      <c r="U346" s="130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</row>
    <row r="347" customFormat="false" ht="12.75" hidden="false" customHeight="false" outlineLevel="0" collapsed="false">
      <c r="A347" s="102"/>
      <c r="B347" s="102"/>
      <c r="C347" s="117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29"/>
      <c r="U347" s="129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</row>
    <row r="348" customFormat="false" ht="12.75" hidden="false" customHeight="false" outlineLevel="0" collapsed="false">
      <c r="A348" s="99" t="str">
        <f aca="false">BACKUP!A436</f>
        <v>Regulatory Liabilities (Noncurrent) - End. Balance</v>
      </c>
      <c r="B348" s="102"/>
      <c r="C348" s="117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29"/>
      <c r="U348" s="129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</row>
    <row r="349" customFormat="false" ht="12.75" hidden="false" customHeight="false" outlineLevel="0" collapsed="false">
      <c r="A349" s="102" t="str">
        <f aca="false">BACKUP!A438</f>
        <v>      Change</v>
      </c>
      <c r="B349" s="102"/>
      <c r="C349" s="117" t="s">
        <v>599</v>
      </c>
      <c r="D349" s="102" t="n">
        <f aca="false">BACKUP!D438</f>
        <v>0</v>
      </c>
      <c r="E349" s="102" t="n">
        <f aca="false">BACKUP!E438</f>
        <v>0</v>
      </c>
      <c r="F349" s="102" t="n">
        <f aca="false">BACKUP!F438</f>
        <v>0</v>
      </c>
      <c r="G349" s="102" t="n">
        <f aca="false">BACKUP!G438</f>
        <v>0</v>
      </c>
      <c r="H349" s="102" t="n">
        <f aca="false">BACKUP!H438</f>
        <v>0</v>
      </c>
      <c r="I349" s="102" t="n">
        <f aca="false">BACKUP!I438</f>
        <v>0</v>
      </c>
      <c r="J349" s="102" t="n">
        <f aca="false">BACKUP!J438</f>
        <v>0</v>
      </c>
      <c r="K349" s="102" t="n">
        <f aca="false">BACKUP!K438</f>
        <v>0</v>
      </c>
      <c r="L349" s="102" t="n">
        <f aca="false">BACKUP!L438</f>
        <v>0</v>
      </c>
      <c r="M349" s="102" t="n">
        <f aca="false">BACKUP!M438</f>
        <v>0</v>
      </c>
      <c r="N349" s="102" t="n">
        <f aca="false">BACKUP!N438</f>
        <v>0</v>
      </c>
      <c r="O349" s="102" t="n">
        <f aca="false">BACKUP!O438</f>
        <v>0</v>
      </c>
      <c r="P349" s="129" t="n">
        <f aca="false">SUM(D349:O349)</f>
        <v>0</v>
      </c>
      <c r="Q349" s="130" t="n">
        <f aca="false">SUM(D349:E349)</f>
        <v>0</v>
      </c>
      <c r="R349" s="129" t="n">
        <f aca="false">P349-Q349</f>
        <v>0</v>
      </c>
      <c r="S349" s="102"/>
      <c r="T349" s="129"/>
      <c r="U349" s="129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</row>
    <row r="350" customFormat="false" ht="12.75" hidden="false" customHeight="false" outlineLevel="0" collapsed="false">
      <c r="A350" s="102"/>
      <c r="B350" s="102"/>
      <c r="C350" s="117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29"/>
      <c r="U350" s="129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</row>
    <row r="351" customFormat="false" ht="12.75" hidden="false" customHeight="false" outlineLevel="0" collapsed="false">
      <c r="A351" s="99" t="str">
        <f aca="false">BACKUP!A478</f>
        <v>Long Term Debt - Beg. Balance</v>
      </c>
      <c r="B351" s="102"/>
      <c r="C351" s="117"/>
      <c r="D351" s="129" t="n">
        <f aca="false">BACKUP!D478</f>
        <v>499743</v>
      </c>
      <c r="E351" s="129" t="n">
        <f aca="false">BACKUP!E478</f>
        <v>499749</v>
      </c>
      <c r="F351" s="129" t="n">
        <f aca="false">BACKUP!F478</f>
        <v>499755</v>
      </c>
      <c r="G351" s="129" t="n">
        <f aca="false">BACKUP!G478</f>
        <v>499762</v>
      </c>
      <c r="H351" s="129" t="n">
        <f aca="false">BACKUP!H478</f>
        <v>499768</v>
      </c>
      <c r="I351" s="129" t="n">
        <f aca="false">BACKUP!I478</f>
        <v>499775</v>
      </c>
      <c r="J351" s="129" t="n">
        <f aca="false">BACKUP!J478</f>
        <v>499781</v>
      </c>
      <c r="K351" s="129" t="n">
        <f aca="false">BACKUP!K478</f>
        <v>499788</v>
      </c>
      <c r="L351" s="129" t="n">
        <f aca="false">BACKUP!L478</f>
        <v>499794</v>
      </c>
      <c r="M351" s="129" t="n">
        <f aca="false">BACKUP!M478</f>
        <v>499801</v>
      </c>
      <c r="N351" s="129" t="n">
        <f aca="false">BACKUP!N478</f>
        <v>499807</v>
      </c>
      <c r="O351" s="129" t="n">
        <f aca="false">BACKUP!O478</f>
        <v>499814</v>
      </c>
      <c r="P351" s="129"/>
      <c r="Q351" s="102"/>
      <c r="R351" s="102"/>
      <c r="S351" s="102"/>
      <c r="T351" s="129"/>
      <c r="U351" s="129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</row>
    <row r="352" customFormat="false" ht="12.75" hidden="false" customHeight="false" outlineLevel="0" collapsed="false">
      <c r="A352" s="102" t="str">
        <f aca="false">BACKUP!A479</f>
        <v>   Principal - $250.0 MM @ 8.0% (Reclass to Cur. Liab.)</v>
      </c>
      <c r="B352" s="102"/>
      <c r="C352" s="117" t="s">
        <v>600</v>
      </c>
      <c r="D352" s="129" t="n">
        <f aca="false">BACKUP!D479</f>
        <v>0</v>
      </c>
      <c r="E352" s="129" t="n">
        <f aca="false">BACKUP!E479</f>
        <v>0</v>
      </c>
      <c r="F352" s="129" t="n">
        <f aca="false">BACKUP!F479</f>
        <v>0</v>
      </c>
      <c r="G352" s="129" t="n">
        <f aca="false">BACKUP!G479</f>
        <v>0</v>
      </c>
      <c r="H352" s="129" t="n">
        <f aca="false">BACKUP!H479</f>
        <v>0</v>
      </c>
      <c r="I352" s="129" t="n">
        <f aca="false">BACKUP!I479</f>
        <v>0</v>
      </c>
      <c r="J352" s="129" t="n">
        <f aca="false">BACKUP!J479</f>
        <v>0</v>
      </c>
      <c r="K352" s="129" t="n">
        <f aca="false">BACKUP!K479</f>
        <v>0</v>
      </c>
      <c r="L352" s="129" t="n">
        <f aca="false">BACKUP!L479</f>
        <v>0</v>
      </c>
      <c r="M352" s="129" t="n">
        <f aca="false">BACKUP!M479</f>
        <v>0</v>
      </c>
      <c r="N352" s="129" t="n">
        <f aca="false">BACKUP!N479</f>
        <v>0</v>
      </c>
      <c r="O352" s="129" t="n">
        <f aca="false">BACKUP!O479</f>
        <v>0</v>
      </c>
      <c r="P352" s="129" t="n">
        <f aca="false">BACKUP!P479</f>
        <v>0</v>
      </c>
      <c r="Q352" s="102"/>
      <c r="R352" s="102"/>
      <c r="S352" s="102"/>
      <c r="T352" s="129"/>
      <c r="U352" s="129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</row>
    <row r="353" customFormat="false" ht="12.75" hidden="false" customHeight="false" outlineLevel="0" collapsed="false">
      <c r="A353" s="102" t="str">
        <f aca="false">BACKUP!A480</f>
        <v>                - $100.0 MM @ 6.875%</v>
      </c>
      <c r="B353" s="102"/>
      <c r="C353" s="117" t="s">
        <v>600</v>
      </c>
      <c r="D353" s="129" t="n">
        <f aca="false">BACKUP!D480</f>
        <v>0</v>
      </c>
      <c r="E353" s="129" t="n">
        <f aca="false">BACKUP!E480</f>
        <v>0</v>
      </c>
      <c r="F353" s="129" t="n">
        <f aca="false">BACKUP!F480</f>
        <v>0</v>
      </c>
      <c r="G353" s="129" t="n">
        <f aca="false">BACKUP!G480</f>
        <v>0</v>
      </c>
      <c r="H353" s="129" t="n">
        <f aca="false">BACKUP!H480</f>
        <v>0</v>
      </c>
      <c r="I353" s="129" t="n">
        <f aca="false">BACKUP!I480</f>
        <v>0</v>
      </c>
      <c r="J353" s="129" t="n">
        <f aca="false">BACKUP!J480</f>
        <v>0</v>
      </c>
      <c r="K353" s="129" t="n">
        <f aca="false">BACKUP!K480</f>
        <v>0</v>
      </c>
      <c r="L353" s="129" t="n">
        <f aca="false">BACKUP!L480</f>
        <v>0</v>
      </c>
      <c r="M353" s="129" t="n">
        <f aca="false">BACKUP!M480</f>
        <v>0</v>
      </c>
      <c r="N353" s="129" t="n">
        <f aca="false">BACKUP!N480</f>
        <v>0</v>
      </c>
      <c r="O353" s="129" t="n">
        <f aca="false">BACKUP!O480</f>
        <v>0</v>
      </c>
      <c r="P353" s="129" t="n">
        <f aca="false">BACKUP!P480</f>
        <v>0</v>
      </c>
      <c r="Q353" s="102"/>
      <c r="R353" s="102"/>
      <c r="S353" s="102"/>
      <c r="T353" s="129"/>
      <c r="U353" s="129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</row>
    <row r="354" customFormat="false" ht="12.75" hidden="false" customHeight="false" outlineLevel="0" collapsed="false">
      <c r="A354" s="102" t="str">
        <f aca="false">BACKUP!A481</f>
        <v>                - $150.0 MM @ 6.75%</v>
      </c>
      <c r="B354" s="102"/>
      <c r="C354" s="117" t="s">
        <v>600</v>
      </c>
      <c r="D354" s="129" t="n">
        <f aca="false">BACKUP!D481</f>
        <v>0</v>
      </c>
      <c r="E354" s="129" t="n">
        <f aca="false">BACKUP!E481</f>
        <v>0</v>
      </c>
      <c r="F354" s="129" t="n">
        <f aca="false">BACKUP!F481</f>
        <v>0</v>
      </c>
      <c r="G354" s="129" t="n">
        <f aca="false">BACKUP!G481</f>
        <v>0</v>
      </c>
      <c r="H354" s="129" t="n">
        <f aca="false">BACKUP!H481</f>
        <v>0</v>
      </c>
      <c r="I354" s="129" t="n">
        <f aca="false">BACKUP!I481</f>
        <v>0</v>
      </c>
      <c r="J354" s="129" t="n">
        <f aca="false">BACKUP!J481</f>
        <v>0</v>
      </c>
      <c r="K354" s="129" t="n">
        <f aca="false">BACKUP!K481</f>
        <v>0</v>
      </c>
      <c r="L354" s="129" t="n">
        <f aca="false">BACKUP!L481</f>
        <v>0</v>
      </c>
      <c r="M354" s="129" t="n">
        <f aca="false">BACKUP!M481</f>
        <v>0</v>
      </c>
      <c r="N354" s="129" t="n">
        <f aca="false">BACKUP!N481</f>
        <v>0</v>
      </c>
      <c r="O354" s="129" t="n">
        <f aca="false">BACKUP!O481</f>
        <v>0</v>
      </c>
      <c r="P354" s="129" t="n">
        <f aca="false">BACKUP!P481</f>
        <v>0</v>
      </c>
      <c r="Q354" s="102"/>
      <c r="R354" s="102"/>
      <c r="S354" s="102"/>
      <c r="T354" s="129"/>
      <c r="U354" s="129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</row>
    <row r="355" customFormat="false" ht="12.75" hidden="false" customHeight="false" outlineLevel="0" collapsed="false">
      <c r="A355" s="102" t="str">
        <f aca="false">BACKUP!A482</f>
        <v>   Debt Discount</v>
      </c>
      <c r="B355" s="102"/>
      <c r="C355" s="117" t="s">
        <v>588</v>
      </c>
      <c r="D355" s="129" t="n">
        <f aca="false">BACKUP!D482</f>
        <v>6</v>
      </c>
      <c r="E355" s="129" t="n">
        <f aca="false">BACKUP!E482</f>
        <v>6</v>
      </c>
      <c r="F355" s="129" t="n">
        <f aca="false">BACKUP!F482</f>
        <v>7</v>
      </c>
      <c r="G355" s="129" t="n">
        <f aca="false">BACKUP!G482</f>
        <v>6</v>
      </c>
      <c r="H355" s="129" t="n">
        <f aca="false">BACKUP!H482</f>
        <v>7</v>
      </c>
      <c r="I355" s="129" t="n">
        <f aca="false">BACKUP!I482</f>
        <v>6</v>
      </c>
      <c r="J355" s="129" t="n">
        <f aca="false">BACKUP!J482</f>
        <v>7</v>
      </c>
      <c r="K355" s="129" t="n">
        <f aca="false">BACKUP!K482</f>
        <v>6</v>
      </c>
      <c r="L355" s="129" t="n">
        <f aca="false">BACKUP!L482</f>
        <v>7</v>
      </c>
      <c r="M355" s="129" t="n">
        <f aca="false">BACKUP!M482</f>
        <v>6</v>
      </c>
      <c r="N355" s="129" t="n">
        <f aca="false">BACKUP!N482</f>
        <v>7</v>
      </c>
      <c r="O355" s="129" t="n">
        <f aca="false">BACKUP!O482</f>
        <v>6</v>
      </c>
      <c r="P355" s="129" t="n">
        <f aca="false">BACKUP!P482</f>
        <v>77</v>
      </c>
      <c r="Q355" s="102"/>
      <c r="R355" s="102"/>
      <c r="S355" s="102"/>
      <c r="T355" s="129"/>
      <c r="U355" s="129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</row>
    <row r="356" customFormat="false" ht="12.75" hidden="false" customHeight="false" outlineLevel="0" collapsed="false">
      <c r="A356" s="102" t="str">
        <f aca="false">BACKUP!A483</f>
        <v>   Actual / Estimate Adjustment </v>
      </c>
      <c r="B356" s="102"/>
      <c r="C356" s="117"/>
      <c r="D356" s="141" t="n">
        <f aca="false">BACKUP!D483</f>
        <v>0</v>
      </c>
      <c r="E356" s="141" t="n">
        <f aca="false">BACKUP!E483</f>
        <v>0</v>
      </c>
      <c r="F356" s="141" t="n">
        <f aca="false">BACKUP!F483</f>
        <v>0</v>
      </c>
      <c r="G356" s="141" t="n">
        <f aca="false">BACKUP!G483</f>
        <v>0</v>
      </c>
      <c r="H356" s="141" t="n">
        <f aca="false">BACKUP!H483</f>
        <v>0</v>
      </c>
      <c r="I356" s="141" t="n">
        <f aca="false">BACKUP!I483</f>
        <v>0</v>
      </c>
      <c r="J356" s="141" t="n">
        <f aca="false">BACKUP!J483</f>
        <v>0</v>
      </c>
      <c r="K356" s="141" t="n">
        <f aca="false">BACKUP!K483</f>
        <v>0</v>
      </c>
      <c r="L356" s="141" t="n">
        <f aca="false">BACKUP!L483</f>
        <v>0</v>
      </c>
      <c r="M356" s="141" t="n">
        <f aca="false">BACKUP!M483</f>
        <v>0</v>
      </c>
      <c r="N356" s="141" t="n">
        <f aca="false">BACKUP!N483</f>
        <v>0</v>
      </c>
      <c r="O356" s="141" t="n">
        <f aca="false">BACKUP!O483</f>
        <v>0</v>
      </c>
      <c r="P356" s="129" t="n">
        <f aca="false">BACKUP!P483</f>
        <v>0</v>
      </c>
      <c r="Q356" s="102"/>
      <c r="R356" s="102"/>
      <c r="S356" s="102"/>
      <c r="T356" s="129"/>
      <c r="U356" s="129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</row>
    <row r="357" customFormat="false" ht="3.95" hidden="false" customHeight="true" outlineLevel="0" collapsed="false">
      <c r="A357" s="102"/>
      <c r="B357" s="102"/>
      <c r="C357" s="117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29"/>
      <c r="U357" s="129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</row>
    <row r="358" customFormat="false" ht="12.75" hidden="false" customHeight="false" outlineLevel="0" collapsed="false">
      <c r="A358" s="99" t="str">
        <f aca="false">BACKUP!A485</f>
        <v>Long Term Debt - End. Balance</v>
      </c>
      <c r="B358" s="102"/>
      <c r="C358" s="117"/>
      <c r="D358" s="129" t="n">
        <f aca="false">BACKUP!D485</f>
        <v>499749</v>
      </c>
      <c r="E358" s="129" t="n">
        <f aca="false">BACKUP!E485</f>
        <v>499755</v>
      </c>
      <c r="F358" s="129" t="n">
        <f aca="false">BACKUP!F485</f>
        <v>499762</v>
      </c>
      <c r="G358" s="129" t="n">
        <f aca="false">BACKUP!G485</f>
        <v>499768</v>
      </c>
      <c r="H358" s="129" t="n">
        <f aca="false">BACKUP!H485</f>
        <v>499775</v>
      </c>
      <c r="I358" s="129" t="n">
        <f aca="false">BACKUP!I485</f>
        <v>499781</v>
      </c>
      <c r="J358" s="129" t="n">
        <f aca="false">BACKUP!J485</f>
        <v>499788</v>
      </c>
      <c r="K358" s="129" t="n">
        <f aca="false">BACKUP!K485</f>
        <v>499794</v>
      </c>
      <c r="L358" s="129" t="n">
        <f aca="false">BACKUP!L485</f>
        <v>499801</v>
      </c>
      <c r="M358" s="129" t="n">
        <f aca="false">BACKUP!M485</f>
        <v>499807</v>
      </c>
      <c r="N358" s="129" t="n">
        <f aca="false">BACKUP!N485</f>
        <v>499814</v>
      </c>
      <c r="O358" s="129" t="n">
        <f aca="false">BACKUP!O485</f>
        <v>499820</v>
      </c>
      <c r="P358" s="129"/>
      <c r="Q358" s="102"/>
      <c r="R358" s="102"/>
      <c r="S358" s="102"/>
      <c r="T358" s="129"/>
      <c r="U358" s="129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</row>
    <row r="359" customFormat="false" ht="12.75" hidden="false" customHeight="false" outlineLevel="0" collapsed="false">
      <c r="A359" s="102"/>
      <c r="B359" s="102"/>
      <c r="C359" s="117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29"/>
      <c r="U359" s="129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</row>
    <row r="360" customFormat="false" ht="12.75" hidden="false" customHeight="false" outlineLevel="0" collapsed="false">
      <c r="A360" s="154" t="str">
        <f aca="false">BACKUP!A490</f>
        <v>Capitalization - Beg. Balance</v>
      </c>
      <c r="B360" s="102"/>
      <c r="C360" s="117"/>
      <c r="D360" s="129" t="n">
        <f aca="false">BACKUP!D490</f>
        <v>1182292</v>
      </c>
      <c r="E360" s="129" t="n">
        <f aca="false">BACKUP!E490</f>
        <v>1200797</v>
      </c>
      <c r="F360" s="129" t="n">
        <f aca="false">BACKUP!F490</f>
        <v>1218582</v>
      </c>
      <c r="G360" s="129" t="n">
        <f aca="false">BACKUP!G490</f>
        <v>1239035</v>
      </c>
      <c r="H360" s="129" t="n">
        <f aca="false">BACKUP!H490</f>
        <v>1238113</v>
      </c>
      <c r="I360" s="129" t="n">
        <f aca="false">BACKUP!I490</f>
        <v>1237178</v>
      </c>
      <c r="J360" s="129" t="n">
        <f aca="false">BACKUP!J490</f>
        <v>1245090</v>
      </c>
      <c r="K360" s="129" t="n">
        <f aca="false">BACKUP!K490</f>
        <v>1244757</v>
      </c>
      <c r="L360" s="129" t="n">
        <f aca="false">BACKUP!L490</f>
        <v>1244997</v>
      </c>
      <c r="M360" s="129" t="n">
        <f aca="false">BACKUP!M490</f>
        <v>1245168</v>
      </c>
      <c r="N360" s="129" t="n">
        <f aca="false">BACKUP!N490</f>
        <v>1244564</v>
      </c>
      <c r="O360" s="129" t="n">
        <f aca="false">BACKUP!O490</f>
        <v>1261990</v>
      </c>
      <c r="P360" s="102"/>
      <c r="Q360" s="102"/>
      <c r="R360" s="102"/>
      <c r="S360" s="102"/>
      <c r="T360" s="102"/>
      <c r="U360" s="129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</row>
    <row r="361" customFormat="false" ht="12.75" hidden="false" customHeight="false" outlineLevel="0" collapsed="false">
      <c r="A361" s="129" t="str">
        <f aca="false">BACKUP!A491</f>
        <v>   Net Income - w/o Asset Sales</v>
      </c>
      <c r="B361" s="102"/>
      <c r="C361" s="117"/>
      <c r="D361" s="129" t="n">
        <f aca="false">BACKUP!D491</f>
        <v>18505</v>
      </c>
      <c r="E361" s="129" t="n">
        <f aca="false">BACKUP!E491</f>
        <v>17785</v>
      </c>
      <c r="F361" s="129" t="n">
        <f aca="false">BACKUP!F491</f>
        <v>20453</v>
      </c>
      <c r="G361" s="129" t="n">
        <f aca="false">BACKUP!G491</f>
        <v>-922</v>
      </c>
      <c r="H361" s="129" t="n">
        <f aca="false">BACKUP!H491</f>
        <v>-935</v>
      </c>
      <c r="I361" s="129" t="n">
        <f aca="false">BACKUP!I491</f>
        <v>7912</v>
      </c>
      <c r="J361" s="129" t="n">
        <f aca="false">BACKUP!J491</f>
        <v>-333</v>
      </c>
      <c r="K361" s="129" t="n">
        <f aca="false">BACKUP!K491</f>
        <v>240</v>
      </c>
      <c r="L361" s="129" t="n">
        <f aca="false">BACKUP!L491</f>
        <v>171</v>
      </c>
      <c r="M361" s="129" t="n">
        <f aca="false">BACKUP!M491</f>
        <v>-604</v>
      </c>
      <c r="N361" s="129" t="n">
        <f aca="false">BACKUP!N491</f>
        <v>17426</v>
      </c>
      <c r="O361" s="129" t="n">
        <f aca="false">BACKUP!O491</f>
        <v>21396</v>
      </c>
      <c r="P361" s="129" t="n">
        <f aca="false">SUM(D361:O361)</f>
        <v>101094</v>
      </c>
      <c r="Q361" s="130" t="n">
        <f aca="false">SUM(D361:E361)</f>
        <v>36290</v>
      </c>
      <c r="R361" s="129" t="n">
        <f aca="false">P361-Q361</f>
        <v>64804</v>
      </c>
      <c r="S361" s="102"/>
      <c r="T361" s="102"/>
      <c r="U361" s="129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</row>
    <row r="362" customFormat="false" ht="12.75" hidden="false" customHeight="false" outlineLevel="0" collapsed="false">
      <c r="A362" s="129" t="str">
        <f aca="false">BACKUP!A492</f>
        <v>         - Net Gain / (Loss) on Asset Sales (External)</v>
      </c>
      <c r="B362" s="102"/>
      <c r="C362" s="117" t="s">
        <v>592</v>
      </c>
      <c r="D362" s="129" t="n">
        <f aca="false">BACKUP!D492</f>
        <v>0</v>
      </c>
      <c r="E362" s="129" t="n">
        <f aca="false">BACKUP!E492</f>
        <v>0</v>
      </c>
      <c r="F362" s="129" t="n">
        <f aca="false">BACKUP!F492</f>
        <v>0</v>
      </c>
      <c r="G362" s="129" t="n">
        <f aca="false">BACKUP!G492</f>
        <v>0</v>
      </c>
      <c r="H362" s="129" t="n">
        <f aca="false">BACKUP!H492</f>
        <v>0</v>
      </c>
      <c r="I362" s="129" t="n">
        <f aca="false">BACKUP!I492</f>
        <v>0</v>
      </c>
      <c r="J362" s="129" t="n">
        <f aca="false">BACKUP!J492</f>
        <v>0</v>
      </c>
      <c r="K362" s="129" t="n">
        <f aca="false">BACKUP!K492</f>
        <v>0</v>
      </c>
      <c r="L362" s="129" t="n">
        <f aca="false">BACKUP!L492</f>
        <v>0</v>
      </c>
      <c r="M362" s="129" t="n">
        <f aca="false">BACKUP!M492</f>
        <v>0</v>
      </c>
      <c r="N362" s="129" t="n">
        <f aca="false">BACKUP!N492</f>
        <v>0</v>
      </c>
      <c r="O362" s="129" t="n">
        <f aca="false">BACKUP!O492</f>
        <v>0</v>
      </c>
      <c r="P362" s="129" t="n">
        <f aca="false">SUM(D362:O362)</f>
        <v>0</v>
      </c>
      <c r="Q362" s="130" t="n">
        <f aca="false">SUM(D362:E362)</f>
        <v>0</v>
      </c>
      <c r="R362" s="129" t="n">
        <f aca="false">P362-Q362</f>
        <v>0</v>
      </c>
      <c r="S362" s="102"/>
      <c r="T362" s="102"/>
      <c r="U362" s="129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</row>
    <row r="363" customFormat="false" ht="12.75" hidden="false" customHeight="false" outlineLevel="0" collapsed="false">
      <c r="A363" s="129" t="str">
        <f aca="false">BACKUP!A493</f>
        <v>         - Net Gain / (Loss) on Asset Sales (Assoc. Co.)</v>
      </c>
      <c r="B363" s="102"/>
      <c r="C363" s="117" t="s">
        <v>592</v>
      </c>
      <c r="D363" s="129" t="n">
        <f aca="false">BACKUP!D493</f>
        <v>0</v>
      </c>
      <c r="E363" s="129" t="n">
        <f aca="false">BACKUP!E493</f>
        <v>0</v>
      </c>
      <c r="F363" s="129" t="n">
        <f aca="false">BACKUP!F493</f>
        <v>0</v>
      </c>
      <c r="G363" s="129" t="n">
        <f aca="false">BACKUP!G493</f>
        <v>0</v>
      </c>
      <c r="H363" s="129" t="n">
        <f aca="false">BACKUP!H493</f>
        <v>0</v>
      </c>
      <c r="I363" s="129" t="n">
        <f aca="false">BACKUP!I493</f>
        <v>0</v>
      </c>
      <c r="J363" s="129" t="n">
        <f aca="false">BACKUP!J493</f>
        <v>0</v>
      </c>
      <c r="K363" s="129" t="n">
        <f aca="false">BACKUP!K493</f>
        <v>0</v>
      </c>
      <c r="L363" s="129" t="n">
        <f aca="false">BACKUP!L493</f>
        <v>0</v>
      </c>
      <c r="M363" s="129" t="n">
        <f aca="false">BACKUP!M493</f>
        <v>0</v>
      </c>
      <c r="N363" s="129" t="n">
        <f aca="false">BACKUP!N493</f>
        <v>0</v>
      </c>
      <c r="O363" s="129" t="n">
        <f aca="false">BACKUP!O493</f>
        <v>0</v>
      </c>
      <c r="P363" s="129" t="n">
        <f aca="false">SUM(D363:O363)</f>
        <v>0</v>
      </c>
      <c r="Q363" s="130" t="n">
        <f aca="false">SUM(D363:E363)</f>
        <v>0</v>
      </c>
      <c r="R363" s="129" t="n">
        <f aca="false">P363-Q363</f>
        <v>0</v>
      </c>
      <c r="S363" s="102"/>
      <c r="T363" s="102"/>
      <c r="U363" s="129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</row>
    <row r="364" customFormat="false" ht="12.75" hidden="false" customHeight="false" outlineLevel="0" collapsed="false">
      <c r="A364" s="129" t="str">
        <f aca="false">BACKUP!A494</f>
        <v>   FASB 133 - Comprehensive Income / (Loss)</v>
      </c>
      <c r="B364" s="102"/>
      <c r="C364" s="117"/>
      <c r="D364" s="129" t="n">
        <f aca="false">BACKUP!D494</f>
        <v>0</v>
      </c>
      <c r="E364" s="129" t="n">
        <f aca="false">BACKUP!E494</f>
        <v>0</v>
      </c>
      <c r="F364" s="129" t="n">
        <f aca="false">BACKUP!F494</f>
        <v>0</v>
      </c>
      <c r="G364" s="129" t="n">
        <f aca="false">BACKUP!G494</f>
        <v>0</v>
      </c>
      <c r="H364" s="129" t="n">
        <f aca="false">BACKUP!H494</f>
        <v>0</v>
      </c>
      <c r="I364" s="129" t="n">
        <f aca="false">BACKUP!I494</f>
        <v>0</v>
      </c>
      <c r="J364" s="129" t="n">
        <f aca="false">BACKUP!J494</f>
        <v>0</v>
      </c>
      <c r="K364" s="129" t="n">
        <f aca="false">BACKUP!K494</f>
        <v>0</v>
      </c>
      <c r="L364" s="129" t="n">
        <f aca="false">BACKUP!L494</f>
        <v>0</v>
      </c>
      <c r="M364" s="129" t="n">
        <f aca="false">BACKUP!M494</f>
        <v>0</v>
      </c>
      <c r="N364" s="129" t="n">
        <f aca="false">BACKUP!N494</f>
        <v>0</v>
      </c>
      <c r="O364" s="129" t="n">
        <f aca="false">BACKUP!O494</f>
        <v>0</v>
      </c>
      <c r="P364" s="129" t="n">
        <f aca="false">SUM(D364:O364)</f>
        <v>0</v>
      </c>
      <c r="Q364" s="130" t="n">
        <f aca="false">SUM(D364:E364)</f>
        <v>0</v>
      </c>
      <c r="R364" s="129" t="n">
        <f aca="false">P364-Q364</f>
        <v>0</v>
      </c>
      <c r="S364" s="102"/>
      <c r="T364" s="102"/>
      <c r="U364" s="129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</row>
    <row r="365" customFormat="false" ht="12.75" hidden="false" customHeight="false" outlineLevel="0" collapsed="false">
      <c r="A365" s="129" t="str">
        <f aca="false">BACKUP!A495</f>
        <v>                   - Other</v>
      </c>
      <c r="B365" s="102"/>
      <c r="C365" s="117" t="s">
        <v>588</v>
      </c>
      <c r="D365" s="129" t="n">
        <f aca="false">BACKUP!D495</f>
        <v>0</v>
      </c>
      <c r="E365" s="129" t="n">
        <f aca="false">BACKUP!E495</f>
        <v>0</v>
      </c>
      <c r="F365" s="129" t="n">
        <f aca="false">BACKUP!F495</f>
        <v>0</v>
      </c>
      <c r="G365" s="129" t="n">
        <f aca="false">BACKUP!G495</f>
        <v>0</v>
      </c>
      <c r="H365" s="129" t="n">
        <f aca="false">BACKUP!H495</f>
        <v>0</v>
      </c>
      <c r="I365" s="129" t="n">
        <f aca="false">BACKUP!I495</f>
        <v>0</v>
      </c>
      <c r="J365" s="129" t="n">
        <f aca="false">BACKUP!J495</f>
        <v>0</v>
      </c>
      <c r="K365" s="129" t="n">
        <f aca="false">BACKUP!K495</f>
        <v>0</v>
      </c>
      <c r="L365" s="129" t="n">
        <f aca="false">BACKUP!L495</f>
        <v>0</v>
      </c>
      <c r="M365" s="129" t="n">
        <f aca="false">BACKUP!M495</f>
        <v>0</v>
      </c>
      <c r="N365" s="129" t="n">
        <f aca="false">BACKUP!N495</f>
        <v>0</v>
      </c>
      <c r="O365" s="129" t="n">
        <f aca="false">BACKUP!O495</f>
        <v>0</v>
      </c>
      <c r="P365" s="129" t="n">
        <f aca="false">SUM(D365:O365)</f>
        <v>0</v>
      </c>
      <c r="Q365" s="130" t="n">
        <f aca="false">SUM(D365:E365)</f>
        <v>0</v>
      </c>
      <c r="R365" s="129" t="n">
        <f aca="false">P365-Q365</f>
        <v>0</v>
      </c>
      <c r="S365" s="102"/>
      <c r="T365" s="102"/>
      <c r="U365" s="129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</row>
    <row r="366" customFormat="false" ht="12.75" hidden="false" customHeight="false" outlineLevel="0" collapsed="false">
      <c r="A366" s="129" t="str">
        <f aca="false">BACKUP!A496</f>
        <v>   Dividends to EPC, Trailblazer TPC1 (3/99)</v>
      </c>
      <c r="B366" s="102"/>
      <c r="C366" s="117"/>
      <c r="D366" s="129" t="n">
        <f aca="false">BACKUP!D496</f>
        <v>0</v>
      </c>
      <c r="E366" s="129" t="n">
        <f aca="false">BACKUP!E496</f>
        <v>0</v>
      </c>
      <c r="F366" s="129" t="n">
        <f aca="false">BACKUP!F496</f>
        <v>0</v>
      </c>
      <c r="G366" s="129" t="n">
        <f aca="false">BACKUP!G496</f>
        <v>0</v>
      </c>
      <c r="H366" s="129" t="n">
        <f aca="false">BACKUP!H496</f>
        <v>0</v>
      </c>
      <c r="I366" s="129" t="n">
        <f aca="false">BACKUP!I496</f>
        <v>0</v>
      </c>
      <c r="J366" s="129" t="n">
        <f aca="false">BACKUP!J496</f>
        <v>0</v>
      </c>
      <c r="K366" s="129" t="n">
        <f aca="false">BACKUP!K496</f>
        <v>0</v>
      </c>
      <c r="L366" s="129" t="n">
        <f aca="false">BACKUP!L496</f>
        <v>0</v>
      </c>
      <c r="M366" s="129" t="n">
        <f aca="false">BACKUP!M496</f>
        <v>0</v>
      </c>
      <c r="N366" s="129" t="n">
        <f aca="false">BACKUP!N496</f>
        <v>0</v>
      </c>
      <c r="O366" s="129" t="n">
        <f aca="false">BACKUP!O496</f>
        <v>0</v>
      </c>
      <c r="P366" s="129" t="n">
        <f aca="false">SUM(D366:O366)</f>
        <v>0</v>
      </c>
      <c r="Q366" s="130" t="n">
        <f aca="false">SUM(D366:E366)</f>
        <v>0</v>
      </c>
      <c r="R366" s="129" t="n">
        <f aca="false">P366-Q366</f>
        <v>0</v>
      </c>
      <c r="S366" s="102"/>
      <c r="T366" s="102"/>
      <c r="U366" s="129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</row>
    <row r="367" customFormat="false" ht="12.75" hidden="false" customHeight="false" outlineLevel="0" collapsed="false">
      <c r="A367" s="129" t="str">
        <f aca="false">BACKUP!A497</f>
        <v>   Ardmore (3/95), Lucent (11/98, 2/99), Black Marlin (3/99)</v>
      </c>
      <c r="B367" s="102"/>
      <c r="C367" s="117" t="s">
        <v>601</v>
      </c>
      <c r="D367" s="129" t="n">
        <f aca="false">BACKUP!D497</f>
        <v>0</v>
      </c>
      <c r="E367" s="129" t="n">
        <f aca="false">BACKUP!E497</f>
        <v>0</v>
      </c>
      <c r="F367" s="129" t="n">
        <f aca="false">BACKUP!F497</f>
        <v>0</v>
      </c>
      <c r="G367" s="129" t="n">
        <f aca="false">BACKUP!G497</f>
        <v>0</v>
      </c>
      <c r="H367" s="129" t="n">
        <f aca="false">BACKUP!H497</f>
        <v>0</v>
      </c>
      <c r="I367" s="129" t="n">
        <f aca="false">BACKUP!I497</f>
        <v>0</v>
      </c>
      <c r="J367" s="129" t="n">
        <f aca="false">BACKUP!J497</f>
        <v>0</v>
      </c>
      <c r="K367" s="129" t="n">
        <f aca="false">BACKUP!K497</f>
        <v>0</v>
      </c>
      <c r="L367" s="129" t="n">
        <f aca="false">BACKUP!L497</f>
        <v>0</v>
      </c>
      <c r="M367" s="129" t="n">
        <f aca="false">BACKUP!M497</f>
        <v>0</v>
      </c>
      <c r="N367" s="129" t="n">
        <f aca="false">BACKUP!N497</f>
        <v>0</v>
      </c>
      <c r="O367" s="129" t="n">
        <f aca="false">BACKUP!O497</f>
        <v>0</v>
      </c>
      <c r="P367" s="129" t="n">
        <f aca="false">SUM(D367:O367)</f>
        <v>0</v>
      </c>
      <c r="Q367" s="130" t="n">
        <f aca="false">SUM(D367:E367)</f>
        <v>0</v>
      </c>
      <c r="R367" s="129" t="n">
        <f aca="false">P367-Q367</f>
        <v>0</v>
      </c>
      <c r="S367" s="102"/>
      <c r="T367" s="102"/>
      <c r="U367" s="129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</row>
    <row r="368" customFormat="false" ht="12.75" hidden="false" customHeight="false" outlineLevel="0" collapsed="false">
      <c r="A368" s="129" t="str">
        <f aca="false">BACKUP!A498</f>
        <v>   Act. / Est. Adjustment </v>
      </c>
      <c r="B368" s="102"/>
      <c r="C368" s="117"/>
      <c r="D368" s="141" t="n">
        <f aca="false">BACKUP!D498</f>
        <v>0</v>
      </c>
      <c r="E368" s="141" t="n">
        <f aca="false">BACKUP!E498</f>
        <v>0</v>
      </c>
      <c r="F368" s="141" t="n">
        <f aca="false">BACKUP!F498</f>
        <v>0</v>
      </c>
      <c r="G368" s="141" t="n">
        <f aca="false">BACKUP!G498</f>
        <v>0</v>
      </c>
      <c r="H368" s="141" t="n">
        <f aca="false">BACKUP!H498</f>
        <v>0</v>
      </c>
      <c r="I368" s="141" t="n">
        <f aca="false">BACKUP!I498</f>
        <v>0</v>
      </c>
      <c r="J368" s="141" t="n">
        <f aca="false">BACKUP!J498</f>
        <v>0</v>
      </c>
      <c r="K368" s="141" t="n">
        <f aca="false">BACKUP!K498</f>
        <v>0</v>
      </c>
      <c r="L368" s="141" t="n">
        <f aca="false">BACKUP!L498</f>
        <v>0</v>
      </c>
      <c r="M368" s="141" t="n">
        <f aca="false">BACKUP!M498</f>
        <v>0</v>
      </c>
      <c r="N368" s="141" t="n">
        <f aca="false">BACKUP!N498</f>
        <v>0</v>
      </c>
      <c r="O368" s="141" t="n">
        <f aca="false">BACKUP!O498</f>
        <v>0</v>
      </c>
      <c r="P368" s="129" t="n">
        <f aca="false">SUM(D368:O368)</f>
        <v>0</v>
      </c>
      <c r="Q368" s="130" t="n">
        <f aca="false">SUM(D368:E368)</f>
        <v>0</v>
      </c>
      <c r="R368" s="129" t="n">
        <f aca="false">P368-Q368</f>
        <v>0</v>
      </c>
      <c r="S368" s="102"/>
      <c r="T368" s="102"/>
      <c r="U368" s="129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</row>
    <row r="369" customFormat="false" ht="3.95" hidden="false" customHeight="true" outlineLevel="0" collapsed="false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29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</row>
    <row r="370" customFormat="false" ht="12.75" hidden="false" customHeight="false" outlineLevel="0" collapsed="false">
      <c r="A370" s="154" t="str">
        <f aca="false">BACKUP!A500</f>
        <v>Capitalization - End. Balance</v>
      </c>
      <c r="B370" s="102"/>
      <c r="C370" s="102"/>
      <c r="D370" s="141" t="n">
        <f aca="false">BACKUP!D500</f>
        <v>1200797</v>
      </c>
      <c r="E370" s="141" t="n">
        <f aca="false">BACKUP!E500</f>
        <v>1218582</v>
      </c>
      <c r="F370" s="141" t="n">
        <f aca="false">BACKUP!F500</f>
        <v>1239035</v>
      </c>
      <c r="G370" s="141" t="n">
        <f aca="false">BACKUP!G500</f>
        <v>1238113</v>
      </c>
      <c r="H370" s="141" t="n">
        <f aca="false">BACKUP!H500</f>
        <v>1237178</v>
      </c>
      <c r="I370" s="141" t="n">
        <f aca="false">BACKUP!I500</f>
        <v>1245090</v>
      </c>
      <c r="J370" s="141" t="n">
        <f aca="false">BACKUP!J500</f>
        <v>1244757</v>
      </c>
      <c r="K370" s="141" t="n">
        <f aca="false">BACKUP!K500</f>
        <v>1244997</v>
      </c>
      <c r="L370" s="141" t="n">
        <f aca="false">BACKUP!L500</f>
        <v>1245168</v>
      </c>
      <c r="M370" s="141" t="n">
        <f aca="false">BACKUP!M500</f>
        <v>1244564</v>
      </c>
      <c r="N370" s="141" t="n">
        <f aca="false">BACKUP!N500</f>
        <v>1261990</v>
      </c>
      <c r="O370" s="141" t="n">
        <f aca="false">BACKUP!O500</f>
        <v>1283386</v>
      </c>
      <c r="P370" s="102"/>
      <c r="Q370" s="102"/>
      <c r="R370" s="102"/>
      <c r="S370" s="102"/>
      <c r="T370" s="102"/>
      <c r="U370" s="129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</row>
    <row r="371" customFormat="false" ht="8.1" hidden="false" customHeight="true" outlineLevel="0" collapsed="false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29"/>
      <c r="U371" s="129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</row>
    <row r="372" customFormat="false" ht="12.75" hidden="false" customHeight="false" outlineLevel="0" collapsed="false">
      <c r="A372" s="170" t="s">
        <v>602</v>
      </c>
      <c r="B372" s="170" t="s">
        <v>602</v>
      </c>
      <c r="C372" s="170" t="s">
        <v>602</v>
      </c>
      <c r="D372" s="170" t="s">
        <v>602</v>
      </c>
      <c r="E372" s="170" t="s">
        <v>602</v>
      </c>
      <c r="F372" s="170" t="s">
        <v>602</v>
      </c>
      <c r="G372" s="170" t="s">
        <v>602</v>
      </c>
      <c r="H372" s="170" t="s">
        <v>602</v>
      </c>
      <c r="I372" s="170" t="s">
        <v>602</v>
      </c>
      <c r="J372" s="170" t="s">
        <v>602</v>
      </c>
      <c r="K372" s="170" t="s">
        <v>602</v>
      </c>
      <c r="L372" s="170" t="s">
        <v>602</v>
      </c>
      <c r="M372" s="170" t="s">
        <v>602</v>
      </c>
      <c r="N372" s="170" t="s">
        <v>602</v>
      </c>
      <c r="O372" s="170" t="s">
        <v>602</v>
      </c>
      <c r="P372" s="170" t="s">
        <v>602</v>
      </c>
      <c r="Q372" s="102"/>
      <c r="R372" s="102"/>
      <c r="S372" s="102"/>
      <c r="T372" s="129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</row>
    <row r="373" customFormat="false" ht="12.75" hidden="false" customHeight="false" outlineLevel="0" collapsed="false">
      <c r="A373" s="103" t="str">
        <f aca="false">A1</f>
        <v>'file:///mnt/12tb/@roms/datasets/enron/EDRM Enron Email Data Set v2 XML/filtered-attachments/xls/CFNNG02PL.xls'#$BACKUP</v>
      </c>
      <c r="B373" s="99"/>
      <c r="C373" s="99" t="str">
        <f aca="false">I1</f>
        <v>NORTHERN NATURAL GAS GROUP</v>
      </c>
      <c r="D373" s="99"/>
      <c r="E373" s="99"/>
      <c r="F373" s="99"/>
      <c r="G373" s="99"/>
      <c r="H373" s="99"/>
      <c r="I373" s="99"/>
      <c r="J373" s="99"/>
      <c r="K373" s="102"/>
      <c r="L373" s="102"/>
      <c r="M373" s="198" t="n">
        <f aca="true">NOW()</f>
        <v>45926.9641670654</v>
      </c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</row>
    <row r="374" customFormat="false" ht="12.75" hidden="false" customHeight="false" outlineLevel="0" collapsed="false">
      <c r="A374" s="106" t="s">
        <v>603</v>
      </c>
      <c r="B374" s="99"/>
      <c r="C374" s="99" t="str">
        <f aca="false">I2</f>
        <v>CASH FLOW STATEMENT</v>
      </c>
      <c r="D374" s="99"/>
      <c r="E374" s="99"/>
      <c r="F374" s="99"/>
      <c r="G374" s="99"/>
      <c r="H374" s="99"/>
      <c r="I374" s="99"/>
      <c r="J374" s="99"/>
      <c r="K374" s="102"/>
      <c r="L374" s="102"/>
      <c r="M374" s="199" t="n">
        <f aca="true">NOW()</f>
        <v>45926.9641670655</v>
      </c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  <c r="AT374" s="102"/>
      <c r="AU374" s="102"/>
    </row>
    <row r="375" customFormat="false" ht="12.75" hidden="false" customHeight="false" outlineLevel="0" collapsed="false">
      <c r="A375" s="99"/>
      <c r="B375" s="99"/>
      <c r="C375" s="99" t="str">
        <f aca="false">I3</f>
        <v>2002 OPERATING PLAN</v>
      </c>
      <c r="D375" s="99"/>
      <c r="E375" s="99"/>
      <c r="F375" s="99"/>
      <c r="G375" s="99"/>
      <c r="H375" s="99"/>
      <c r="I375" s="99"/>
      <c r="J375" s="99"/>
      <c r="K375" s="99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  <c r="AT375" s="102"/>
      <c r="AU375" s="102"/>
    </row>
    <row r="376" customFormat="false" ht="12.75" hidden="false" customHeight="false" outlineLevel="0" collapsed="false">
      <c r="A376" s="99"/>
      <c r="B376" s="99"/>
      <c r="C376" s="99" t="str">
        <f aca="false">I4</f>
        <v>(Thousands of Dollars)</v>
      </c>
      <c r="D376" s="99"/>
      <c r="E376" s="99"/>
      <c r="F376" s="99"/>
      <c r="G376" s="99"/>
      <c r="H376" s="99"/>
      <c r="I376" s="99"/>
      <c r="J376" s="99"/>
      <c r="K376" s="99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</row>
    <row r="377" customFormat="false" ht="12.75" hidden="false" customHeight="false" outlineLevel="0" collapsed="false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  <c r="AQ377" s="102"/>
      <c r="AR377" s="102"/>
      <c r="AS377" s="102"/>
      <c r="AT377" s="102"/>
      <c r="AU377" s="102"/>
    </row>
    <row r="378" customFormat="false" ht="12.75" hidden="false" customHeight="false" outlineLevel="0" collapsed="false">
      <c r="A378" s="99"/>
      <c r="B378" s="99"/>
      <c r="C378" s="99"/>
      <c r="D378" s="99"/>
      <c r="E378" s="99"/>
      <c r="F378" s="99"/>
      <c r="G378" s="99"/>
      <c r="H378" s="99"/>
      <c r="I378" s="155" t="s">
        <v>604</v>
      </c>
      <c r="J378" s="155"/>
      <c r="K378" s="155"/>
      <c r="L378" s="102"/>
      <c r="M378" s="119" t="s">
        <v>605</v>
      </c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  <c r="AT378" s="102"/>
      <c r="AU378" s="102"/>
    </row>
    <row r="379" customFormat="false" ht="12.95" hidden="false" customHeight="true" outlineLevel="0" collapsed="false">
      <c r="A379" s="99"/>
      <c r="B379" s="99"/>
      <c r="C379" s="99"/>
      <c r="D379" s="99"/>
      <c r="E379" s="99"/>
      <c r="F379" s="99"/>
      <c r="G379" s="99"/>
      <c r="H379" s="99"/>
      <c r="I379" s="125" t="s">
        <v>606</v>
      </c>
      <c r="J379" s="99"/>
      <c r="K379" s="125" t="s">
        <v>607</v>
      </c>
      <c r="L379" s="102"/>
      <c r="M379" s="125" t="s">
        <v>608</v>
      </c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  <c r="AT379" s="102"/>
      <c r="AU379" s="102"/>
    </row>
    <row r="380" customFormat="false" ht="3.95" hidden="false" customHeight="true" outlineLevel="0" collapsed="false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</row>
    <row r="381" customFormat="false" ht="12.75" hidden="false" customHeight="false" outlineLevel="0" collapsed="false">
      <c r="A381" s="195" t="s">
        <v>609</v>
      </c>
      <c r="B381" s="102"/>
      <c r="C381" s="102"/>
      <c r="D381" s="102"/>
      <c r="E381" s="102"/>
      <c r="F381" s="102"/>
      <c r="G381" s="102"/>
      <c r="H381" s="102"/>
      <c r="I381" s="200" t="n">
        <f aca="false">T48</f>
        <v>0</v>
      </c>
      <c r="J381" s="102"/>
      <c r="K381" s="200" t="e">
        <f aca="false">#REF!</f>
        <v>#REF!</v>
      </c>
      <c r="L381" s="102"/>
      <c r="M381" s="200" t="n">
        <f aca="false">T58</f>
        <v>0</v>
      </c>
      <c r="N381" s="102"/>
      <c r="O381" s="102"/>
      <c r="P381" s="102"/>
      <c r="Q381" s="102"/>
      <c r="R381" s="102"/>
      <c r="S381" s="102"/>
      <c r="T381" s="129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  <c r="AT381" s="102"/>
      <c r="AU381" s="102"/>
    </row>
    <row r="382" customFormat="false" ht="3.95" hidden="false" customHeight="true" outlineLevel="0" collapsed="false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</row>
    <row r="383" customFormat="false" ht="12.75" hidden="false" customHeight="false" outlineLevel="0" collapsed="false">
      <c r="A383" s="201" t="s">
        <v>610</v>
      </c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</row>
    <row r="384" customFormat="false" ht="12.75" hidden="false" customHeight="false" outlineLevel="0" collapsed="false">
      <c r="A384" s="102" t="str">
        <f aca="false">A9</f>
        <v>   Net Income </v>
      </c>
      <c r="B384" s="102"/>
      <c r="C384" s="102"/>
      <c r="D384" s="102"/>
      <c r="E384" s="102"/>
      <c r="F384" s="102"/>
      <c r="G384" s="129" t="n">
        <f aca="false">AK9</f>
        <v>101094</v>
      </c>
      <c r="H384" s="102"/>
      <c r="I384" s="2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29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  <c r="AT384" s="102"/>
      <c r="AU384" s="102"/>
    </row>
    <row r="385" customFormat="false" ht="12.75" hidden="false" customHeight="false" outlineLevel="0" collapsed="false">
      <c r="A385" s="102" t="str">
        <f aca="false">A11</f>
        <v>      Depreciation and Amortization</v>
      </c>
      <c r="B385" s="102"/>
      <c r="C385" s="102"/>
      <c r="D385" s="102"/>
      <c r="E385" s="102"/>
      <c r="F385" s="102"/>
      <c r="G385" s="129" t="n">
        <f aca="false">AK11</f>
        <v>49615</v>
      </c>
      <c r="H385" s="102"/>
      <c r="I385" s="2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29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  <c r="AQ385" s="102"/>
      <c r="AR385" s="102"/>
      <c r="AS385" s="102"/>
      <c r="AT385" s="102"/>
      <c r="AU385" s="102"/>
    </row>
    <row r="386" customFormat="false" ht="12.75" hidden="false" customHeight="false" outlineLevel="0" collapsed="false">
      <c r="A386" s="102" t="str">
        <f aca="false">A12</f>
        <v>      Regulatory Amortization - TCR</v>
      </c>
      <c r="B386" s="202"/>
      <c r="C386" s="202"/>
      <c r="D386" s="102"/>
      <c r="E386" s="202"/>
      <c r="F386" s="102"/>
      <c r="G386" s="129" t="n">
        <f aca="false">AK12</f>
        <v>0</v>
      </c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  <c r="AQ386" s="102"/>
      <c r="AR386" s="102"/>
      <c r="AS386" s="102"/>
      <c r="AT386" s="102"/>
      <c r="AU386" s="102"/>
    </row>
    <row r="387" customFormat="false" ht="12.75" hidden="false" customHeight="false" outlineLevel="0" collapsed="false">
      <c r="A387" s="102" t="e">
        <f aca="false">#REF!</f>
        <v>#REF!</v>
      </c>
      <c r="B387" s="102"/>
      <c r="C387" s="102"/>
      <c r="D387" s="102"/>
      <c r="E387" s="102"/>
      <c r="F387" s="102"/>
      <c r="G387" s="129" t="e">
        <f aca="false">#REF!</f>
        <v>#REF!</v>
      </c>
      <c r="H387" s="102"/>
      <c r="I387" s="2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29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  <c r="AQ387" s="102"/>
      <c r="AR387" s="102"/>
      <c r="AS387" s="102"/>
      <c r="AT387" s="102"/>
      <c r="AU387" s="102"/>
    </row>
    <row r="388" customFormat="false" ht="12.75" hidden="false" customHeight="false" outlineLevel="0" collapsed="false">
      <c r="A388" s="102" t="str">
        <f aca="false">A13</f>
        <v>      Deferred Income Taxes - Both Current and Noncurrent </v>
      </c>
      <c r="B388" s="102"/>
      <c r="C388" s="102"/>
      <c r="D388" s="102"/>
      <c r="E388" s="102"/>
      <c r="F388" s="102"/>
      <c r="G388" s="129" t="n">
        <f aca="false">AK13</f>
        <v>7412</v>
      </c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2"/>
      <c r="AK388" s="102"/>
      <c r="AL388" s="102"/>
      <c r="AM388" s="102"/>
      <c r="AN388" s="102"/>
      <c r="AO388" s="102"/>
      <c r="AP388" s="102"/>
      <c r="AQ388" s="102"/>
      <c r="AR388" s="102"/>
      <c r="AS388" s="102"/>
      <c r="AT388" s="102"/>
      <c r="AU388" s="102"/>
    </row>
    <row r="389" customFormat="false" ht="12.75" hidden="false" customHeight="false" outlineLevel="0" collapsed="false">
      <c r="A389" s="102" t="e">
        <f aca="false">#REF!</f>
        <v>#REF!</v>
      </c>
      <c r="B389" s="102"/>
      <c r="C389" s="102"/>
      <c r="D389" s="102"/>
      <c r="E389" s="102"/>
      <c r="F389" s="102"/>
      <c r="G389" s="129" t="e">
        <f aca="false">#REF!</f>
        <v>#REF!</v>
      </c>
      <c r="H389" s="102"/>
      <c r="I389" s="129" t="e">
        <f aca="false">SUM(G384:G389)</f>
        <v>#REF!</v>
      </c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  <c r="AQ389" s="102"/>
      <c r="AR389" s="102"/>
      <c r="AS389" s="102"/>
      <c r="AT389" s="102"/>
      <c r="AU389" s="102"/>
    </row>
    <row r="390" customFormat="false" ht="3.95" hidden="false" customHeight="true" outlineLevel="0" collapsed="false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  <c r="AQ390" s="102"/>
      <c r="AR390" s="102"/>
      <c r="AS390" s="102"/>
      <c r="AT390" s="102"/>
      <c r="AU390" s="102"/>
    </row>
    <row r="391" customFormat="false" ht="12.75" hidden="false" customHeight="false" outlineLevel="0" collapsed="false">
      <c r="A391" s="201" t="s">
        <v>611</v>
      </c>
      <c r="B391" s="102"/>
      <c r="C391" s="102"/>
      <c r="D391" s="102"/>
      <c r="E391" s="102"/>
      <c r="F391" s="102"/>
      <c r="G391" s="129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  <c r="AQ391" s="102"/>
      <c r="AR391" s="102"/>
      <c r="AS391" s="102"/>
      <c r="AT391" s="102"/>
      <c r="AU391" s="102"/>
    </row>
    <row r="392" customFormat="false" ht="12.75" hidden="false" customHeight="false" outlineLevel="0" collapsed="false">
      <c r="A392" s="102" t="str">
        <f aca="false">A16</f>
        <v>      Accounts and Notes Receivable - Trade Only (6/01 Forward)</v>
      </c>
      <c r="B392" s="202"/>
      <c r="C392" s="202"/>
      <c r="D392" s="102"/>
      <c r="E392" s="102"/>
      <c r="F392" s="102"/>
      <c r="G392" s="129" t="n">
        <f aca="false">AK16</f>
        <v>1009</v>
      </c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  <c r="AQ392" s="102"/>
      <c r="AR392" s="102"/>
      <c r="AS392" s="102"/>
      <c r="AT392" s="102"/>
      <c r="AU392" s="102"/>
    </row>
    <row r="393" customFormat="false" ht="12.75" hidden="false" customHeight="false" outlineLevel="0" collapsed="false">
      <c r="A393" s="102" t="str">
        <f aca="false">A17</f>
        <v>      Inventories</v>
      </c>
      <c r="B393" s="202"/>
      <c r="C393" s="202"/>
      <c r="D393" s="102"/>
      <c r="E393" s="102"/>
      <c r="F393" s="102"/>
      <c r="G393" s="129" t="n">
        <f aca="false">AK17</f>
        <v>0</v>
      </c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  <c r="AT393" s="102"/>
      <c r="AU393" s="102"/>
    </row>
    <row r="394" customFormat="false" ht="12.75" hidden="false" customHeight="false" outlineLevel="0" collapsed="false">
      <c r="A394" s="102" t="str">
        <f aca="false">A18</f>
        <v>      Accounts Payable - Trade Only (6/01 Forward)</v>
      </c>
      <c r="B394" s="202"/>
      <c r="C394" s="202"/>
      <c r="D394" s="102"/>
      <c r="E394" s="102"/>
      <c r="F394" s="102"/>
      <c r="G394" s="129" t="n">
        <f aca="false">AK18</f>
        <v>150</v>
      </c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2"/>
      <c r="AK394" s="102"/>
      <c r="AL394" s="102"/>
      <c r="AM394" s="102"/>
      <c r="AN394" s="102"/>
      <c r="AO394" s="102"/>
      <c r="AP394" s="102"/>
      <c r="AQ394" s="102"/>
      <c r="AR394" s="102"/>
      <c r="AS394" s="102"/>
      <c r="AT394" s="102"/>
      <c r="AU394" s="102"/>
    </row>
    <row r="395" customFormat="false" ht="12.75" hidden="false" customHeight="false" outlineLevel="0" collapsed="false">
      <c r="A395" s="102" t="str">
        <f aca="false">A20</f>
        <v>      Over / (Under) Recovered Gas Cost</v>
      </c>
      <c r="B395" s="202"/>
      <c r="C395" s="202"/>
      <c r="D395" s="102"/>
      <c r="E395" s="102"/>
      <c r="F395" s="102"/>
      <c r="G395" s="129" t="n">
        <f aca="false">AK20</f>
        <v>0</v>
      </c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2"/>
      <c r="AK395" s="102"/>
      <c r="AL395" s="102"/>
      <c r="AM395" s="102"/>
      <c r="AN395" s="102"/>
      <c r="AO395" s="102"/>
      <c r="AP395" s="102"/>
      <c r="AQ395" s="102"/>
      <c r="AR395" s="102"/>
      <c r="AS395" s="102"/>
      <c r="AT395" s="102"/>
      <c r="AU395" s="102"/>
    </row>
    <row r="396" customFormat="false" ht="12.75" hidden="false" customHeight="false" outlineLevel="0" collapsed="false">
      <c r="A396" s="102" t="str">
        <f aca="false">A21</f>
        <v>      Exchange Gas - Receivable</v>
      </c>
      <c r="B396" s="202"/>
      <c r="C396" s="202"/>
      <c r="D396" s="102"/>
      <c r="E396" s="102"/>
      <c r="F396" s="102"/>
      <c r="G396" s="129" t="n">
        <f aca="false">AK21</f>
        <v>0</v>
      </c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2"/>
      <c r="AK396" s="102"/>
      <c r="AL396" s="102"/>
      <c r="AM396" s="102"/>
      <c r="AN396" s="102"/>
      <c r="AO396" s="102"/>
      <c r="AP396" s="102"/>
      <c r="AQ396" s="102"/>
      <c r="AR396" s="102"/>
      <c r="AS396" s="102"/>
      <c r="AT396" s="102"/>
      <c r="AU396" s="102"/>
    </row>
    <row r="397" customFormat="false" ht="12.75" hidden="false" customHeight="false" outlineLevel="0" collapsed="false">
      <c r="A397" s="102" t="str">
        <f aca="false">A23</f>
        <v>      Prepayments</v>
      </c>
      <c r="B397" s="202"/>
      <c r="C397" s="202"/>
      <c r="D397" s="102"/>
      <c r="E397" s="102"/>
      <c r="F397" s="102"/>
      <c r="G397" s="129" t="n">
        <f aca="false">AK23</f>
        <v>-120</v>
      </c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2"/>
      <c r="AK397" s="102"/>
      <c r="AL397" s="102"/>
      <c r="AM397" s="102"/>
      <c r="AN397" s="102"/>
      <c r="AO397" s="102"/>
      <c r="AP397" s="102"/>
      <c r="AQ397" s="102"/>
      <c r="AR397" s="102"/>
      <c r="AS397" s="102"/>
      <c r="AT397" s="102"/>
      <c r="AU397" s="102"/>
    </row>
    <row r="398" customFormat="false" ht="12.75" hidden="false" customHeight="false" outlineLevel="0" collapsed="false">
      <c r="A398" s="102" t="e">
        <f aca="false">#REF!</f>
        <v>#REF!</v>
      </c>
      <c r="B398" s="202"/>
      <c r="C398" s="202"/>
      <c r="D398" s="102"/>
      <c r="E398" s="102"/>
      <c r="F398" s="102"/>
      <c r="G398" s="129" t="e">
        <f aca="false">#REF!</f>
        <v>#REF!</v>
      </c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2"/>
      <c r="AK398" s="102"/>
      <c r="AL398" s="102"/>
      <c r="AM398" s="102"/>
      <c r="AN398" s="102"/>
      <c r="AO398" s="102"/>
      <c r="AP398" s="102"/>
      <c r="AQ398" s="102"/>
      <c r="AR398" s="102"/>
      <c r="AS398" s="102"/>
      <c r="AT398" s="102"/>
      <c r="AU398" s="102"/>
    </row>
    <row r="399" customFormat="false" ht="12.75" hidden="false" customHeight="false" outlineLevel="0" collapsed="false">
      <c r="A399" s="102" t="str">
        <f aca="false">A24</f>
        <v>      Accrued Interest - Third Party</v>
      </c>
      <c r="B399" s="202"/>
      <c r="C399" s="202"/>
      <c r="D399" s="102"/>
      <c r="E399" s="102"/>
      <c r="F399" s="102"/>
      <c r="G399" s="129" t="n">
        <f aca="false">AK24</f>
        <v>0</v>
      </c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2"/>
      <c r="AP399" s="102"/>
      <c r="AQ399" s="102"/>
      <c r="AR399" s="102"/>
      <c r="AS399" s="102"/>
      <c r="AT399" s="102"/>
      <c r="AU399" s="102"/>
    </row>
    <row r="400" customFormat="false" ht="12.75" hidden="false" customHeight="false" outlineLevel="0" collapsed="false">
      <c r="A400" s="102" t="str">
        <f aca="false">A25</f>
        <v>      Accrued Taxes, other than income</v>
      </c>
      <c r="B400" s="202"/>
      <c r="C400" s="202"/>
      <c r="D400" s="102"/>
      <c r="E400" s="102"/>
      <c r="F400" s="102"/>
      <c r="G400" s="129" t="n">
        <f aca="false">AK25</f>
        <v>771</v>
      </c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02"/>
      <c r="AK400" s="102"/>
      <c r="AL400" s="102"/>
      <c r="AM400" s="102"/>
      <c r="AN400" s="102"/>
      <c r="AO400" s="102"/>
      <c r="AP400" s="102"/>
      <c r="AQ400" s="102"/>
      <c r="AR400" s="102"/>
      <c r="AS400" s="102"/>
      <c r="AT400" s="102"/>
      <c r="AU400" s="102"/>
    </row>
    <row r="401" customFormat="false" ht="12.75" hidden="false" customHeight="false" outlineLevel="0" collapsed="false">
      <c r="A401" s="102" t="str">
        <f aca="false">A27</f>
        <v>      Other Current Liabilities (W/O Reserve Activity)</v>
      </c>
      <c r="B401" s="202"/>
      <c r="C401" s="202"/>
      <c r="D401" s="102"/>
      <c r="E401" s="102"/>
      <c r="F401" s="102"/>
      <c r="G401" s="129" t="n">
        <f aca="false">AK27</f>
        <v>-798</v>
      </c>
      <c r="H401" s="102"/>
      <c r="I401" s="129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02"/>
      <c r="AK401" s="102"/>
      <c r="AL401" s="102"/>
      <c r="AM401" s="102"/>
      <c r="AN401" s="102"/>
      <c r="AO401" s="102"/>
      <c r="AP401" s="102"/>
      <c r="AQ401" s="102"/>
      <c r="AR401" s="102"/>
      <c r="AS401" s="102"/>
      <c r="AT401" s="102"/>
      <c r="AU401" s="102"/>
    </row>
    <row r="402" customFormat="false" ht="6" hidden="false" customHeight="true" outlineLevel="0" collapsed="false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02"/>
      <c r="AK402" s="102"/>
      <c r="AL402" s="102"/>
      <c r="AM402" s="102"/>
      <c r="AN402" s="102"/>
      <c r="AO402" s="102"/>
      <c r="AP402" s="102"/>
      <c r="AQ402" s="102"/>
      <c r="AR402" s="102"/>
      <c r="AS402" s="102"/>
      <c r="AT402" s="102"/>
      <c r="AU402" s="102"/>
    </row>
    <row r="403" customFormat="false" ht="12.75" hidden="false" customHeight="false" outlineLevel="0" collapsed="false">
      <c r="A403" s="102" t="str">
        <f aca="false">A29</f>
        <v>   Deferred Severance / Relocation Charges</v>
      </c>
      <c r="B403" s="102"/>
      <c r="C403" s="102"/>
      <c r="D403" s="102"/>
      <c r="E403" s="102"/>
      <c r="F403" s="102"/>
      <c r="G403" s="129" t="n">
        <f aca="false">AK29</f>
        <v>0</v>
      </c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02"/>
      <c r="AK403" s="102"/>
      <c r="AL403" s="102"/>
      <c r="AM403" s="102"/>
      <c r="AN403" s="102"/>
      <c r="AO403" s="102"/>
      <c r="AP403" s="102"/>
      <c r="AQ403" s="102"/>
      <c r="AR403" s="102"/>
      <c r="AS403" s="102"/>
      <c r="AT403" s="102"/>
      <c r="AU403" s="102"/>
    </row>
    <row r="404" customFormat="false" ht="12.75" hidden="false" customHeight="false" outlineLevel="0" collapsed="false">
      <c r="A404" s="102" t="e">
        <f aca="false">#REF!</f>
        <v>#REF!</v>
      </c>
      <c r="B404" s="102"/>
      <c r="C404" s="102"/>
      <c r="D404" s="102"/>
      <c r="E404" s="102"/>
      <c r="F404" s="102"/>
      <c r="G404" s="129" t="e">
        <f aca="false">#REF!</f>
        <v>#REF!</v>
      </c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102"/>
      <c r="AJ404" s="102"/>
      <c r="AK404" s="102"/>
      <c r="AL404" s="102"/>
      <c r="AM404" s="102"/>
      <c r="AN404" s="102"/>
      <c r="AO404" s="102"/>
      <c r="AP404" s="102"/>
      <c r="AQ404" s="102"/>
      <c r="AR404" s="102"/>
      <c r="AS404" s="102"/>
      <c r="AT404" s="102"/>
      <c r="AU404" s="102"/>
    </row>
    <row r="405" customFormat="false" ht="12.75" hidden="false" customHeight="false" outlineLevel="0" collapsed="false">
      <c r="A405" s="102" t="e">
        <f aca="false">#REF!</f>
        <v>#REF!</v>
      </c>
      <c r="B405" s="102"/>
      <c r="C405" s="102"/>
      <c r="D405" s="102"/>
      <c r="E405" s="102"/>
      <c r="F405" s="102"/>
      <c r="G405" s="129" t="e">
        <f aca="false">#REF!</f>
        <v>#REF!</v>
      </c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102"/>
      <c r="AJ405" s="102"/>
      <c r="AK405" s="102"/>
      <c r="AL405" s="102"/>
      <c r="AM405" s="102"/>
      <c r="AN405" s="102"/>
      <c r="AO405" s="102"/>
      <c r="AP405" s="102"/>
      <c r="AQ405" s="102"/>
      <c r="AR405" s="102"/>
      <c r="AS405" s="102"/>
      <c r="AT405" s="102"/>
      <c r="AU405" s="102"/>
    </row>
    <row r="406" customFormat="false" ht="12.75" hidden="false" customHeight="false" outlineLevel="0" collapsed="false">
      <c r="A406" s="102" t="str">
        <f aca="false">A31</f>
        <v>   Equity Earnings</v>
      </c>
      <c r="B406" s="102"/>
      <c r="C406" s="102"/>
      <c r="D406" s="102"/>
      <c r="E406" s="102"/>
      <c r="F406" s="102"/>
      <c r="G406" s="129" t="n">
        <f aca="false">AK31</f>
        <v>-6639</v>
      </c>
      <c r="H406" s="102"/>
      <c r="I406" s="2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02"/>
      <c r="AK406" s="102"/>
      <c r="AL406" s="102"/>
      <c r="AM406" s="102"/>
      <c r="AN406" s="102"/>
      <c r="AO406" s="102"/>
      <c r="AP406" s="102"/>
      <c r="AQ406" s="102"/>
      <c r="AR406" s="102"/>
      <c r="AS406" s="102"/>
      <c r="AT406" s="102"/>
      <c r="AU406" s="102"/>
    </row>
    <row r="407" customFormat="false" ht="12.75" hidden="false" customHeight="false" outlineLevel="0" collapsed="false">
      <c r="A407" s="102" t="str">
        <f aca="false">A32</f>
        <v>   Equity / Partner. Distributions / (Expansion) </v>
      </c>
      <c r="B407" s="102"/>
      <c r="C407" s="102"/>
      <c r="D407" s="102"/>
      <c r="E407" s="102"/>
      <c r="F407" s="102"/>
      <c r="G407" s="129" t="n">
        <f aca="false">AK32</f>
        <v>1500</v>
      </c>
      <c r="H407" s="102"/>
      <c r="I407" s="2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102"/>
      <c r="AJ407" s="102"/>
      <c r="AK407" s="102"/>
      <c r="AL407" s="102"/>
      <c r="AM407" s="102"/>
      <c r="AN407" s="102"/>
      <c r="AO407" s="102"/>
      <c r="AP407" s="102"/>
      <c r="AQ407" s="102"/>
      <c r="AR407" s="102"/>
      <c r="AS407" s="102"/>
      <c r="AT407" s="102"/>
      <c r="AU407" s="102"/>
    </row>
    <row r="408" customFormat="false" ht="12.75" hidden="false" customHeight="false" outlineLevel="0" collapsed="false">
      <c r="A408" s="102" t="str">
        <f aca="false">A33</f>
        <v>   Net (Gain) / Loss on Sale of Assets</v>
      </c>
      <c r="B408" s="102"/>
      <c r="C408" s="102"/>
      <c r="D408" s="102"/>
      <c r="E408" s="102"/>
      <c r="F408" s="102"/>
      <c r="G408" s="129" t="n">
        <f aca="false">AK33</f>
        <v>-12600</v>
      </c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02"/>
      <c r="AK408" s="102"/>
      <c r="AL408" s="102"/>
      <c r="AM408" s="102"/>
      <c r="AN408" s="102"/>
      <c r="AO408" s="102"/>
      <c r="AP408" s="102"/>
      <c r="AQ408" s="102"/>
      <c r="AR408" s="102"/>
      <c r="AS408" s="102"/>
      <c r="AT408" s="102"/>
      <c r="AU408" s="102"/>
    </row>
    <row r="409" customFormat="false" ht="12.75" hidden="false" customHeight="false" outlineLevel="0" collapsed="false">
      <c r="A409" s="102" t="str">
        <f aca="false">A34</f>
        <v>   Other Regulatory Assets / Liabilities</v>
      </c>
      <c r="B409" s="102"/>
      <c r="C409" s="102"/>
      <c r="D409" s="102"/>
      <c r="E409" s="102"/>
      <c r="F409" s="102"/>
      <c r="G409" s="129" t="n">
        <f aca="false">AK34</f>
        <v>4444</v>
      </c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02"/>
      <c r="AK409" s="102"/>
      <c r="AL409" s="102"/>
      <c r="AM409" s="102"/>
      <c r="AN409" s="102"/>
      <c r="AO409" s="102"/>
      <c r="AP409" s="102"/>
      <c r="AQ409" s="102"/>
      <c r="AR409" s="102"/>
      <c r="AS409" s="102"/>
      <c r="AT409" s="102"/>
      <c r="AU409" s="102"/>
    </row>
    <row r="410" customFormat="false" ht="12.75" hidden="false" customHeight="false" outlineLevel="0" collapsed="false">
      <c r="A410" s="201" t="s">
        <v>612</v>
      </c>
      <c r="B410" s="102"/>
      <c r="C410" s="102"/>
      <c r="D410" s="102"/>
      <c r="E410" s="130" t="n">
        <v>0</v>
      </c>
      <c r="F410" s="102"/>
      <c r="G410" s="129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102"/>
      <c r="AJ410" s="102"/>
      <c r="AK410" s="102"/>
      <c r="AL410" s="102"/>
      <c r="AM410" s="102"/>
      <c r="AN410" s="102"/>
      <c r="AO410" s="102"/>
      <c r="AP410" s="102"/>
      <c r="AQ410" s="102"/>
      <c r="AR410" s="102"/>
      <c r="AS410" s="102"/>
      <c r="AT410" s="102"/>
      <c r="AU410" s="102"/>
    </row>
    <row r="411" customFormat="false" ht="12.75" hidden="false" customHeight="false" outlineLevel="0" collapsed="false">
      <c r="A411" s="201" t="s">
        <v>613</v>
      </c>
      <c r="B411" s="102"/>
      <c r="C411" s="102"/>
      <c r="D411" s="102"/>
      <c r="E411" s="129" t="n">
        <f aca="false">-P315-P316-P318+T315+T316+T318</f>
        <v>-2000</v>
      </c>
      <c r="F411" s="102"/>
      <c r="G411" s="129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102"/>
      <c r="AJ411" s="102"/>
      <c r="AK411" s="102"/>
      <c r="AL411" s="102"/>
      <c r="AM411" s="102"/>
      <c r="AN411" s="102"/>
      <c r="AO411" s="102"/>
      <c r="AP411" s="102"/>
      <c r="AQ411" s="102"/>
      <c r="AR411" s="102"/>
      <c r="AS411" s="102"/>
      <c r="AT411" s="102"/>
      <c r="AU411" s="102"/>
    </row>
    <row r="412" customFormat="false" ht="12.75" hidden="false" customHeight="false" outlineLevel="0" collapsed="false">
      <c r="A412" s="201" t="s">
        <v>612</v>
      </c>
      <c r="B412" s="102"/>
      <c r="C412" s="102"/>
      <c r="D412" s="102"/>
      <c r="E412" s="130" t="n">
        <v>0</v>
      </c>
      <c r="F412" s="102"/>
      <c r="G412" s="129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02"/>
      <c r="AR412" s="102"/>
      <c r="AS412" s="102"/>
      <c r="AT412" s="102"/>
      <c r="AU412" s="102"/>
    </row>
    <row r="413" customFormat="false" ht="12.75" hidden="false" customHeight="false" outlineLevel="0" collapsed="false">
      <c r="A413" s="201" t="s">
        <v>614</v>
      </c>
      <c r="B413" s="102"/>
      <c r="C413" s="102"/>
      <c r="D413" s="102"/>
      <c r="E413" s="129" t="n">
        <f aca="false">-P311+T311</f>
        <v>0</v>
      </c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  <c r="AT413" s="102"/>
      <c r="AU413" s="102"/>
    </row>
    <row r="414" customFormat="false" ht="12.75" hidden="false" customHeight="false" outlineLevel="0" collapsed="false">
      <c r="A414" s="201" t="s">
        <v>615</v>
      </c>
      <c r="B414" s="102"/>
      <c r="C414" s="102"/>
      <c r="D414" s="102"/>
      <c r="E414" s="129" t="n">
        <f aca="false">-P321+T321</f>
        <v>0</v>
      </c>
      <c r="F414" s="102"/>
      <c r="G414" s="129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02"/>
      <c r="AK414" s="102"/>
      <c r="AL414" s="102"/>
      <c r="AM414" s="102"/>
      <c r="AN414" s="102"/>
      <c r="AO414" s="102"/>
      <c r="AP414" s="102"/>
      <c r="AQ414" s="102"/>
      <c r="AR414" s="102"/>
      <c r="AS414" s="102"/>
      <c r="AT414" s="102"/>
      <c r="AU414" s="102"/>
    </row>
    <row r="415" customFormat="false" ht="12.75" hidden="false" customHeight="false" outlineLevel="0" collapsed="false">
      <c r="A415" s="201" t="s">
        <v>616</v>
      </c>
      <c r="B415" s="102"/>
      <c r="C415" s="102"/>
      <c r="D415" s="102"/>
      <c r="E415" s="129" t="e">
        <f aca="false">#REF!-#REF!</f>
        <v>#REF!</v>
      </c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02"/>
      <c r="AK415" s="102"/>
      <c r="AL415" s="102"/>
      <c r="AM415" s="102"/>
      <c r="AN415" s="102"/>
      <c r="AO415" s="102"/>
      <c r="AP415" s="102"/>
      <c r="AQ415" s="102"/>
      <c r="AR415" s="102"/>
      <c r="AS415" s="102"/>
      <c r="AT415" s="102"/>
      <c r="AU415" s="102"/>
    </row>
    <row r="416" customFormat="false" ht="12.75" hidden="false" customHeight="false" outlineLevel="0" collapsed="false">
      <c r="A416" s="201" t="s">
        <v>617</v>
      </c>
      <c r="B416" s="102"/>
      <c r="C416" s="102"/>
      <c r="D416" s="102"/>
      <c r="E416" s="129" t="e">
        <f aca="false">G416-SUM(E410:E415)</f>
        <v>#REF!</v>
      </c>
      <c r="F416" s="102"/>
      <c r="G416" s="141" t="n">
        <f aca="false">AK35</f>
        <v>-12346</v>
      </c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02"/>
      <c r="AK416" s="102"/>
      <c r="AL416" s="102"/>
      <c r="AM416" s="102"/>
      <c r="AN416" s="102"/>
      <c r="AO416" s="102"/>
      <c r="AP416" s="102"/>
      <c r="AQ416" s="102"/>
      <c r="AR416" s="102"/>
      <c r="AS416" s="102"/>
      <c r="AT416" s="102"/>
      <c r="AU416" s="102"/>
    </row>
    <row r="417" customFormat="false" ht="12.75" hidden="false" customHeight="false" outlineLevel="0" collapsed="false">
      <c r="A417" s="201" t="s">
        <v>618</v>
      </c>
      <c r="B417" s="102"/>
      <c r="C417" s="102"/>
      <c r="D417" s="102"/>
      <c r="E417" s="102"/>
      <c r="F417" s="102"/>
      <c r="G417" s="102"/>
      <c r="H417" s="102"/>
      <c r="I417" s="129" t="e">
        <f aca="false">SUM(G389:G417)</f>
        <v>#REF!</v>
      </c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02"/>
      <c r="AK417" s="102"/>
      <c r="AL417" s="102"/>
      <c r="AM417" s="102"/>
      <c r="AN417" s="102"/>
      <c r="AO417" s="102"/>
      <c r="AP417" s="102"/>
      <c r="AQ417" s="102"/>
      <c r="AR417" s="102"/>
      <c r="AS417" s="102"/>
      <c r="AT417" s="102"/>
      <c r="AU417" s="102"/>
    </row>
    <row r="418" customFormat="false" ht="3.95" hidden="false" customHeight="true" outlineLevel="0" collapsed="false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  <c r="AT418" s="102"/>
      <c r="AU418" s="102"/>
    </row>
    <row r="419" customFormat="false" ht="12.75" hidden="false" customHeight="false" outlineLevel="0" collapsed="false">
      <c r="A419" s="102" t="str">
        <f aca="false">A39</f>
        <v>CASH FLOW FROM INVESTING ACTIVITIES</v>
      </c>
      <c r="B419" s="102"/>
      <c r="C419" s="102"/>
      <c r="D419" s="102"/>
      <c r="E419" s="102"/>
      <c r="F419" s="102"/>
      <c r="G419" s="129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  <c r="AT419" s="102"/>
      <c r="AU419" s="102"/>
    </row>
    <row r="420" customFormat="false" ht="12.75" hidden="false" customHeight="false" outlineLevel="0" collapsed="false">
      <c r="A420" s="102" t="str">
        <f aca="false">A40</f>
        <v>   Proceeds from Sale (Various)</v>
      </c>
      <c r="B420" s="102"/>
      <c r="C420" s="102"/>
      <c r="D420" s="102"/>
      <c r="E420" s="102"/>
      <c r="F420" s="102"/>
      <c r="G420" s="129" t="n">
        <f aca="false">AK40</f>
        <v>12600</v>
      </c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2"/>
      <c r="AK420" s="102"/>
      <c r="AL420" s="102"/>
      <c r="AM420" s="102"/>
      <c r="AN420" s="102"/>
      <c r="AO420" s="102"/>
      <c r="AP420" s="102"/>
      <c r="AQ420" s="102"/>
      <c r="AR420" s="102"/>
      <c r="AS420" s="102"/>
      <c r="AT420" s="102"/>
      <c r="AU420" s="102"/>
    </row>
    <row r="421" customFormat="false" ht="12.75" hidden="false" customHeight="false" outlineLevel="0" collapsed="false">
      <c r="A421" s="102" t="str">
        <f aca="false">A41</f>
        <v>   Additions to Property </v>
      </c>
      <c r="B421" s="102"/>
      <c r="C421" s="102"/>
      <c r="D421" s="102"/>
      <c r="E421" s="102"/>
      <c r="F421" s="102"/>
      <c r="G421" s="129" t="n">
        <f aca="false">AK41</f>
        <v>-112100</v>
      </c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2"/>
      <c r="AK421" s="102"/>
      <c r="AL421" s="102"/>
      <c r="AM421" s="102"/>
      <c r="AN421" s="102"/>
      <c r="AO421" s="102"/>
      <c r="AP421" s="102"/>
      <c r="AQ421" s="102"/>
      <c r="AR421" s="102"/>
      <c r="AS421" s="102"/>
      <c r="AT421" s="102"/>
      <c r="AU421" s="102"/>
    </row>
    <row r="422" customFormat="false" ht="12.75" hidden="false" customHeight="false" outlineLevel="0" collapsed="false">
      <c r="A422" s="102" t="str">
        <f aca="false">A42</f>
        <v>   Other Capital Expenditures</v>
      </c>
      <c r="B422" s="202"/>
      <c r="C422" s="202"/>
      <c r="D422" s="102"/>
      <c r="E422" s="102"/>
      <c r="F422" s="102"/>
      <c r="G422" s="129" t="n">
        <f aca="false">AK42</f>
        <v>-42000</v>
      </c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2"/>
      <c r="AK422" s="102"/>
      <c r="AL422" s="102"/>
      <c r="AM422" s="102"/>
      <c r="AN422" s="102"/>
      <c r="AO422" s="102"/>
      <c r="AP422" s="102"/>
      <c r="AQ422" s="102"/>
      <c r="AR422" s="102"/>
      <c r="AS422" s="102"/>
      <c r="AT422" s="102"/>
      <c r="AU422" s="102"/>
    </row>
    <row r="423" customFormat="false" ht="12.75" hidden="false" customHeight="false" outlineLevel="0" collapsed="false">
      <c r="A423" s="102" t="str">
        <f aca="false">A43</f>
        <v>   Other Investments (McDay Energy / Misc.)</v>
      </c>
      <c r="B423" s="202"/>
      <c r="C423" s="202"/>
      <c r="D423" s="102"/>
      <c r="E423" s="102"/>
      <c r="F423" s="102"/>
      <c r="G423" s="141" t="n">
        <f aca="false">AK43</f>
        <v>0</v>
      </c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2"/>
      <c r="AK423" s="102"/>
      <c r="AL423" s="102"/>
      <c r="AM423" s="102"/>
      <c r="AN423" s="102"/>
      <c r="AO423" s="102"/>
      <c r="AP423" s="102"/>
      <c r="AQ423" s="102"/>
      <c r="AR423" s="102"/>
      <c r="AS423" s="102"/>
      <c r="AT423" s="102"/>
      <c r="AU423" s="102"/>
    </row>
    <row r="424" customFormat="false" ht="12.75" hidden="false" customHeight="false" outlineLevel="0" collapsed="false">
      <c r="A424" s="102" t="str">
        <f aca="false">A46</f>
        <v>      Cash Provided by (Used in) Investing Activities</v>
      </c>
      <c r="B424" s="202"/>
      <c r="C424" s="202"/>
      <c r="D424" s="102"/>
      <c r="E424" s="202"/>
      <c r="F424" s="102"/>
      <c r="G424" s="102"/>
      <c r="H424" s="102"/>
      <c r="I424" s="141" t="n">
        <f aca="false">SUM(G419:G424)</f>
        <v>-141500</v>
      </c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2"/>
      <c r="AK424" s="102"/>
      <c r="AL424" s="102"/>
      <c r="AM424" s="102"/>
      <c r="AN424" s="102"/>
      <c r="AO424" s="102"/>
      <c r="AP424" s="102"/>
      <c r="AQ424" s="102"/>
      <c r="AR424" s="102"/>
      <c r="AS424" s="102"/>
      <c r="AT424" s="102"/>
      <c r="AU424" s="102"/>
    </row>
    <row r="425" customFormat="false" ht="3.95" hidden="false" customHeight="true" outlineLevel="0" collapsed="false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2"/>
      <c r="AK425" s="102"/>
      <c r="AL425" s="102"/>
      <c r="AM425" s="102"/>
      <c r="AN425" s="102"/>
      <c r="AO425" s="102"/>
      <c r="AP425" s="102"/>
      <c r="AQ425" s="102"/>
      <c r="AR425" s="102"/>
      <c r="AS425" s="102"/>
      <c r="AT425" s="102"/>
      <c r="AU425" s="102"/>
    </row>
    <row r="426" customFormat="false" ht="12.75" hidden="false" customHeight="false" outlineLevel="0" collapsed="false">
      <c r="A426" s="99" t="str">
        <f aca="false">A48</f>
        <v>            Net Cash Flow Before Corporate Adjustments</v>
      </c>
      <c r="B426" s="102"/>
      <c r="C426" s="102"/>
      <c r="D426" s="129" t="n">
        <f aca="false">P48</f>
        <v>-10500</v>
      </c>
      <c r="E426" s="102"/>
      <c r="F426" s="102"/>
      <c r="G426" s="102"/>
      <c r="H426" s="102"/>
      <c r="I426" s="200" t="e">
        <f aca="false">SUM(I381:I425)</f>
        <v>#REF!</v>
      </c>
      <c r="J426" s="102"/>
      <c r="K426" s="129" t="e">
        <f aca="false">I426-I381</f>
        <v>#REF!</v>
      </c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2"/>
      <c r="AK426" s="102"/>
      <c r="AL426" s="102"/>
      <c r="AM426" s="102"/>
      <c r="AN426" s="102"/>
      <c r="AO426" s="102"/>
      <c r="AP426" s="102"/>
      <c r="AQ426" s="102"/>
      <c r="AR426" s="102"/>
      <c r="AS426" s="102"/>
      <c r="AT426" s="102"/>
      <c r="AU426" s="102"/>
    </row>
    <row r="427" customFormat="false" ht="3.95" hidden="false" customHeight="true" outlineLevel="0" collapsed="false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2"/>
      <c r="AK427" s="102"/>
      <c r="AL427" s="102"/>
      <c r="AM427" s="102"/>
      <c r="AN427" s="102"/>
      <c r="AO427" s="102"/>
      <c r="AP427" s="102"/>
      <c r="AQ427" s="102"/>
      <c r="AR427" s="102"/>
      <c r="AS427" s="102"/>
      <c r="AT427" s="102"/>
      <c r="AU427" s="102"/>
    </row>
    <row r="428" customFormat="false" ht="12.75" hidden="false" customHeight="false" outlineLevel="0" collapsed="false">
      <c r="A428" s="102" t="e">
        <f aca="false">#REF!</f>
        <v>#REF!</v>
      </c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2"/>
      <c r="AK428" s="102"/>
      <c r="AL428" s="102"/>
      <c r="AM428" s="102"/>
      <c r="AN428" s="102"/>
      <c r="AO428" s="102"/>
      <c r="AP428" s="102"/>
      <c r="AQ428" s="102"/>
      <c r="AR428" s="102"/>
      <c r="AS428" s="102"/>
      <c r="AT428" s="102"/>
      <c r="AU428" s="102"/>
    </row>
    <row r="429" customFormat="false" ht="12.75" hidden="false" customHeight="false" outlineLevel="0" collapsed="false">
      <c r="A429" s="102" t="e">
        <f aca="false">#REF!</f>
        <v>#REF!</v>
      </c>
      <c r="B429" s="202"/>
      <c r="C429" s="202"/>
      <c r="D429" s="102"/>
      <c r="E429" s="102"/>
      <c r="F429" s="102"/>
      <c r="G429" s="129" t="e">
        <f aca="false">#REF!</f>
        <v>#REF!</v>
      </c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2"/>
      <c r="AK429" s="102"/>
      <c r="AL429" s="102"/>
      <c r="AM429" s="102"/>
      <c r="AN429" s="102"/>
      <c r="AO429" s="102"/>
      <c r="AP429" s="102"/>
      <c r="AQ429" s="102"/>
      <c r="AR429" s="102"/>
      <c r="AS429" s="102"/>
      <c r="AT429" s="102"/>
      <c r="AU429" s="102"/>
    </row>
    <row r="430" customFormat="false" ht="12.75" hidden="false" customHeight="false" outlineLevel="0" collapsed="false">
      <c r="A430" s="102" t="e">
        <f aca="false">#REF!</f>
        <v>#REF!</v>
      </c>
      <c r="B430" s="102"/>
      <c r="C430" s="102"/>
      <c r="D430" s="102"/>
      <c r="E430" s="102"/>
      <c r="F430" s="102"/>
      <c r="G430" s="129" t="e">
        <f aca="false">#REF!</f>
        <v>#REF!</v>
      </c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2"/>
      <c r="AK430" s="102"/>
      <c r="AL430" s="102"/>
      <c r="AM430" s="102"/>
      <c r="AN430" s="102"/>
      <c r="AO430" s="102"/>
      <c r="AP430" s="102"/>
      <c r="AQ430" s="102"/>
      <c r="AR430" s="102"/>
      <c r="AS430" s="102"/>
      <c r="AT430" s="102"/>
      <c r="AU430" s="102"/>
    </row>
    <row r="431" customFormat="false" ht="12.75" hidden="false" customHeight="false" outlineLevel="0" collapsed="false">
      <c r="A431" s="102" t="str">
        <f aca="false">A19</f>
        <v>                    - Other</v>
      </c>
      <c r="B431" s="202"/>
      <c r="C431" s="202"/>
      <c r="D431" s="102"/>
      <c r="E431" s="102"/>
      <c r="F431" s="102"/>
      <c r="G431" s="141" t="n">
        <f aca="false">AK19</f>
        <v>1568</v>
      </c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2"/>
      <c r="AK431" s="102"/>
      <c r="AL431" s="102"/>
      <c r="AM431" s="102"/>
      <c r="AN431" s="102"/>
      <c r="AO431" s="102"/>
      <c r="AP431" s="102"/>
      <c r="AQ431" s="102"/>
      <c r="AR431" s="102"/>
      <c r="AS431" s="102"/>
      <c r="AT431" s="102"/>
      <c r="AU431" s="102"/>
    </row>
    <row r="432" customFormat="false" ht="12.75" hidden="false" customHeight="false" outlineLevel="0" collapsed="false">
      <c r="A432" s="102" t="e">
        <f aca="false">#REF!</f>
        <v>#REF!</v>
      </c>
      <c r="B432" s="102"/>
      <c r="C432" s="102"/>
      <c r="D432" s="102"/>
      <c r="E432" s="102"/>
      <c r="F432" s="102"/>
      <c r="G432" s="102"/>
      <c r="H432" s="102"/>
      <c r="I432" s="102"/>
      <c r="J432" s="102"/>
      <c r="K432" s="141" t="e">
        <f aca="false">SUM(G429:G431)</f>
        <v>#REF!</v>
      </c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2"/>
      <c r="AK432" s="102"/>
      <c r="AL432" s="102"/>
      <c r="AM432" s="102"/>
      <c r="AN432" s="102"/>
      <c r="AO432" s="102"/>
      <c r="AP432" s="102"/>
      <c r="AQ432" s="102"/>
      <c r="AR432" s="102"/>
      <c r="AS432" s="102"/>
      <c r="AT432" s="102"/>
      <c r="AU432" s="102"/>
    </row>
    <row r="433" customFormat="false" ht="3.95" hidden="false" customHeight="true" outlineLevel="0" collapsed="false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2"/>
      <c r="AK433" s="102"/>
      <c r="AL433" s="102"/>
      <c r="AM433" s="102"/>
      <c r="AN433" s="102"/>
      <c r="AO433" s="102"/>
      <c r="AP433" s="102"/>
      <c r="AQ433" s="102"/>
      <c r="AR433" s="102"/>
      <c r="AS433" s="102"/>
      <c r="AT433" s="102"/>
      <c r="AU433" s="102"/>
    </row>
    <row r="434" customFormat="false" ht="12.75" hidden="false" customHeight="false" outlineLevel="0" collapsed="false">
      <c r="A434" s="99" t="e">
        <f aca="false">#REF!</f>
        <v>#REF!</v>
      </c>
      <c r="B434" s="102"/>
      <c r="C434" s="102"/>
      <c r="D434" s="129" t="e">
        <f aca="false">#REF!</f>
        <v>#REF!</v>
      </c>
      <c r="E434" s="102"/>
      <c r="F434" s="102"/>
      <c r="G434" s="102"/>
      <c r="H434" s="102"/>
      <c r="I434" s="102"/>
      <c r="J434" s="102"/>
      <c r="K434" s="200" t="e">
        <f aca="false">SUM(K381:K432)</f>
        <v>#REF!</v>
      </c>
      <c r="L434" s="102"/>
      <c r="M434" s="129" t="e">
        <f aca="false">K434-K381</f>
        <v>#REF!</v>
      </c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2"/>
      <c r="AK434" s="102"/>
      <c r="AL434" s="102"/>
      <c r="AM434" s="102"/>
      <c r="AN434" s="102"/>
      <c r="AO434" s="102"/>
      <c r="AP434" s="102"/>
      <c r="AQ434" s="102"/>
      <c r="AR434" s="102"/>
      <c r="AS434" s="102"/>
      <c r="AT434" s="102"/>
      <c r="AU434" s="102"/>
    </row>
    <row r="435" customFormat="false" ht="3.95" hidden="false" customHeight="true" outlineLevel="0" collapsed="false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2"/>
      <c r="AK435" s="102"/>
      <c r="AL435" s="102"/>
      <c r="AM435" s="102"/>
      <c r="AN435" s="102"/>
      <c r="AO435" s="102"/>
      <c r="AP435" s="102"/>
      <c r="AQ435" s="102"/>
      <c r="AR435" s="102"/>
      <c r="AS435" s="102"/>
      <c r="AT435" s="102"/>
      <c r="AU435" s="102"/>
    </row>
    <row r="436" customFormat="false" ht="12.75" hidden="false" customHeight="false" outlineLevel="0" collapsed="false">
      <c r="A436" s="102" t="str">
        <f aca="false">A50</f>
        <v>OTHER ITEMS AFFECTING INTERCO. (CORP.) BALANCE</v>
      </c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2"/>
      <c r="AK436" s="102"/>
      <c r="AL436" s="102"/>
      <c r="AM436" s="102"/>
      <c r="AN436" s="102"/>
      <c r="AO436" s="102"/>
      <c r="AP436" s="102"/>
      <c r="AQ436" s="102"/>
      <c r="AR436" s="102"/>
      <c r="AS436" s="102"/>
      <c r="AT436" s="102"/>
      <c r="AU436" s="102"/>
    </row>
    <row r="437" customFormat="false" ht="12.75" hidden="false" customHeight="false" outlineLevel="0" collapsed="false">
      <c r="A437" s="102" t="str">
        <f aca="false">A51</f>
        <v>   Dividends Transferred to EPC </v>
      </c>
      <c r="B437" s="202"/>
      <c r="C437" s="202"/>
      <c r="D437" s="102"/>
      <c r="E437" s="102"/>
      <c r="F437" s="102"/>
      <c r="G437" s="129" t="n">
        <f aca="false">AK51</f>
        <v>0</v>
      </c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2"/>
      <c r="AK437" s="102"/>
      <c r="AL437" s="102"/>
      <c r="AM437" s="102"/>
      <c r="AN437" s="102"/>
      <c r="AO437" s="102"/>
      <c r="AP437" s="102"/>
      <c r="AQ437" s="102"/>
      <c r="AR437" s="102"/>
      <c r="AS437" s="102"/>
      <c r="AT437" s="102"/>
      <c r="AU437" s="102"/>
    </row>
    <row r="438" customFormat="false" ht="12.75" hidden="false" customHeight="false" outlineLevel="0" collapsed="false">
      <c r="A438" s="102" t="str">
        <f aca="false">A52</f>
        <v>   Inc. / (Dec.) in Long-Term Debt  (External)</v>
      </c>
      <c r="B438" s="202"/>
      <c r="C438" s="202"/>
      <c r="D438" s="102"/>
      <c r="E438" s="102"/>
      <c r="F438" s="102"/>
      <c r="G438" s="129" t="n">
        <f aca="false">AK52</f>
        <v>0</v>
      </c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2"/>
      <c r="AK438" s="102"/>
      <c r="AL438" s="102"/>
      <c r="AM438" s="102"/>
      <c r="AN438" s="102"/>
      <c r="AO438" s="102"/>
      <c r="AP438" s="102"/>
      <c r="AQ438" s="102"/>
      <c r="AR438" s="102"/>
      <c r="AS438" s="102"/>
      <c r="AT438" s="102"/>
      <c r="AU438" s="102"/>
    </row>
    <row r="439" customFormat="false" ht="12.75" hidden="false" customHeight="false" outlineLevel="0" collapsed="false">
      <c r="A439" s="102" t="str">
        <f aca="false">A53</f>
        <v>   Inc. / (Dec.) in Long-Term Debt Discount </v>
      </c>
      <c r="B439" s="102"/>
      <c r="C439" s="102"/>
      <c r="D439" s="102"/>
      <c r="E439" s="102"/>
      <c r="F439" s="102"/>
      <c r="G439" s="129" t="n">
        <f aca="false">AK53</f>
        <v>0</v>
      </c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2"/>
      <c r="AK439" s="102"/>
      <c r="AL439" s="102"/>
      <c r="AM439" s="102"/>
      <c r="AN439" s="102"/>
      <c r="AO439" s="102"/>
      <c r="AP439" s="102"/>
      <c r="AQ439" s="102"/>
      <c r="AR439" s="102"/>
      <c r="AS439" s="102"/>
      <c r="AT439" s="102"/>
      <c r="AU439" s="102"/>
    </row>
    <row r="440" customFormat="false" ht="12.75" hidden="false" customHeight="false" outlineLevel="0" collapsed="false">
      <c r="A440" s="102" t="str">
        <f aca="false">A54</f>
        <v>   Contribution from Parent </v>
      </c>
      <c r="B440" s="102"/>
      <c r="C440" s="102"/>
      <c r="D440" s="102"/>
      <c r="E440" s="102"/>
      <c r="F440" s="102"/>
      <c r="G440" s="141" t="n">
        <f aca="false">AK54</f>
        <v>0</v>
      </c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2"/>
      <c r="AK440" s="102"/>
      <c r="AL440" s="102"/>
      <c r="AM440" s="102"/>
      <c r="AN440" s="102"/>
      <c r="AO440" s="102"/>
      <c r="AP440" s="102"/>
      <c r="AQ440" s="102"/>
      <c r="AR440" s="102"/>
      <c r="AS440" s="102"/>
      <c r="AT440" s="102"/>
      <c r="AU440" s="102"/>
    </row>
    <row r="441" customFormat="false" ht="12.75" hidden="false" customHeight="false" outlineLevel="0" collapsed="false">
      <c r="A441" s="102" t="str">
        <f aca="false">A56</f>
        <v>      Total Items Affecting Intercompany (Corp.) Balance</v>
      </c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41" t="n">
        <f aca="false">SUM(G437:G440)</f>
        <v>0</v>
      </c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2"/>
      <c r="AK441" s="102"/>
      <c r="AL441" s="102"/>
      <c r="AM441" s="102"/>
      <c r="AN441" s="102"/>
      <c r="AO441" s="102"/>
      <c r="AP441" s="102"/>
      <c r="AQ441" s="102"/>
      <c r="AR441" s="102"/>
      <c r="AS441" s="102"/>
      <c r="AT441" s="102"/>
      <c r="AU441" s="102"/>
    </row>
    <row r="442" customFormat="false" ht="6" hidden="false" customHeight="true" outlineLevel="0" collapsed="false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2"/>
      <c r="AK442" s="102"/>
      <c r="AL442" s="102"/>
      <c r="AM442" s="102"/>
      <c r="AN442" s="102"/>
      <c r="AO442" s="102"/>
      <c r="AP442" s="102"/>
      <c r="AQ442" s="102"/>
      <c r="AR442" s="102"/>
      <c r="AS442" s="102"/>
      <c r="AT442" s="102"/>
      <c r="AU442" s="102"/>
    </row>
    <row r="443" customFormat="false" ht="12.75" hidden="false" customHeight="false" outlineLevel="0" collapsed="false">
      <c r="A443" s="195" t="s">
        <v>496</v>
      </c>
      <c r="B443" s="102"/>
      <c r="C443" s="202"/>
      <c r="D443" s="129" t="n">
        <f aca="false">P58</f>
        <v>-10500</v>
      </c>
      <c r="E443" s="202"/>
      <c r="F443" s="102"/>
      <c r="G443" s="129"/>
      <c r="H443" s="102"/>
      <c r="I443" s="102"/>
      <c r="J443" s="102"/>
      <c r="K443" s="102"/>
      <c r="L443" s="102"/>
      <c r="M443" s="203" t="e">
        <f aca="false">SUM(M381:M442)</f>
        <v>#REF!</v>
      </c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2"/>
      <c r="AK443" s="102"/>
      <c r="AL443" s="102"/>
      <c r="AM443" s="102"/>
      <c r="AN443" s="102"/>
      <c r="AO443" s="102"/>
      <c r="AP443" s="102"/>
      <c r="AQ443" s="102"/>
      <c r="AR443" s="102"/>
      <c r="AS443" s="102"/>
      <c r="AT443" s="102"/>
      <c r="AU443" s="102"/>
    </row>
    <row r="444" customFormat="false" ht="8.1" hidden="false" customHeight="true" outlineLevel="0" collapsed="false">
      <c r="A444" s="102"/>
      <c r="B444" s="202"/>
      <c r="C444" s="202"/>
      <c r="D444" s="102"/>
      <c r="E444" s="202"/>
      <c r="F444" s="102"/>
      <c r="G444" s="129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2"/>
      <c r="AK444" s="102"/>
      <c r="AL444" s="102"/>
      <c r="AM444" s="102"/>
      <c r="AN444" s="102"/>
      <c r="AO444" s="102"/>
      <c r="AP444" s="102"/>
      <c r="AQ444" s="102"/>
      <c r="AR444" s="102"/>
      <c r="AS444" s="102"/>
      <c r="AT444" s="102"/>
      <c r="AU444" s="102"/>
    </row>
    <row r="445" customFormat="false" ht="12.75" hidden="false" customHeight="false" outlineLevel="0" collapsed="false">
      <c r="A445" s="170" t="s">
        <v>602</v>
      </c>
      <c r="B445" s="170" t="s">
        <v>602</v>
      </c>
      <c r="C445" s="170" t="s">
        <v>602</v>
      </c>
      <c r="D445" s="170" t="s">
        <v>602</v>
      </c>
      <c r="E445" s="170" t="s">
        <v>602</v>
      </c>
      <c r="F445" s="170" t="s">
        <v>602</v>
      </c>
      <c r="G445" s="170" t="s">
        <v>602</v>
      </c>
      <c r="H445" s="170" t="s">
        <v>602</v>
      </c>
      <c r="I445" s="170" t="s">
        <v>602</v>
      </c>
      <c r="J445" s="170" t="s">
        <v>602</v>
      </c>
      <c r="K445" s="170" t="s">
        <v>602</v>
      </c>
      <c r="L445" s="170" t="s">
        <v>602</v>
      </c>
      <c r="M445" s="170" t="s">
        <v>602</v>
      </c>
      <c r="N445" s="170" t="s">
        <v>602</v>
      </c>
      <c r="O445" s="170" t="s">
        <v>602</v>
      </c>
      <c r="P445" s="170" t="s">
        <v>602</v>
      </c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2"/>
      <c r="AK445" s="102"/>
      <c r="AL445" s="102"/>
      <c r="AM445" s="102"/>
      <c r="AN445" s="102"/>
      <c r="AO445" s="102"/>
      <c r="AP445" s="102"/>
      <c r="AQ445" s="102"/>
      <c r="AR445" s="102"/>
      <c r="AS445" s="102"/>
      <c r="AT445" s="102"/>
      <c r="AU445" s="102"/>
    </row>
    <row r="446" customFormat="false" ht="12.75" hidden="false" customHeight="false" outlineLevel="0" collapsed="false">
      <c r="A446" s="103" t="str">
        <f aca="false">A1</f>
        <v>'file:///mnt/12tb/@roms/datasets/enron/EDRM Enron Email Data Set v2 XML/filtered-attachments/xls/CFNNG02PL.xls'#$BACKUP</v>
      </c>
      <c r="B446" s="99"/>
      <c r="C446" s="99" t="str">
        <f aca="false">I1</f>
        <v>NORTHERN NATURAL GAS GROUP</v>
      </c>
      <c r="D446" s="99"/>
      <c r="E446" s="99"/>
      <c r="F446" s="99"/>
      <c r="G446" s="99"/>
      <c r="H446" s="99"/>
      <c r="I446" s="99"/>
      <c r="J446" s="99"/>
      <c r="K446" s="102"/>
      <c r="L446" s="102"/>
      <c r="M446" s="198" t="n">
        <f aca="true">NOW()</f>
        <v>45926.9641670704</v>
      </c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2"/>
      <c r="AK446" s="102"/>
      <c r="AL446" s="102"/>
      <c r="AM446" s="102"/>
      <c r="AN446" s="102"/>
      <c r="AO446" s="102"/>
      <c r="AP446" s="102"/>
      <c r="AQ446" s="102"/>
      <c r="AR446" s="102"/>
      <c r="AS446" s="102"/>
      <c r="AT446" s="102"/>
      <c r="AU446" s="102"/>
    </row>
    <row r="447" customFormat="false" ht="12.75" hidden="false" customHeight="false" outlineLevel="0" collapsed="false">
      <c r="A447" s="106" t="s">
        <v>619</v>
      </c>
      <c r="B447" s="99"/>
      <c r="C447" s="99" t="str">
        <f aca="false">I2</f>
        <v>CASH FLOW STATEMENT</v>
      </c>
      <c r="D447" s="99"/>
      <c r="E447" s="99"/>
      <c r="F447" s="99"/>
      <c r="G447" s="99"/>
      <c r="H447" s="99"/>
      <c r="I447" s="99"/>
      <c r="J447" s="99"/>
      <c r="K447" s="102"/>
      <c r="L447" s="102"/>
      <c r="M447" s="199" t="n">
        <f aca="true">NOW()</f>
        <v>45926.9641670705</v>
      </c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2"/>
      <c r="AK447" s="102"/>
      <c r="AL447" s="102"/>
      <c r="AM447" s="102"/>
      <c r="AN447" s="102"/>
      <c r="AO447" s="102"/>
      <c r="AP447" s="102"/>
      <c r="AQ447" s="102"/>
      <c r="AR447" s="102"/>
      <c r="AS447" s="102"/>
      <c r="AT447" s="102"/>
      <c r="AU447" s="102"/>
    </row>
    <row r="448" customFormat="false" ht="12.75" hidden="false" customHeight="false" outlineLevel="0" collapsed="false">
      <c r="A448" s="99"/>
      <c r="B448" s="99"/>
      <c r="C448" s="99" t="str">
        <f aca="false">I3</f>
        <v>2002 OPERATING PLAN</v>
      </c>
      <c r="D448" s="99"/>
      <c r="E448" s="99"/>
      <c r="F448" s="99"/>
      <c r="G448" s="99"/>
      <c r="H448" s="99"/>
      <c r="I448" s="99"/>
      <c r="J448" s="99"/>
      <c r="K448" s="99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2"/>
      <c r="AK448" s="102"/>
      <c r="AL448" s="102"/>
      <c r="AM448" s="102"/>
      <c r="AN448" s="102"/>
      <c r="AO448" s="102"/>
      <c r="AP448" s="102"/>
      <c r="AQ448" s="102"/>
      <c r="AR448" s="102"/>
      <c r="AS448" s="102"/>
      <c r="AT448" s="102"/>
      <c r="AU448" s="102"/>
    </row>
    <row r="449" customFormat="false" ht="12.75" hidden="false" customHeight="false" outlineLevel="0" collapsed="false">
      <c r="A449" s="99"/>
      <c r="B449" s="99"/>
      <c r="C449" s="99" t="str">
        <f aca="false">I4</f>
        <v>(Thousands of Dollars)</v>
      </c>
      <c r="D449" s="99"/>
      <c r="E449" s="99"/>
      <c r="F449" s="99"/>
      <c r="G449" s="99"/>
      <c r="H449" s="99"/>
      <c r="I449" s="99"/>
      <c r="J449" s="99"/>
      <c r="K449" s="99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2"/>
      <c r="AK449" s="102"/>
      <c r="AL449" s="102"/>
      <c r="AM449" s="102"/>
      <c r="AN449" s="102"/>
      <c r="AO449" s="102"/>
      <c r="AP449" s="102"/>
      <c r="AQ449" s="102"/>
      <c r="AR449" s="102"/>
      <c r="AS449" s="102"/>
      <c r="AT449" s="102"/>
      <c r="AU449" s="102"/>
    </row>
    <row r="450" customFormat="false" ht="12.75" hidden="false" customHeight="false" outlineLevel="0" collapsed="false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2"/>
      <c r="AK450" s="102"/>
      <c r="AL450" s="102"/>
      <c r="AM450" s="102"/>
      <c r="AN450" s="102"/>
      <c r="AO450" s="102"/>
      <c r="AP450" s="102"/>
      <c r="AQ450" s="102"/>
      <c r="AR450" s="102"/>
      <c r="AS450" s="102"/>
      <c r="AT450" s="102"/>
      <c r="AU450" s="102"/>
    </row>
    <row r="451" customFormat="false" ht="12.75" hidden="false" customHeight="false" outlineLevel="0" collapsed="false">
      <c r="A451" s="99"/>
      <c r="B451" s="99"/>
      <c r="C451" s="99"/>
      <c r="D451" s="99"/>
      <c r="E451" s="99"/>
      <c r="F451" s="99"/>
      <c r="G451" s="99"/>
      <c r="H451" s="99"/>
      <c r="I451" s="155" t="s">
        <v>604</v>
      </c>
      <c r="J451" s="155"/>
      <c r="K451" s="155"/>
      <c r="L451" s="102"/>
      <c r="M451" s="119" t="s">
        <v>605</v>
      </c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2"/>
      <c r="AK451" s="102"/>
      <c r="AL451" s="102"/>
      <c r="AM451" s="102"/>
      <c r="AN451" s="102"/>
      <c r="AO451" s="102"/>
      <c r="AP451" s="102"/>
      <c r="AQ451" s="102"/>
      <c r="AR451" s="102"/>
      <c r="AS451" s="102"/>
      <c r="AT451" s="102"/>
      <c r="AU451" s="102"/>
    </row>
    <row r="452" customFormat="false" ht="12.95" hidden="false" customHeight="true" outlineLevel="0" collapsed="false">
      <c r="A452" s="99"/>
      <c r="B452" s="99"/>
      <c r="C452" s="99"/>
      <c r="D452" s="99"/>
      <c r="E452" s="99"/>
      <c r="F452" s="99"/>
      <c r="G452" s="99"/>
      <c r="H452" s="99"/>
      <c r="I452" s="125" t="s">
        <v>606</v>
      </c>
      <c r="J452" s="99"/>
      <c r="K452" s="125" t="s">
        <v>607</v>
      </c>
      <c r="L452" s="102"/>
      <c r="M452" s="125" t="s">
        <v>608</v>
      </c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2"/>
      <c r="AK452" s="102"/>
      <c r="AL452" s="102"/>
      <c r="AM452" s="102"/>
      <c r="AN452" s="102"/>
      <c r="AO452" s="102"/>
      <c r="AP452" s="102"/>
      <c r="AQ452" s="102"/>
      <c r="AR452" s="102"/>
      <c r="AS452" s="102"/>
      <c r="AT452" s="102"/>
      <c r="AU452" s="102"/>
    </row>
    <row r="453" customFormat="false" ht="3.95" hidden="false" customHeight="true" outlineLevel="0" collapsed="false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2"/>
      <c r="AK453" s="102"/>
      <c r="AL453" s="102"/>
      <c r="AM453" s="102"/>
      <c r="AN453" s="102"/>
      <c r="AO453" s="102"/>
      <c r="AP453" s="102"/>
      <c r="AQ453" s="102"/>
      <c r="AR453" s="102"/>
      <c r="AS453" s="102"/>
      <c r="AT453" s="102"/>
      <c r="AU453" s="102"/>
    </row>
    <row r="454" customFormat="false" ht="12.75" hidden="false" customHeight="false" outlineLevel="0" collapsed="false">
      <c r="A454" s="195" t="s">
        <v>620</v>
      </c>
      <c r="B454" s="102"/>
      <c r="C454" s="102"/>
      <c r="D454" s="102"/>
      <c r="E454" s="102"/>
      <c r="F454" s="102"/>
      <c r="G454" s="102"/>
      <c r="H454" s="102"/>
      <c r="I454" s="200" t="n">
        <f aca="false">AM48</f>
        <v>32481</v>
      </c>
      <c r="J454" s="102"/>
      <c r="K454" s="200" t="e">
        <f aca="false">#REF!</f>
        <v>#REF!</v>
      </c>
      <c r="L454" s="102"/>
      <c r="M454" s="200" t="n">
        <f aca="false">AM58</f>
        <v>32481</v>
      </c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2"/>
      <c r="AK454" s="102"/>
      <c r="AL454" s="102"/>
      <c r="AM454" s="102"/>
      <c r="AN454" s="102"/>
      <c r="AO454" s="102"/>
      <c r="AP454" s="102"/>
      <c r="AQ454" s="102"/>
      <c r="AR454" s="102"/>
      <c r="AS454" s="102"/>
      <c r="AT454" s="102"/>
      <c r="AU454" s="102"/>
    </row>
    <row r="455" customFormat="false" ht="3.95" hidden="false" customHeight="true" outlineLevel="0" collapsed="false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2"/>
      <c r="AK455" s="102"/>
      <c r="AL455" s="102"/>
      <c r="AM455" s="102"/>
      <c r="AN455" s="102"/>
      <c r="AO455" s="102"/>
      <c r="AP455" s="102"/>
      <c r="AQ455" s="102"/>
      <c r="AR455" s="102"/>
      <c r="AS455" s="102"/>
      <c r="AT455" s="102"/>
      <c r="AU455" s="102"/>
    </row>
    <row r="456" customFormat="false" ht="12.75" hidden="false" customHeight="false" outlineLevel="0" collapsed="false">
      <c r="A456" s="201" t="s">
        <v>610</v>
      </c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2"/>
      <c r="AK456" s="102"/>
      <c r="AL456" s="102"/>
      <c r="AM456" s="102"/>
      <c r="AN456" s="102"/>
      <c r="AO456" s="102"/>
      <c r="AP456" s="102"/>
      <c r="AQ456" s="102"/>
      <c r="AR456" s="102"/>
      <c r="AS456" s="102"/>
      <c r="AT456" s="102"/>
      <c r="AU456" s="102"/>
    </row>
    <row r="457" customFormat="false" ht="12.75" hidden="false" customHeight="false" outlineLevel="0" collapsed="false">
      <c r="A457" s="102" t="str">
        <f aca="false">A9</f>
        <v>   Net Income </v>
      </c>
      <c r="B457" s="102"/>
      <c r="C457" s="102"/>
      <c r="D457" s="102"/>
      <c r="E457" s="102"/>
      <c r="F457" s="102"/>
      <c r="G457" s="129" t="n">
        <f aca="false">AN9</f>
        <v>1353</v>
      </c>
      <c r="H457" s="102"/>
      <c r="I457" s="2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/>
      <c r="AJ457" s="102"/>
      <c r="AK457" s="102"/>
      <c r="AL457" s="102"/>
      <c r="AM457" s="102"/>
      <c r="AN457" s="102"/>
      <c r="AO457" s="102"/>
      <c r="AP457" s="102"/>
      <c r="AQ457" s="102"/>
      <c r="AR457" s="102"/>
      <c r="AS457" s="102"/>
      <c r="AT457" s="102"/>
      <c r="AU457" s="102"/>
    </row>
    <row r="458" customFormat="false" ht="12.75" hidden="false" customHeight="false" outlineLevel="0" collapsed="false">
      <c r="A458" s="102" t="str">
        <f aca="false">A11</f>
        <v>      Depreciation and Amortization</v>
      </c>
      <c r="B458" s="102"/>
      <c r="C458" s="102"/>
      <c r="D458" s="102"/>
      <c r="E458" s="102"/>
      <c r="F458" s="102"/>
      <c r="G458" s="129" t="n">
        <f aca="false">AN11</f>
        <v>1700</v>
      </c>
      <c r="H458" s="102"/>
      <c r="I458" s="2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/>
      <c r="AJ458" s="102"/>
      <c r="AK458" s="102"/>
      <c r="AL458" s="102"/>
      <c r="AM458" s="102"/>
      <c r="AN458" s="102"/>
      <c r="AO458" s="102"/>
      <c r="AP458" s="102"/>
      <c r="AQ458" s="102"/>
      <c r="AR458" s="102"/>
      <c r="AS458" s="102"/>
      <c r="AT458" s="102"/>
      <c r="AU458" s="102"/>
    </row>
    <row r="459" customFormat="false" ht="12.75" hidden="false" customHeight="false" outlineLevel="0" collapsed="false">
      <c r="A459" s="102" t="str">
        <f aca="false">A12</f>
        <v>      Regulatory Amortization - TCR</v>
      </c>
      <c r="B459" s="202"/>
      <c r="C459" s="202"/>
      <c r="D459" s="102"/>
      <c r="E459" s="202"/>
      <c r="F459" s="102"/>
      <c r="G459" s="129" t="n">
        <f aca="false">AN12</f>
        <v>0</v>
      </c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02"/>
      <c r="AK459" s="102"/>
      <c r="AL459" s="102"/>
      <c r="AM459" s="102"/>
      <c r="AN459" s="102"/>
      <c r="AO459" s="102"/>
      <c r="AP459" s="102"/>
      <c r="AQ459" s="102"/>
      <c r="AR459" s="102"/>
      <c r="AS459" s="102"/>
      <c r="AT459" s="102"/>
      <c r="AU459" s="102"/>
    </row>
    <row r="460" customFormat="false" ht="12.75" hidden="false" customHeight="false" outlineLevel="0" collapsed="false">
      <c r="A460" s="102" t="e">
        <f aca="false">#REF!</f>
        <v>#REF!</v>
      </c>
      <c r="B460" s="102"/>
      <c r="C460" s="102"/>
      <c r="D460" s="102"/>
      <c r="E460" s="102"/>
      <c r="F460" s="102"/>
      <c r="G460" s="129" t="e">
        <f aca="false">#REF!</f>
        <v>#REF!</v>
      </c>
      <c r="H460" s="102"/>
      <c r="I460" s="2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102"/>
      <c r="AK460" s="102"/>
      <c r="AL460" s="102"/>
      <c r="AM460" s="102"/>
      <c r="AN460" s="102"/>
      <c r="AO460" s="102"/>
      <c r="AP460" s="102"/>
      <c r="AQ460" s="102"/>
      <c r="AR460" s="102"/>
      <c r="AS460" s="102"/>
      <c r="AT460" s="102"/>
      <c r="AU460" s="102"/>
    </row>
    <row r="461" customFormat="false" ht="12.75" hidden="false" customHeight="false" outlineLevel="0" collapsed="false">
      <c r="A461" s="102" t="str">
        <f aca="false">A13</f>
        <v>      Deferred Income Taxes - Both Current and Noncurrent </v>
      </c>
      <c r="B461" s="102"/>
      <c r="C461" s="102"/>
      <c r="D461" s="102"/>
      <c r="E461" s="102"/>
      <c r="F461" s="102"/>
      <c r="G461" s="129" t="n">
        <f aca="false">AN13</f>
        <v>-10716</v>
      </c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/>
      <c r="AJ461" s="102"/>
      <c r="AK461" s="102"/>
      <c r="AL461" s="102"/>
      <c r="AM461" s="102"/>
      <c r="AN461" s="102"/>
      <c r="AO461" s="102"/>
      <c r="AP461" s="102"/>
      <c r="AQ461" s="102"/>
      <c r="AR461" s="102"/>
      <c r="AS461" s="102"/>
      <c r="AT461" s="102"/>
      <c r="AU461" s="102"/>
    </row>
    <row r="462" customFormat="false" ht="12.75" hidden="false" customHeight="false" outlineLevel="0" collapsed="false">
      <c r="A462" s="102" t="e">
        <f aca="false">#REF!</f>
        <v>#REF!</v>
      </c>
      <c r="B462" s="102"/>
      <c r="C462" s="102"/>
      <c r="D462" s="102"/>
      <c r="E462" s="102"/>
      <c r="F462" s="102"/>
      <c r="G462" s="129" t="e">
        <f aca="false">#REF!</f>
        <v>#REF!</v>
      </c>
      <c r="H462" s="102"/>
      <c r="I462" s="129" t="e">
        <f aca="false">SUM(G457:G462)</f>
        <v>#REF!</v>
      </c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/>
      <c r="AJ462" s="102"/>
      <c r="AK462" s="102"/>
      <c r="AL462" s="102"/>
      <c r="AM462" s="102"/>
      <c r="AN462" s="102"/>
      <c r="AO462" s="102"/>
      <c r="AP462" s="102"/>
      <c r="AQ462" s="102"/>
      <c r="AR462" s="102"/>
      <c r="AS462" s="102"/>
      <c r="AT462" s="102"/>
      <c r="AU462" s="102"/>
    </row>
    <row r="463" customFormat="false" ht="3.95" hidden="false" customHeight="true" outlineLevel="0" collapsed="false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/>
      <c r="AJ463" s="102"/>
      <c r="AK463" s="102"/>
      <c r="AL463" s="102"/>
      <c r="AM463" s="102"/>
      <c r="AN463" s="102"/>
      <c r="AO463" s="102"/>
      <c r="AP463" s="102"/>
      <c r="AQ463" s="102"/>
      <c r="AR463" s="102"/>
      <c r="AS463" s="102"/>
      <c r="AT463" s="102"/>
      <c r="AU463" s="102"/>
    </row>
    <row r="464" customFormat="false" ht="12.75" hidden="false" customHeight="false" outlineLevel="0" collapsed="false">
      <c r="A464" s="201" t="s">
        <v>611</v>
      </c>
      <c r="B464" s="102"/>
      <c r="C464" s="102"/>
      <c r="D464" s="102"/>
      <c r="E464" s="102"/>
      <c r="F464" s="102"/>
      <c r="G464" s="129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102"/>
      <c r="AK464" s="102"/>
      <c r="AL464" s="102"/>
      <c r="AM464" s="102"/>
      <c r="AN464" s="102"/>
      <c r="AO464" s="102"/>
      <c r="AP464" s="102"/>
      <c r="AQ464" s="102"/>
      <c r="AR464" s="102"/>
      <c r="AS464" s="102"/>
      <c r="AT464" s="102"/>
      <c r="AU464" s="102"/>
    </row>
    <row r="465" customFormat="false" ht="12.75" hidden="false" customHeight="false" outlineLevel="0" collapsed="false">
      <c r="A465" s="102" t="str">
        <f aca="false">A16</f>
        <v>      Accounts and Notes Receivable - Trade Only (6/01 Forward)</v>
      </c>
      <c r="B465" s="202"/>
      <c r="C465" s="202"/>
      <c r="D465" s="102"/>
      <c r="E465" s="102"/>
      <c r="F465" s="102"/>
      <c r="G465" s="129" t="n">
        <f aca="false">AN16</f>
        <v>18128</v>
      </c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/>
      <c r="AJ465" s="102"/>
      <c r="AK465" s="102"/>
      <c r="AL465" s="102"/>
      <c r="AM465" s="102"/>
      <c r="AN465" s="102"/>
      <c r="AO465" s="102"/>
      <c r="AP465" s="102"/>
      <c r="AQ465" s="102"/>
      <c r="AR465" s="102"/>
      <c r="AS465" s="102"/>
      <c r="AT465" s="102"/>
      <c r="AU465" s="102"/>
    </row>
    <row r="466" customFormat="false" ht="12.75" hidden="false" customHeight="false" outlineLevel="0" collapsed="false">
      <c r="A466" s="102" t="str">
        <f aca="false">A17</f>
        <v>      Inventories</v>
      </c>
      <c r="B466" s="204" t="s">
        <v>621</v>
      </c>
      <c r="C466" s="202"/>
      <c r="D466" s="102"/>
      <c r="E466" s="102"/>
      <c r="F466" s="102"/>
      <c r="G466" s="129" t="n">
        <f aca="false">AN17</f>
        <v>-1492</v>
      </c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102"/>
      <c r="AK466" s="102"/>
      <c r="AL466" s="102"/>
      <c r="AM466" s="102"/>
      <c r="AN466" s="102"/>
      <c r="AO466" s="102"/>
      <c r="AP466" s="102"/>
      <c r="AQ466" s="102"/>
      <c r="AR466" s="102"/>
      <c r="AS466" s="102"/>
      <c r="AT466" s="102"/>
      <c r="AU466" s="102"/>
    </row>
    <row r="467" customFormat="false" ht="12.75" hidden="false" customHeight="false" outlineLevel="0" collapsed="false">
      <c r="A467" s="102" t="str">
        <f aca="false">A18</f>
        <v>      Accounts Payable - Trade Only (6/01 Forward)</v>
      </c>
      <c r="B467" s="202"/>
      <c r="C467" s="202"/>
      <c r="D467" s="102"/>
      <c r="E467" s="102"/>
      <c r="F467" s="102"/>
      <c r="G467" s="129" t="n">
        <f aca="false">AN18</f>
        <v>18544</v>
      </c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02"/>
      <c r="AK467" s="102"/>
      <c r="AL467" s="102"/>
      <c r="AM467" s="102"/>
      <c r="AN467" s="102"/>
      <c r="AO467" s="102"/>
      <c r="AP467" s="102"/>
      <c r="AQ467" s="102"/>
      <c r="AR467" s="102"/>
      <c r="AS467" s="102"/>
      <c r="AT467" s="102"/>
      <c r="AU467" s="102"/>
    </row>
    <row r="468" customFormat="false" ht="12.75" hidden="false" customHeight="false" outlineLevel="0" collapsed="false">
      <c r="A468" s="102" t="str">
        <f aca="false">A20</f>
        <v>      Over / (Under) Recovered Gas Cost</v>
      </c>
      <c r="B468" s="202"/>
      <c r="C468" s="202"/>
      <c r="D468" s="102"/>
      <c r="E468" s="102"/>
      <c r="F468" s="102"/>
      <c r="G468" s="129" t="n">
        <f aca="false">AN20</f>
        <v>0</v>
      </c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102"/>
      <c r="AK468" s="102"/>
      <c r="AL468" s="102"/>
      <c r="AM468" s="102"/>
      <c r="AN468" s="102"/>
      <c r="AO468" s="102"/>
      <c r="AP468" s="102"/>
      <c r="AQ468" s="102"/>
      <c r="AR468" s="102"/>
      <c r="AS468" s="102"/>
      <c r="AT468" s="102"/>
      <c r="AU468" s="102"/>
    </row>
    <row r="469" customFormat="false" ht="12.75" hidden="false" customHeight="false" outlineLevel="0" collapsed="false">
      <c r="A469" s="102" t="str">
        <f aca="false">A21</f>
        <v>      Exchange Gas - Receivable</v>
      </c>
      <c r="B469" s="202"/>
      <c r="C469" s="202"/>
      <c r="D469" s="102"/>
      <c r="E469" s="102"/>
      <c r="F469" s="102"/>
      <c r="G469" s="129" t="n">
        <f aca="false">AN21</f>
        <v>-38550</v>
      </c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02"/>
      <c r="AK469" s="102"/>
      <c r="AL469" s="102"/>
      <c r="AM469" s="102"/>
      <c r="AN469" s="102"/>
      <c r="AO469" s="102"/>
      <c r="AP469" s="102"/>
      <c r="AQ469" s="102"/>
      <c r="AR469" s="102"/>
      <c r="AS469" s="102"/>
      <c r="AT469" s="102"/>
      <c r="AU469" s="102"/>
    </row>
    <row r="470" customFormat="false" ht="12.75" hidden="false" customHeight="false" outlineLevel="0" collapsed="false">
      <c r="A470" s="102" t="str">
        <f aca="false">A23</f>
        <v>      Prepayments</v>
      </c>
      <c r="B470" s="202"/>
      <c r="C470" s="202"/>
      <c r="D470" s="102"/>
      <c r="E470" s="102"/>
      <c r="F470" s="102"/>
      <c r="G470" s="129" t="n">
        <f aca="false">AN23</f>
        <v>1122</v>
      </c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02"/>
      <c r="AK470" s="102"/>
      <c r="AL470" s="102"/>
      <c r="AM470" s="102"/>
      <c r="AN470" s="102"/>
      <c r="AO470" s="102"/>
      <c r="AP470" s="102"/>
      <c r="AQ470" s="102"/>
      <c r="AR470" s="102"/>
      <c r="AS470" s="102"/>
      <c r="AT470" s="102"/>
      <c r="AU470" s="102"/>
    </row>
    <row r="471" customFormat="false" ht="12.75" hidden="false" customHeight="false" outlineLevel="0" collapsed="false">
      <c r="A471" s="102" t="e">
        <f aca="false">#REF!</f>
        <v>#REF!</v>
      </c>
      <c r="B471" s="202"/>
      <c r="C471" s="202"/>
      <c r="D471" s="102"/>
      <c r="E471" s="102"/>
      <c r="F471" s="102"/>
      <c r="G471" s="129" t="e">
        <f aca="false">#REF!</f>
        <v>#REF!</v>
      </c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N471" s="102"/>
      <c r="AO471" s="102"/>
      <c r="AP471" s="102"/>
      <c r="AQ471" s="102"/>
      <c r="AR471" s="102"/>
      <c r="AS471" s="102"/>
      <c r="AT471" s="102"/>
      <c r="AU471" s="102"/>
    </row>
    <row r="472" customFormat="false" ht="12.75" hidden="false" customHeight="false" outlineLevel="0" collapsed="false">
      <c r="A472" s="102" t="str">
        <f aca="false">A24</f>
        <v>      Accrued Interest - Third Party</v>
      </c>
      <c r="B472" s="202"/>
      <c r="C472" s="202"/>
      <c r="D472" s="102"/>
      <c r="E472" s="102"/>
      <c r="F472" s="102"/>
      <c r="G472" s="129" t="n">
        <f aca="false">AN24</f>
        <v>0</v>
      </c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N472" s="102"/>
      <c r="AO472" s="102"/>
      <c r="AP472" s="102"/>
      <c r="AQ472" s="102"/>
      <c r="AR472" s="102"/>
      <c r="AS472" s="102"/>
      <c r="AT472" s="102"/>
      <c r="AU472" s="102"/>
    </row>
    <row r="473" customFormat="false" ht="12.75" hidden="false" customHeight="false" outlineLevel="0" collapsed="false">
      <c r="A473" s="102" t="str">
        <f aca="false">A25</f>
        <v>      Accrued Taxes, other than income</v>
      </c>
      <c r="B473" s="202"/>
      <c r="C473" s="202"/>
      <c r="D473" s="102"/>
      <c r="E473" s="102"/>
      <c r="F473" s="102"/>
      <c r="G473" s="129" t="n">
        <f aca="false">AN25</f>
        <v>-182</v>
      </c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N473" s="102"/>
      <c r="AO473" s="102"/>
      <c r="AP473" s="102"/>
      <c r="AQ473" s="102"/>
      <c r="AR473" s="102"/>
      <c r="AS473" s="102"/>
      <c r="AT473" s="102"/>
      <c r="AU473" s="102"/>
    </row>
    <row r="474" customFormat="false" ht="12.75" hidden="false" customHeight="false" outlineLevel="0" collapsed="false">
      <c r="A474" s="102" t="str">
        <f aca="false">A27</f>
        <v>      Other Current Liabilities (W/O Reserve Activity)</v>
      </c>
      <c r="B474" s="202"/>
      <c r="C474" s="202"/>
      <c r="D474" s="102"/>
      <c r="E474" s="102"/>
      <c r="F474" s="102"/>
      <c r="G474" s="129" t="n">
        <f aca="false">AN27</f>
        <v>15333</v>
      </c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N474" s="102"/>
      <c r="AO474" s="102"/>
      <c r="AP474" s="102"/>
      <c r="AQ474" s="102"/>
      <c r="AR474" s="102"/>
      <c r="AS474" s="102"/>
      <c r="AT474" s="102"/>
      <c r="AU474" s="102"/>
    </row>
    <row r="475" customFormat="false" ht="6" hidden="false" customHeight="true" outlineLevel="0" collapsed="false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02"/>
      <c r="AK475" s="102"/>
      <c r="AL475" s="102"/>
      <c r="AM475" s="102"/>
      <c r="AN475" s="102"/>
      <c r="AO475" s="102"/>
      <c r="AP475" s="102"/>
      <c r="AQ475" s="102"/>
      <c r="AR475" s="102"/>
      <c r="AS475" s="102"/>
      <c r="AT475" s="102"/>
      <c r="AU475" s="102"/>
    </row>
    <row r="476" customFormat="false" ht="12.75" hidden="false" customHeight="false" outlineLevel="0" collapsed="false">
      <c r="A476" s="102" t="str">
        <f aca="false">A29</f>
        <v>   Deferred Severance / Relocation Charges</v>
      </c>
      <c r="B476" s="102"/>
      <c r="C476" s="102"/>
      <c r="D476" s="102"/>
      <c r="E476" s="102"/>
      <c r="F476" s="102"/>
      <c r="G476" s="129" t="n">
        <f aca="false">AN29</f>
        <v>0</v>
      </c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M476" s="102"/>
      <c r="AN476" s="102"/>
      <c r="AO476" s="102"/>
      <c r="AP476" s="102"/>
      <c r="AQ476" s="102"/>
      <c r="AR476" s="102"/>
      <c r="AS476" s="102"/>
      <c r="AT476" s="102"/>
      <c r="AU476" s="102"/>
    </row>
    <row r="477" customFormat="false" ht="12.75" hidden="false" customHeight="false" outlineLevel="0" collapsed="false">
      <c r="A477" s="102" t="e">
        <f aca="false">#REF!</f>
        <v>#REF!</v>
      </c>
      <c r="B477" s="102"/>
      <c r="C477" s="102"/>
      <c r="D477" s="102"/>
      <c r="E477" s="102"/>
      <c r="F477" s="102"/>
      <c r="G477" s="129" t="e">
        <f aca="false">#REF!</f>
        <v>#REF!</v>
      </c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2"/>
      <c r="AK477" s="102"/>
      <c r="AL477" s="102"/>
      <c r="AM477" s="102"/>
      <c r="AN477" s="102"/>
      <c r="AO477" s="102"/>
      <c r="AP477" s="102"/>
      <c r="AQ477" s="102"/>
      <c r="AR477" s="102"/>
      <c r="AS477" s="102"/>
      <c r="AT477" s="102"/>
      <c r="AU477" s="102"/>
    </row>
    <row r="478" customFormat="false" ht="12.75" hidden="false" customHeight="false" outlineLevel="0" collapsed="false">
      <c r="A478" s="102" t="e">
        <f aca="false">#REF!</f>
        <v>#REF!</v>
      </c>
      <c r="B478" s="102"/>
      <c r="C478" s="102"/>
      <c r="D478" s="102"/>
      <c r="E478" s="102"/>
      <c r="F478" s="102"/>
      <c r="G478" s="129" t="e">
        <f aca="false">#REF!</f>
        <v>#REF!</v>
      </c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2"/>
      <c r="AK478" s="102"/>
      <c r="AL478" s="102"/>
      <c r="AM478" s="102"/>
      <c r="AN478" s="102"/>
      <c r="AO478" s="102"/>
      <c r="AP478" s="102"/>
      <c r="AQ478" s="102"/>
      <c r="AR478" s="102"/>
      <c r="AS478" s="102"/>
      <c r="AT478" s="102"/>
      <c r="AU478" s="102"/>
    </row>
    <row r="479" customFormat="false" ht="12.75" hidden="false" customHeight="false" outlineLevel="0" collapsed="false">
      <c r="A479" s="102" t="str">
        <f aca="false">A31</f>
        <v>   Equity Earnings</v>
      </c>
      <c r="B479" s="102"/>
      <c r="C479" s="102"/>
      <c r="D479" s="102"/>
      <c r="E479" s="102"/>
      <c r="F479" s="102"/>
      <c r="G479" s="129" t="n">
        <f aca="false">AN31</f>
        <v>-1822</v>
      </c>
      <c r="H479" s="102"/>
      <c r="I479" s="2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  <c r="AS479" s="102"/>
      <c r="AT479" s="102"/>
      <c r="AU479" s="102"/>
    </row>
    <row r="480" customFormat="false" ht="12.75" hidden="false" customHeight="false" outlineLevel="0" collapsed="false">
      <c r="A480" s="102" t="str">
        <f aca="false">A32</f>
        <v>   Equity / Partner. Distributions / (Expansion) </v>
      </c>
      <c r="B480" s="102"/>
      <c r="C480" s="102"/>
      <c r="D480" s="102"/>
      <c r="E480" s="102"/>
      <c r="F480" s="102"/>
      <c r="G480" s="129" t="n">
        <f aca="false">AN32</f>
        <v>-6700</v>
      </c>
      <c r="H480" s="102"/>
      <c r="I480" s="2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  <c r="AT480" s="102"/>
      <c r="AU480" s="102"/>
    </row>
    <row r="481" customFormat="false" ht="12.75" hidden="false" customHeight="false" outlineLevel="0" collapsed="false">
      <c r="A481" s="102" t="str">
        <f aca="false">A33</f>
        <v>   Net (Gain) / Loss on Sale of Assets</v>
      </c>
      <c r="B481" s="102"/>
      <c r="C481" s="102"/>
      <c r="D481" s="102"/>
      <c r="E481" s="102"/>
      <c r="F481" s="102"/>
      <c r="G481" s="129" t="n">
        <f aca="false">AN33</f>
        <v>-9747</v>
      </c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  <c r="AS481" s="102"/>
      <c r="AT481" s="102"/>
      <c r="AU481" s="102"/>
    </row>
    <row r="482" customFormat="false" ht="12.75" hidden="false" customHeight="false" outlineLevel="0" collapsed="false">
      <c r="A482" s="102" t="str">
        <f aca="false">A34</f>
        <v>   Other Regulatory Assets / Liabilities</v>
      </c>
      <c r="B482" s="102"/>
      <c r="C482" s="102"/>
      <c r="D482" s="102"/>
      <c r="E482" s="102"/>
      <c r="F482" s="102"/>
      <c r="G482" s="129" t="n">
        <f aca="false">AN34</f>
        <v>-1327</v>
      </c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  <c r="AS482" s="102"/>
      <c r="AT482" s="102"/>
      <c r="AU482" s="102"/>
    </row>
    <row r="483" customFormat="false" ht="12.75" hidden="false" customHeight="false" outlineLevel="0" collapsed="false">
      <c r="A483" s="205" t="s">
        <v>622</v>
      </c>
      <c r="B483" s="102"/>
      <c r="C483" s="102"/>
      <c r="D483" s="102"/>
      <c r="E483" s="130" t="n">
        <v>-18794</v>
      </c>
      <c r="F483" s="102"/>
      <c r="G483" s="129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2"/>
      <c r="AK483" s="102"/>
      <c r="AL483" s="102"/>
      <c r="AM483" s="102"/>
      <c r="AN483" s="102"/>
      <c r="AO483" s="102"/>
      <c r="AP483" s="102"/>
      <c r="AQ483" s="102"/>
      <c r="AR483" s="102"/>
      <c r="AS483" s="102"/>
      <c r="AT483" s="102"/>
      <c r="AU483" s="102"/>
    </row>
    <row r="484" customFormat="false" ht="12.75" hidden="false" customHeight="false" outlineLevel="0" collapsed="false">
      <c r="A484" s="102" t="str">
        <f aca="false">A411</f>
        <v>      - Severance (Involuntary / Voluntary) </v>
      </c>
      <c r="B484" s="102"/>
      <c r="C484" s="102"/>
      <c r="D484" s="102"/>
      <c r="E484" s="129" t="n">
        <f aca="false">-P315-P316-P318+U315+U316+U318</f>
        <v>-2000</v>
      </c>
      <c r="F484" s="102"/>
      <c r="G484" s="129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102"/>
      <c r="AK484" s="102"/>
      <c r="AL484" s="102"/>
      <c r="AM484" s="102"/>
      <c r="AN484" s="102"/>
      <c r="AO484" s="102"/>
      <c r="AP484" s="102"/>
      <c r="AQ484" s="102"/>
      <c r="AR484" s="102"/>
      <c r="AS484" s="102"/>
      <c r="AT484" s="102"/>
      <c r="AU484" s="102"/>
    </row>
    <row r="485" customFormat="false" ht="12.75" hidden="false" customHeight="false" outlineLevel="0" collapsed="false">
      <c r="A485" s="205" t="s">
        <v>623</v>
      </c>
      <c r="B485" s="102"/>
      <c r="C485" s="102"/>
      <c r="D485" s="102"/>
      <c r="E485" s="130" t="n">
        <v>-23425</v>
      </c>
      <c r="F485" s="102"/>
      <c r="G485" s="129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2"/>
      <c r="AK485" s="102"/>
      <c r="AL485" s="102"/>
      <c r="AM485" s="102"/>
      <c r="AN485" s="102"/>
      <c r="AO485" s="102"/>
      <c r="AP485" s="102"/>
      <c r="AQ485" s="102"/>
      <c r="AR485" s="102"/>
      <c r="AS485" s="102"/>
      <c r="AT485" s="102"/>
      <c r="AU485" s="102"/>
    </row>
    <row r="486" customFormat="false" ht="12.75" hidden="false" customHeight="false" outlineLevel="0" collapsed="false">
      <c r="A486" s="102" t="str">
        <f aca="false">A413</f>
        <v>      - Unamortized Debt Expense</v>
      </c>
      <c r="B486" s="102"/>
      <c r="C486" s="102"/>
      <c r="D486" s="102"/>
      <c r="E486" s="129" t="n">
        <f aca="false">-P311+U311</f>
        <v>0</v>
      </c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2"/>
      <c r="AK486" s="102"/>
      <c r="AL486" s="102"/>
      <c r="AM486" s="102"/>
      <c r="AN486" s="102"/>
      <c r="AO486" s="102"/>
      <c r="AP486" s="102"/>
      <c r="AQ486" s="102"/>
      <c r="AR486" s="102"/>
      <c r="AS486" s="102"/>
      <c r="AT486" s="102"/>
      <c r="AU486" s="102"/>
    </row>
    <row r="487" customFormat="false" ht="12.75" hidden="false" customHeight="false" outlineLevel="0" collapsed="false">
      <c r="A487" s="102" t="str">
        <f aca="false">A414</f>
        <v>      - Other Deferred Charges (Actual Adjust.)</v>
      </c>
      <c r="B487" s="102"/>
      <c r="C487" s="102"/>
      <c r="D487" s="102"/>
      <c r="E487" s="129" t="n">
        <f aca="false">-P321+U321</f>
        <v>0</v>
      </c>
      <c r="F487" s="102"/>
      <c r="G487" s="129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2"/>
      <c r="AK487" s="102"/>
      <c r="AL487" s="102"/>
      <c r="AM487" s="102"/>
      <c r="AN487" s="102"/>
      <c r="AO487" s="102"/>
      <c r="AP487" s="102"/>
      <c r="AQ487" s="102"/>
      <c r="AR487" s="102"/>
      <c r="AS487" s="102"/>
      <c r="AT487" s="102"/>
      <c r="AU487" s="102"/>
    </row>
    <row r="488" customFormat="false" ht="12.75" hidden="false" customHeight="false" outlineLevel="0" collapsed="false">
      <c r="A488" s="102" t="str">
        <f aca="false">A415</f>
        <v>      - Other Deferred Credits (Actual Adjust.)</v>
      </c>
      <c r="B488" s="102"/>
      <c r="C488" s="102"/>
      <c r="D488" s="102"/>
      <c r="E488" s="129" t="e">
        <f aca="false">#REF!-#REF!</f>
        <v>#REF!</v>
      </c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2"/>
      <c r="AK488" s="102"/>
      <c r="AL488" s="102"/>
      <c r="AM488" s="102"/>
      <c r="AN488" s="102"/>
      <c r="AO488" s="102"/>
      <c r="AP488" s="102"/>
      <c r="AQ488" s="102"/>
      <c r="AR488" s="102"/>
      <c r="AS488" s="102"/>
      <c r="AT488" s="102"/>
      <c r="AU488" s="102"/>
    </row>
    <row r="489" customFormat="false" ht="12.75" hidden="false" customHeight="false" outlineLevel="0" collapsed="false">
      <c r="A489" s="205" t="s">
        <v>624</v>
      </c>
      <c r="B489" s="102"/>
      <c r="C489" s="102"/>
      <c r="D489" s="102"/>
      <c r="E489" s="129" t="e">
        <f aca="false">G489-SUM(E483:E488)</f>
        <v>#REF!</v>
      </c>
      <c r="F489" s="102"/>
      <c r="G489" s="141" t="n">
        <f aca="false">AN35</f>
        <v>-5576</v>
      </c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2"/>
      <c r="AK489" s="102"/>
      <c r="AL489" s="102"/>
      <c r="AM489" s="102"/>
      <c r="AN489" s="102"/>
      <c r="AO489" s="102"/>
      <c r="AP489" s="102"/>
      <c r="AQ489" s="102"/>
      <c r="AR489" s="102"/>
      <c r="AS489" s="102"/>
      <c r="AT489" s="102"/>
      <c r="AU489" s="102"/>
    </row>
    <row r="490" customFormat="false" ht="12.75" hidden="false" customHeight="false" outlineLevel="0" collapsed="false">
      <c r="A490" s="201" t="s">
        <v>618</v>
      </c>
      <c r="B490" s="102"/>
      <c r="C490" s="102"/>
      <c r="D490" s="102"/>
      <c r="E490" s="102"/>
      <c r="F490" s="102"/>
      <c r="G490" s="102"/>
      <c r="H490" s="102"/>
      <c r="I490" s="129" t="e">
        <f aca="false">SUM(G462:G490)</f>
        <v>#REF!</v>
      </c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2"/>
      <c r="AK490" s="102"/>
      <c r="AL490" s="102"/>
      <c r="AM490" s="102"/>
      <c r="AN490" s="102"/>
      <c r="AO490" s="102"/>
      <c r="AP490" s="102"/>
      <c r="AQ490" s="102"/>
      <c r="AR490" s="102"/>
      <c r="AS490" s="102"/>
      <c r="AT490" s="102"/>
      <c r="AU490" s="102"/>
    </row>
    <row r="491" customFormat="false" ht="3.95" hidden="false" customHeight="true" outlineLevel="0" collapsed="false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2"/>
      <c r="AK491" s="102"/>
      <c r="AL491" s="102"/>
      <c r="AM491" s="102"/>
      <c r="AN491" s="102"/>
      <c r="AO491" s="102"/>
      <c r="AP491" s="102"/>
      <c r="AQ491" s="102"/>
      <c r="AR491" s="102"/>
      <c r="AS491" s="102"/>
      <c r="AT491" s="102"/>
      <c r="AU491" s="102"/>
    </row>
    <row r="492" customFormat="false" ht="12.75" hidden="false" customHeight="false" outlineLevel="0" collapsed="false">
      <c r="A492" s="102" t="str">
        <f aca="false">A39</f>
        <v>CASH FLOW FROM INVESTING ACTIVITIES</v>
      </c>
      <c r="B492" s="102"/>
      <c r="C492" s="102"/>
      <c r="D492" s="102"/>
      <c r="E492" s="102"/>
      <c r="F492" s="102"/>
      <c r="G492" s="129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2"/>
      <c r="AK492" s="102"/>
      <c r="AL492" s="102"/>
      <c r="AM492" s="102"/>
      <c r="AN492" s="102"/>
      <c r="AO492" s="102"/>
      <c r="AP492" s="102"/>
      <c r="AQ492" s="102"/>
      <c r="AR492" s="102"/>
      <c r="AS492" s="102"/>
      <c r="AT492" s="102"/>
      <c r="AU492" s="102"/>
    </row>
    <row r="493" customFormat="false" ht="12.75" hidden="false" customHeight="false" outlineLevel="0" collapsed="false">
      <c r="A493" s="102" t="str">
        <f aca="false">A40</f>
        <v>   Proceeds from Sale (Various)</v>
      </c>
      <c r="B493" s="102"/>
      <c r="C493" s="102"/>
      <c r="D493" s="102"/>
      <c r="E493" s="102"/>
      <c r="F493" s="102"/>
      <c r="G493" s="129" t="n">
        <f aca="false">AN40</f>
        <v>6947</v>
      </c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</row>
    <row r="494" customFormat="false" ht="12.75" hidden="false" customHeight="false" outlineLevel="0" collapsed="false">
      <c r="A494" s="102" t="str">
        <f aca="false">A41</f>
        <v>   Additions to Property </v>
      </c>
      <c r="B494" s="102"/>
      <c r="C494" s="102"/>
      <c r="D494" s="102"/>
      <c r="E494" s="102"/>
      <c r="F494" s="102"/>
      <c r="G494" s="129" t="n">
        <f aca="false">AN41</f>
        <v>-37800</v>
      </c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2"/>
      <c r="AK494" s="102"/>
      <c r="AL494" s="102"/>
      <c r="AM494" s="102"/>
      <c r="AN494" s="102"/>
      <c r="AO494" s="102"/>
      <c r="AP494" s="102"/>
      <c r="AQ494" s="102"/>
      <c r="AR494" s="102"/>
      <c r="AS494" s="102"/>
      <c r="AT494" s="102"/>
      <c r="AU494" s="102"/>
    </row>
    <row r="495" customFormat="false" ht="12.75" hidden="false" customHeight="false" outlineLevel="0" collapsed="false">
      <c r="A495" s="102" t="str">
        <f aca="false">A42</f>
        <v>   Other Capital Expenditures</v>
      </c>
      <c r="B495" s="202"/>
      <c r="C495" s="202"/>
      <c r="D495" s="102"/>
      <c r="E495" s="102"/>
      <c r="F495" s="102"/>
      <c r="G495" s="129" t="n">
        <f aca="false">AN42</f>
        <v>-22037</v>
      </c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2"/>
      <c r="AK495" s="102"/>
      <c r="AL495" s="102"/>
      <c r="AM495" s="102"/>
      <c r="AN495" s="102"/>
      <c r="AO495" s="102"/>
      <c r="AP495" s="102"/>
      <c r="AQ495" s="102"/>
      <c r="AR495" s="102"/>
      <c r="AS495" s="102"/>
      <c r="AT495" s="102"/>
      <c r="AU495" s="102"/>
    </row>
    <row r="496" customFormat="false" ht="12.75" hidden="false" customHeight="false" outlineLevel="0" collapsed="false">
      <c r="A496" s="102" t="str">
        <f aca="false">A43</f>
        <v>   Other Investments (McDay Energy / Misc.)</v>
      </c>
      <c r="B496" s="206" t="s">
        <v>625</v>
      </c>
      <c r="C496" s="202"/>
      <c r="D496" s="102"/>
      <c r="E496" s="102"/>
      <c r="F496" s="102"/>
      <c r="G496" s="141" t="n">
        <f aca="false">AN43</f>
        <v>0</v>
      </c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2"/>
      <c r="AK496" s="102"/>
      <c r="AL496" s="102"/>
      <c r="AM496" s="102"/>
      <c r="AN496" s="102"/>
      <c r="AO496" s="102"/>
      <c r="AP496" s="102"/>
      <c r="AQ496" s="102"/>
      <c r="AR496" s="102"/>
      <c r="AS496" s="102"/>
      <c r="AT496" s="102"/>
      <c r="AU496" s="102"/>
    </row>
    <row r="497" customFormat="false" ht="12.75" hidden="false" customHeight="false" outlineLevel="0" collapsed="false">
      <c r="A497" s="201" t="s">
        <v>626</v>
      </c>
      <c r="B497" s="202"/>
      <c r="C497" s="202"/>
      <c r="D497" s="102"/>
      <c r="E497" s="202"/>
      <c r="F497" s="102"/>
      <c r="G497" s="102"/>
      <c r="H497" s="102"/>
      <c r="I497" s="141" t="n">
        <f aca="false">SUM(G492:G497)</f>
        <v>-52890</v>
      </c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2"/>
      <c r="AR497" s="102"/>
      <c r="AS497" s="102"/>
      <c r="AT497" s="102"/>
      <c r="AU497" s="102"/>
    </row>
    <row r="498" customFormat="false" ht="3.95" hidden="false" customHeight="true" outlineLevel="0" collapsed="false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2"/>
      <c r="AK498" s="102"/>
      <c r="AL498" s="102"/>
      <c r="AM498" s="102"/>
      <c r="AN498" s="102"/>
      <c r="AO498" s="102"/>
      <c r="AP498" s="102"/>
      <c r="AQ498" s="102"/>
      <c r="AR498" s="102"/>
      <c r="AS498" s="102"/>
      <c r="AT498" s="102"/>
      <c r="AU498" s="102"/>
    </row>
    <row r="499" customFormat="false" ht="12.75" hidden="false" customHeight="false" outlineLevel="0" collapsed="false">
      <c r="A499" s="99" t="str">
        <f aca="false">A48</f>
        <v>            Net Cash Flow Before Corporate Adjustments</v>
      </c>
      <c r="B499" s="102"/>
      <c r="C499" s="102"/>
      <c r="D499" s="129" t="n">
        <f aca="false">P48</f>
        <v>-10500</v>
      </c>
      <c r="E499" s="102"/>
      <c r="F499" s="102"/>
      <c r="G499" s="102"/>
      <c r="H499" s="102"/>
      <c r="I499" s="200" t="e">
        <f aca="false">SUM(I454:I498)</f>
        <v>#REF!</v>
      </c>
      <c r="J499" s="102"/>
      <c r="K499" s="129" t="e">
        <f aca="false">I499-I454</f>
        <v>#REF!</v>
      </c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2"/>
      <c r="AK499" s="102"/>
      <c r="AL499" s="102"/>
      <c r="AM499" s="102"/>
      <c r="AN499" s="102"/>
      <c r="AO499" s="102"/>
      <c r="AP499" s="102"/>
      <c r="AQ499" s="102"/>
      <c r="AR499" s="102"/>
      <c r="AS499" s="102"/>
      <c r="AT499" s="102"/>
      <c r="AU499" s="102"/>
    </row>
    <row r="500" customFormat="false" ht="3.95" hidden="false" customHeight="true" outlineLevel="0" collapsed="false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2"/>
      <c r="AK500" s="102"/>
      <c r="AL500" s="102"/>
      <c r="AM500" s="102"/>
      <c r="AN500" s="102"/>
      <c r="AO500" s="102"/>
      <c r="AP500" s="102"/>
      <c r="AQ500" s="102"/>
      <c r="AR500" s="102"/>
      <c r="AS500" s="102"/>
      <c r="AT500" s="102"/>
      <c r="AU500" s="102"/>
    </row>
    <row r="501" customFormat="false" ht="12.75" hidden="false" customHeight="false" outlineLevel="0" collapsed="false">
      <c r="A501" s="102" t="e">
        <f aca="false">#REF!</f>
        <v>#REF!</v>
      </c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2"/>
      <c r="AK501" s="102"/>
      <c r="AL501" s="102"/>
      <c r="AM501" s="102"/>
      <c r="AN501" s="102"/>
      <c r="AO501" s="102"/>
      <c r="AP501" s="102"/>
      <c r="AQ501" s="102"/>
      <c r="AR501" s="102"/>
      <c r="AS501" s="102"/>
      <c r="AT501" s="102"/>
      <c r="AU501" s="102"/>
    </row>
    <row r="502" customFormat="false" ht="12.75" hidden="false" customHeight="false" outlineLevel="0" collapsed="false">
      <c r="A502" s="102" t="e">
        <f aca="false">#REF!</f>
        <v>#REF!</v>
      </c>
      <c r="B502" s="202"/>
      <c r="C502" s="202"/>
      <c r="D502" s="102"/>
      <c r="E502" s="102"/>
      <c r="F502" s="102"/>
      <c r="G502" s="129" t="e">
        <f aca="false">#REF!</f>
        <v>#REF!</v>
      </c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2"/>
      <c r="AK502" s="102"/>
      <c r="AL502" s="102"/>
      <c r="AM502" s="102"/>
      <c r="AN502" s="102"/>
      <c r="AO502" s="102"/>
      <c r="AP502" s="102"/>
      <c r="AQ502" s="102"/>
      <c r="AR502" s="102"/>
      <c r="AS502" s="102"/>
      <c r="AT502" s="102"/>
      <c r="AU502" s="102"/>
    </row>
    <row r="503" customFormat="false" ht="12.75" hidden="false" customHeight="false" outlineLevel="0" collapsed="false">
      <c r="A503" s="102" t="e">
        <f aca="false">#REF!</f>
        <v>#REF!</v>
      </c>
      <c r="B503" s="102"/>
      <c r="C503" s="102"/>
      <c r="D503" s="102"/>
      <c r="E503" s="102"/>
      <c r="F503" s="102"/>
      <c r="G503" s="129" t="e">
        <f aca="false">#REF!</f>
        <v>#REF!</v>
      </c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2"/>
      <c r="AK503" s="102"/>
      <c r="AL503" s="102"/>
      <c r="AM503" s="102"/>
      <c r="AN503" s="102"/>
      <c r="AO503" s="102"/>
      <c r="AP503" s="102"/>
      <c r="AQ503" s="102"/>
      <c r="AR503" s="102"/>
      <c r="AS503" s="102"/>
      <c r="AT503" s="102"/>
      <c r="AU503" s="102"/>
    </row>
    <row r="504" customFormat="false" ht="12.75" hidden="false" customHeight="false" outlineLevel="0" collapsed="false">
      <c r="A504" s="102" t="str">
        <f aca="false">A19</f>
        <v>                    - Other</v>
      </c>
      <c r="B504" s="202"/>
      <c r="C504" s="202"/>
      <c r="D504" s="102"/>
      <c r="E504" s="102"/>
      <c r="F504" s="102"/>
      <c r="G504" s="141" t="n">
        <f aca="false">AN19</f>
        <v>8132</v>
      </c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2"/>
      <c r="AK504" s="102"/>
      <c r="AL504" s="102"/>
      <c r="AM504" s="102"/>
      <c r="AN504" s="102"/>
      <c r="AO504" s="102"/>
      <c r="AP504" s="102"/>
      <c r="AQ504" s="102"/>
      <c r="AR504" s="102"/>
      <c r="AS504" s="102"/>
      <c r="AT504" s="102"/>
      <c r="AU504" s="102"/>
    </row>
    <row r="505" customFormat="false" ht="12.75" hidden="false" customHeight="false" outlineLevel="0" collapsed="false">
      <c r="A505" s="102" t="e">
        <f aca="false">#REF!</f>
        <v>#REF!</v>
      </c>
      <c r="B505" s="102"/>
      <c r="C505" s="102"/>
      <c r="D505" s="102"/>
      <c r="E505" s="102"/>
      <c r="F505" s="102"/>
      <c r="G505" s="102"/>
      <c r="H505" s="102"/>
      <c r="I505" s="102"/>
      <c r="J505" s="102"/>
      <c r="K505" s="141" t="e">
        <f aca="false">SUM(G502:G504)</f>
        <v>#REF!</v>
      </c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2"/>
      <c r="AK505" s="102"/>
      <c r="AL505" s="102"/>
      <c r="AM505" s="102"/>
      <c r="AN505" s="102"/>
      <c r="AO505" s="102"/>
      <c r="AP505" s="102"/>
      <c r="AQ505" s="102"/>
      <c r="AR505" s="102"/>
      <c r="AS505" s="102"/>
      <c r="AT505" s="102"/>
      <c r="AU505" s="102"/>
    </row>
    <row r="506" customFormat="false" ht="3.95" hidden="false" customHeight="true" outlineLevel="0" collapsed="false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2"/>
      <c r="AK506" s="102"/>
      <c r="AL506" s="102"/>
      <c r="AM506" s="102"/>
      <c r="AN506" s="102"/>
      <c r="AO506" s="102"/>
      <c r="AP506" s="102"/>
      <c r="AQ506" s="102"/>
      <c r="AR506" s="102"/>
      <c r="AS506" s="102"/>
      <c r="AT506" s="102"/>
      <c r="AU506" s="102"/>
    </row>
    <row r="507" customFormat="false" ht="12.75" hidden="false" customHeight="false" outlineLevel="0" collapsed="false">
      <c r="A507" s="99" t="e">
        <f aca="false">#REF!</f>
        <v>#REF!</v>
      </c>
      <c r="B507" s="102"/>
      <c r="C507" s="102"/>
      <c r="D507" s="129" t="e">
        <f aca="false">#REF!</f>
        <v>#REF!</v>
      </c>
      <c r="E507" s="102"/>
      <c r="F507" s="102"/>
      <c r="G507" s="102"/>
      <c r="H507" s="102"/>
      <c r="I507" s="200"/>
      <c r="J507" s="102"/>
      <c r="K507" s="200" t="e">
        <f aca="false">SUM(K454:K505)</f>
        <v>#REF!</v>
      </c>
      <c r="L507" s="102"/>
      <c r="M507" s="129" t="e">
        <f aca="false">K507-K454</f>
        <v>#REF!</v>
      </c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2"/>
      <c r="AK507" s="102"/>
      <c r="AL507" s="102"/>
      <c r="AM507" s="102"/>
      <c r="AN507" s="102"/>
      <c r="AO507" s="102"/>
      <c r="AP507" s="102"/>
      <c r="AQ507" s="102"/>
      <c r="AR507" s="102"/>
      <c r="AS507" s="102"/>
      <c r="AT507" s="102"/>
      <c r="AU507" s="102"/>
    </row>
    <row r="508" customFormat="false" ht="3.95" hidden="false" customHeight="true" outlineLevel="0" collapsed="false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2"/>
      <c r="AK508" s="102"/>
      <c r="AL508" s="102"/>
      <c r="AM508" s="102"/>
      <c r="AN508" s="102"/>
      <c r="AO508" s="102"/>
      <c r="AP508" s="102"/>
      <c r="AQ508" s="102"/>
      <c r="AR508" s="102"/>
      <c r="AS508" s="102"/>
      <c r="AT508" s="102"/>
      <c r="AU508" s="102"/>
    </row>
    <row r="509" customFormat="false" ht="12.75" hidden="false" customHeight="false" outlineLevel="0" collapsed="false">
      <c r="A509" s="102" t="str">
        <f aca="false">A50</f>
        <v>OTHER ITEMS AFFECTING INTERCO. (CORP.) BALANCE</v>
      </c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2"/>
      <c r="AK509" s="102"/>
      <c r="AL509" s="102"/>
      <c r="AM509" s="102"/>
      <c r="AN509" s="102"/>
      <c r="AO509" s="102"/>
      <c r="AP509" s="102"/>
      <c r="AQ509" s="102"/>
      <c r="AR509" s="102"/>
      <c r="AS509" s="102"/>
      <c r="AT509" s="102"/>
      <c r="AU509" s="102"/>
    </row>
    <row r="510" customFormat="false" ht="12.75" hidden="false" customHeight="false" outlineLevel="0" collapsed="false">
      <c r="A510" s="102" t="str">
        <f aca="false">A51</f>
        <v>   Dividends Transferred to EPC </v>
      </c>
      <c r="B510" s="202"/>
      <c r="C510" s="202"/>
      <c r="D510" s="102"/>
      <c r="E510" s="102"/>
      <c r="F510" s="102"/>
      <c r="G510" s="129" t="n">
        <f aca="false">AN51</f>
        <v>0</v>
      </c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2"/>
      <c r="AK510" s="102"/>
      <c r="AL510" s="102"/>
      <c r="AM510" s="102"/>
      <c r="AN510" s="102"/>
      <c r="AO510" s="102"/>
      <c r="AP510" s="102"/>
      <c r="AQ510" s="102"/>
      <c r="AR510" s="102"/>
      <c r="AS510" s="102"/>
      <c r="AT510" s="102"/>
      <c r="AU510" s="102"/>
    </row>
    <row r="511" customFormat="false" ht="12.75" hidden="false" customHeight="false" outlineLevel="0" collapsed="false">
      <c r="A511" s="102" t="str">
        <f aca="false">A52</f>
        <v>   Inc. / (Dec.) in Long-Term Debt  (External)</v>
      </c>
      <c r="B511" s="202"/>
      <c r="C511" s="202"/>
      <c r="D511" s="102"/>
      <c r="E511" s="102"/>
      <c r="F511" s="102"/>
      <c r="G511" s="129" t="n">
        <f aca="false">AN52</f>
        <v>0</v>
      </c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2"/>
      <c r="AK511" s="102"/>
      <c r="AL511" s="102"/>
      <c r="AM511" s="102"/>
      <c r="AN511" s="102"/>
      <c r="AO511" s="102"/>
      <c r="AP511" s="102"/>
      <c r="AQ511" s="102"/>
      <c r="AR511" s="102"/>
      <c r="AS511" s="102"/>
      <c r="AT511" s="102"/>
      <c r="AU511" s="102"/>
    </row>
    <row r="512" customFormat="false" ht="12.75" hidden="false" customHeight="false" outlineLevel="0" collapsed="false">
      <c r="A512" s="102" t="str">
        <f aca="false">A53</f>
        <v>   Inc. / (Dec.) in Long-Term Debt Discount </v>
      </c>
      <c r="B512" s="102"/>
      <c r="C512" s="102"/>
      <c r="D512" s="102"/>
      <c r="E512" s="102"/>
      <c r="F512" s="102"/>
      <c r="G512" s="129" t="n">
        <f aca="false">AN53</f>
        <v>0</v>
      </c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2"/>
      <c r="AK512" s="102"/>
      <c r="AL512" s="102"/>
      <c r="AM512" s="102"/>
      <c r="AN512" s="102"/>
      <c r="AO512" s="102"/>
      <c r="AP512" s="102"/>
      <c r="AQ512" s="102"/>
      <c r="AR512" s="102"/>
      <c r="AS512" s="102"/>
      <c r="AT512" s="102"/>
      <c r="AU512" s="102"/>
    </row>
    <row r="513" customFormat="false" ht="12.75" hidden="false" customHeight="false" outlineLevel="0" collapsed="false">
      <c r="A513" s="102" t="str">
        <f aca="false">A54</f>
        <v>   Contribution from Parent </v>
      </c>
      <c r="B513" s="102"/>
      <c r="C513" s="102"/>
      <c r="D513" s="102"/>
      <c r="E513" s="102"/>
      <c r="F513" s="102"/>
      <c r="G513" s="141" t="n">
        <f aca="false">AN54</f>
        <v>0</v>
      </c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2"/>
      <c r="AK513" s="102"/>
      <c r="AL513" s="102"/>
      <c r="AM513" s="102"/>
      <c r="AN513" s="102"/>
      <c r="AO513" s="102"/>
      <c r="AP513" s="102"/>
      <c r="AQ513" s="102"/>
      <c r="AR513" s="102"/>
      <c r="AS513" s="102"/>
      <c r="AT513" s="102"/>
      <c r="AU513" s="102"/>
    </row>
    <row r="514" customFormat="false" ht="12.75" hidden="false" customHeight="false" outlineLevel="0" collapsed="false">
      <c r="A514" s="102" t="str">
        <f aca="false">A56</f>
        <v>      Total Items Affecting Intercompany (Corp.) Balance</v>
      </c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41" t="n">
        <f aca="false">SUM(G510:G513)</f>
        <v>0</v>
      </c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2"/>
      <c r="AK514" s="102"/>
      <c r="AL514" s="102"/>
      <c r="AM514" s="102"/>
      <c r="AN514" s="102"/>
      <c r="AO514" s="102"/>
      <c r="AP514" s="102"/>
      <c r="AQ514" s="102"/>
      <c r="AR514" s="102"/>
      <c r="AS514" s="102"/>
      <c r="AT514" s="102"/>
      <c r="AU514" s="102"/>
    </row>
    <row r="515" customFormat="false" ht="6" hidden="false" customHeight="true" outlineLevel="0" collapsed="false">
      <c r="A515" s="102"/>
      <c r="B515" s="202"/>
      <c r="C515" s="202"/>
      <c r="D515" s="102"/>
      <c r="E515" s="202"/>
      <c r="F515" s="102"/>
      <c r="G515" s="129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102"/>
      <c r="AJ515" s="102"/>
      <c r="AK515" s="102"/>
      <c r="AL515" s="102"/>
      <c r="AM515" s="102"/>
      <c r="AN515" s="102"/>
      <c r="AO515" s="102"/>
      <c r="AP515" s="102"/>
      <c r="AQ515" s="102"/>
      <c r="AR515" s="102"/>
      <c r="AS515" s="102"/>
      <c r="AT515" s="102"/>
      <c r="AU515" s="102"/>
    </row>
    <row r="516" customFormat="false" ht="12.75" hidden="false" customHeight="false" outlineLevel="0" collapsed="false">
      <c r="A516" s="195" t="s">
        <v>496</v>
      </c>
      <c r="B516" s="102"/>
      <c r="C516" s="202"/>
      <c r="D516" s="129" t="n">
        <f aca="false">P58</f>
        <v>-10500</v>
      </c>
      <c r="E516" s="202"/>
      <c r="F516" s="102"/>
      <c r="G516" s="129"/>
      <c r="H516" s="102"/>
      <c r="I516" s="102"/>
      <c r="J516" s="102"/>
      <c r="K516" s="102"/>
      <c r="L516" s="102"/>
      <c r="M516" s="203" t="e">
        <f aca="false">SUM(M454:M515)</f>
        <v>#REF!</v>
      </c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102"/>
      <c r="AJ516" s="102"/>
      <c r="AK516" s="102"/>
      <c r="AL516" s="102"/>
      <c r="AM516" s="102"/>
      <c r="AN516" s="102"/>
      <c r="AO516" s="102"/>
      <c r="AP516" s="102"/>
      <c r="AQ516" s="102"/>
      <c r="AR516" s="102"/>
      <c r="AS516" s="102"/>
      <c r="AT516" s="102"/>
      <c r="AU516" s="102"/>
    </row>
    <row r="517" customFormat="false" ht="8.1" hidden="false" customHeight="true" outlineLevel="0" collapsed="false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/>
      <c r="AJ517" s="102"/>
      <c r="AK517" s="102"/>
      <c r="AL517" s="102"/>
      <c r="AM517" s="102"/>
      <c r="AN517" s="102"/>
      <c r="AO517" s="102"/>
      <c r="AP517" s="102"/>
      <c r="AQ517" s="102"/>
      <c r="AR517" s="102"/>
      <c r="AS517" s="102"/>
      <c r="AT517" s="102"/>
      <c r="AU517" s="102"/>
    </row>
    <row r="520" customFormat="false" ht="12.75" hidden="false" customHeight="false" outlineLevel="0" collapsed="false">
      <c r="B520" s="207" t="s">
        <v>627</v>
      </c>
      <c r="C520" s="207" t="s">
        <v>628</v>
      </c>
    </row>
    <row r="521" customFormat="false" ht="12.75" hidden="false" customHeight="false" outlineLevel="0" collapsed="false">
      <c r="C521" s="207" t="s">
        <v>629</v>
      </c>
    </row>
  </sheetData>
  <mergeCells count="50">
    <mergeCell ref="I1:L1"/>
    <mergeCell ref="AD1:AH1"/>
    <mergeCell ref="I2:L2"/>
    <mergeCell ref="AD2:AH2"/>
    <mergeCell ref="I3:L3"/>
    <mergeCell ref="AD3:AH3"/>
    <mergeCell ref="I4:L4"/>
    <mergeCell ref="AD4:AH4"/>
    <mergeCell ref="AJ6:AK6"/>
    <mergeCell ref="AM6:AN6"/>
    <mergeCell ref="AP6:AQ6"/>
    <mergeCell ref="I65:L65"/>
    <mergeCell ref="AD65:AG65"/>
    <mergeCell ref="I66:L66"/>
    <mergeCell ref="AD66:AG66"/>
    <mergeCell ref="I67:L67"/>
    <mergeCell ref="AD67:AG67"/>
    <mergeCell ref="I68:L68"/>
    <mergeCell ref="AD68:AG68"/>
    <mergeCell ref="AJ70:AK70"/>
    <mergeCell ref="AM70:AN70"/>
    <mergeCell ref="AP70:AQ70"/>
    <mergeCell ref="I121:L121"/>
    <mergeCell ref="AD121:AG121"/>
    <mergeCell ref="I122:L122"/>
    <mergeCell ref="AD122:AG122"/>
    <mergeCell ref="I123:L123"/>
    <mergeCell ref="AD123:AG123"/>
    <mergeCell ref="I124:L124"/>
    <mergeCell ref="AD124:AG124"/>
    <mergeCell ref="AJ126:AK126"/>
    <mergeCell ref="AM126:AN126"/>
    <mergeCell ref="AP126:AQ126"/>
    <mergeCell ref="I190:U190"/>
    <mergeCell ref="AD190:AG190"/>
    <mergeCell ref="I191:U191"/>
    <mergeCell ref="AD191:AG191"/>
    <mergeCell ref="I192:U192"/>
    <mergeCell ref="AD192:AG192"/>
    <mergeCell ref="I193:U193"/>
    <mergeCell ref="AD193:AG193"/>
    <mergeCell ref="AJ195:AK195"/>
    <mergeCell ref="AM195:AN195"/>
    <mergeCell ref="AP195:AQ195"/>
    <mergeCell ref="I251:L251"/>
    <mergeCell ref="I252:L252"/>
    <mergeCell ref="I253:L253"/>
    <mergeCell ref="I254:L254"/>
    <mergeCell ref="I378:K378"/>
    <mergeCell ref="I451:K45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CashFlow">
                <anchor moveWithCells="true" sizeWithCells="false">
                  <from>
                    <xdr:col>0</xdr:col>
                    <xdr:colOff>1560600</xdr:colOff>
                    <xdr:row>2</xdr:row>
                    <xdr:rowOff>104760</xdr:rowOff>
                  </from>
                  <to>
                    <xdr:col>1</xdr:col>
                    <xdr:colOff>81000</xdr:colOff>
                    <xdr:row>5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97" width="40.7"/>
    <col collapsed="false" customWidth="true" hidden="false" outlineLevel="0" max="3" min="2" style="97" width="8.7"/>
    <col collapsed="false" customWidth="true" hidden="false" outlineLevel="0" max="17" min="4" style="97" width="9.7"/>
    <col collapsed="false" customWidth="false" hidden="false" outlineLevel="0" max="18" min="18" style="97" width="10.71"/>
    <col collapsed="false" customWidth="true" hidden="false" outlineLevel="0" max="19" min="19" style="97" width="4.7"/>
    <col collapsed="false" customWidth="true" hidden="false" outlineLevel="0" max="22" min="20" style="97" width="9.7"/>
    <col collapsed="false" customWidth="true" hidden="false" outlineLevel="0" max="26" min="23" style="97" width="1.7"/>
    <col collapsed="false" customWidth="true" hidden="false" outlineLevel="0" max="27" min="27" style="97" width="40.7"/>
    <col collapsed="false" customWidth="true" hidden="false" outlineLevel="0" max="29" min="28" style="97" width="8.7"/>
    <col collapsed="false" customWidth="true" hidden="false" outlineLevel="0" max="43" min="30" style="97" width="9.7"/>
    <col collapsed="false" customWidth="false" hidden="false" outlineLevel="0" max="44" min="44" style="97" width="10.71"/>
    <col collapsed="false" customWidth="true" hidden="false" outlineLevel="0" max="45" min="45" style="97" width="4.7"/>
    <col collapsed="false" customWidth="true" hidden="false" outlineLevel="0" max="48" min="46" style="97" width="9.7"/>
    <col collapsed="false" customWidth="false" hidden="false" outlineLevel="0" max="257" min="49" style="97" width="10.71"/>
  </cols>
  <sheetData>
    <row r="1" customFormat="false" ht="12.75" hidden="false" customHeight="false" outlineLevel="0" collapsed="false">
      <c r="A1" s="98" t="str">
        <f aca="false">BACKUP!A1</f>
        <v>'file:///mnt/12tb/@roms/datasets/enron/EDRM Enron Email Data Set v2 XML/filtered-attachments/xls/CFNNG02PL.xls'#$BACKUP</v>
      </c>
      <c r="H1" s="104" t="str">
        <f aca="false">BALSHEET!AE1</f>
        <v>TRAILBLAZER PIPELINE</v>
      </c>
      <c r="I1" s="104"/>
      <c r="J1" s="104"/>
      <c r="K1" s="104"/>
      <c r="L1" s="104"/>
      <c r="M1" s="104"/>
      <c r="V1" s="208" t="n">
        <f aca="true">NOW()</f>
        <v>45926.9641671033</v>
      </c>
      <c r="AA1" s="103" t="str">
        <f aca="false">A1</f>
        <v>'file:///mnt/12tb/@roms/datasets/enron/EDRM Enron Email Data Set v2 XML/filtered-attachments/xls/CFNNG02PL.xls'#$BACKUP</v>
      </c>
      <c r="AB1" s="102"/>
      <c r="AC1" s="102"/>
      <c r="AD1" s="102"/>
      <c r="AE1" s="102"/>
      <c r="AF1" s="102"/>
      <c r="AG1" s="102"/>
      <c r="AH1" s="4" t="s">
        <v>630</v>
      </c>
      <c r="AI1" s="4"/>
      <c r="AJ1" s="4"/>
      <c r="AK1" s="4"/>
      <c r="AL1" s="4"/>
      <c r="AM1" s="4"/>
      <c r="AN1" s="102"/>
      <c r="AO1" s="102"/>
      <c r="AP1" s="102"/>
      <c r="AQ1" s="102"/>
      <c r="AR1" s="102"/>
      <c r="AS1" s="102"/>
      <c r="AT1" s="102"/>
      <c r="AU1" s="102"/>
      <c r="AV1" s="208" t="n">
        <f aca="true">NOW()</f>
        <v>45926.9641671034</v>
      </c>
    </row>
    <row r="2" customFormat="false" ht="12.75" hidden="false" customHeight="true" outlineLevel="0" collapsed="false">
      <c r="A2" s="106" t="s">
        <v>631</v>
      </c>
      <c r="B2" s="102"/>
      <c r="C2" s="102"/>
      <c r="H2" s="102"/>
      <c r="I2" s="107" t="s">
        <v>532</v>
      </c>
      <c r="J2" s="107"/>
      <c r="K2" s="107"/>
      <c r="L2" s="107"/>
      <c r="M2" s="171"/>
      <c r="N2" s="171"/>
      <c r="O2" s="171"/>
      <c r="P2" s="171"/>
      <c r="Q2" s="152"/>
      <c r="R2" s="102"/>
      <c r="S2" s="102"/>
      <c r="T2" s="102"/>
      <c r="U2" s="102"/>
      <c r="V2" s="108" t="n">
        <f aca="true">NOW()</f>
        <v>45926.9641671034</v>
      </c>
      <c r="W2" s="102"/>
      <c r="X2" s="102"/>
      <c r="Y2" s="102"/>
      <c r="Z2" s="102"/>
      <c r="AA2" s="106" t="s">
        <v>632</v>
      </c>
      <c r="AB2" s="102"/>
      <c r="AC2" s="102"/>
      <c r="AD2" s="102"/>
      <c r="AE2" s="102"/>
      <c r="AF2" s="102"/>
      <c r="AG2" s="102"/>
      <c r="AH2" s="102"/>
      <c r="AI2" s="104" t="str">
        <f aca="false">I2</f>
        <v>FUNDS FLOW STATEMENT</v>
      </c>
      <c r="AJ2" s="104"/>
      <c r="AK2" s="104"/>
      <c r="AL2" s="104"/>
      <c r="AM2" s="102"/>
      <c r="AN2" s="102"/>
      <c r="AO2" s="102"/>
      <c r="AP2" s="102"/>
      <c r="AQ2" s="102"/>
      <c r="AR2" s="102"/>
      <c r="AS2" s="102"/>
      <c r="AT2" s="102"/>
      <c r="AU2" s="102"/>
      <c r="AV2" s="108" t="n">
        <f aca="true">NOW()</f>
        <v>45926.9641671035</v>
      </c>
    </row>
    <row r="3" customFormat="false" ht="12.75" hidden="false" customHeight="true" outlineLevel="0" collapsed="false">
      <c r="A3" s="102"/>
      <c r="B3" s="102"/>
      <c r="C3" s="102"/>
      <c r="D3" s="119"/>
      <c r="E3" s="152"/>
      <c r="F3" s="152"/>
      <c r="G3" s="152"/>
      <c r="H3" s="102"/>
      <c r="I3" s="104" t="str">
        <f aca="false">CASHFLOW!I3</f>
        <v>2002 OPERATING PLAN</v>
      </c>
      <c r="J3" s="104"/>
      <c r="K3" s="104"/>
      <c r="L3" s="104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4" t="str">
        <f aca="false">I3</f>
        <v>2002 OPERATING PLAN</v>
      </c>
      <c r="AJ3" s="104"/>
      <c r="AK3" s="104"/>
      <c r="AL3" s="104"/>
      <c r="AM3" s="102"/>
      <c r="AN3" s="102"/>
      <c r="AO3" s="102"/>
      <c r="AP3" s="102"/>
      <c r="AQ3" s="102"/>
      <c r="AR3" s="102"/>
      <c r="AS3" s="102"/>
      <c r="AT3" s="102"/>
      <c r="AU3" s="102"/>
      <c r="AV3" s="102"/>
    </row>
    <row r="4" customFormat="false" ht="12.75" hidden="false" customHeight="true" outlineLevel="0" collapsed="false">
      <c r="A4" s="102"/>
      <c r="B4" s="102"/>
      <c r="C4" s="102"/>
      <c r="D4" s="119"/>
      <c r="E4" s="152"/>
      <c r="F4" s="152"/>
      <c r="G4" s="152"/>
      <c r="H4" s="102"/>
      <c r="I4" s="104" t="str">
        <f aca="false">CASHFLOW!I4</f>
        <v>(Thousands of Dollars)</v>
      </c>
      <c r="J4" s="104"/>
      <c r="K4" s="104"/>
      <c r="L4" s="104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4" t="str">
        <f aca="false">I4</f>
        <v>(Thousands of Dollars)</v>
      </c>
      <c r="AJ4" s="104"/>
      <c r="AK4" s="104"/>
      <c r="AL4" s="104"/>
      <c r="AM4" s="102"/>
      <c r="AN4" s="102"/>
      <c r="AO4" s="102"/>
      <c r="AP4" s="102"/>
      <c r="AQ4" s="102"/>
      <c r="AR4" s="102"/>
      <c r="AS4" s="102"/>
      <c r="AT4" s="102"/>
      <c r="AU4" s="102"/>
      <c r="AV4" s="102"/>
    </row>
    <row r="5" customFormat="false" ht="12.75" hidden="false" customHeight="true" outlineLevel="0" collapsed="false">
      <c r="A5" s="102"/>
      <c r="B5" s="102"/>
      <c r="C5" s="102"/>
      <c r="D5" s="119" t="n">
        <f aca="false">CASHFLOW!D125</f>
        <v>0</v>
      </c>
      <c r="E5" s="119" t="n">
        <f aca="false">CASHFLOW!E125</f>
        <v>0</v>
      </c>
      <c r="F5" s="119" t="n">
        <f aca="false">CASHFLOW!F125</f>
        <v>0</v>
      </c>
      <c r="G5" s="119" t="n">
        <f aca="false">CASHFLOW!G125</f>
        <v>0</v>
      </c>
      <c r="H5" s="119" t="n">
        <f aca="false">CASHFLOW!H125</f>
        <v>0</v>
      </c>
      <c r="I5" s="119" t="n">
        <f aca="false">CASHFLOW!I125</f>
        <v>0</v>
      </c>
      <c r="J5" s="119" t="n">
        <f aca="false">CASHFLOW!J125</f>
        <v>0</v>
      </c>
      <c r="K5" s="119" t="n">
        <f aca="false">CASHFLOW!K125</f>
        <v>0</v>
      </c>
      <c r="L5" s="119" t="n">
        <f aca="false">CASHFLOW!L125</f>
        <v>0</v>
      </c>
      <c r="M5" s="119" t="n">
        <f aca="false">CASHFLOW!M125</f>
        <v>0</v>
      </c>
      <c r="N5" s="119" t="n">
        <f aca="false">CASHFLOW!N125</f>
        <v>0</v>
      </c>
      <c r="O5" s="119" t="n">
        <f aca="false">CASHFLOW!O125</f>
        <v>0</v>
      </c>
      <c r="P5" s="119"/>
      <c r="Q5" s="119"/>
      <c r="R5" s="119"/>
      <c r="S5" s="119"/>
      <c r="T5" s="119" t="n">
        <f aca="false">CASHFLOW!T125</f>
        <v>0</v>
      </c>
      <c r="U5" s="119" t="n">
        <f aca="false">CASHFLOW!U125</f>
        <v>0</v>
      </c>
      <c r="V5" s="119" t="n">
        <f aca="false">CASHFLOW!V125</f>
        <v>0</v>
      </c>
      <c r="W5" s="102"/>
      <c r="X5" s="102"/>
      <c r="Y5" s="102"/>
      <c r="Z5" s="102"/>
      <c r="AA5" s="102"/>
      <c r="AB5" s="102"/>
      <c r="AC5" s="102"/>
      <c r="AD5" s="119" t="n">
        <f aca="false">D5</f>
        <v>0</v>
      </c>
      <c r="AE5" s="119" t="n">
        <f aca="false">E5</f>
        <v>0</v>
      </c>
      <c r="AF5" s="119" t="n">
        <f aca="false">F5</f>
        <v>0</v>
      </c>
      <c r="AG5" s="119" t="n">
        <f aca="false">G5</f>
        <v>0</v>
      </c>
      <c r="AH5" s="119" t="n">
        <f aca="false">H5</f>
        <v>0</v>
      </c>
      <c r="AI5" s="119" t="n">
        <f aca="false">I5</f>
        <v>0</v>
      </c>
      <c r="AJ5" s="119" t="n">
        <f aca="false">J5</f>
        <v>0</v>
      </c>
      <c r="AK5" s="119" t="n">
        <f aca="false">K5</f>
        <v>0</v>
      </c>
      <c r="AL5" s="119" t="n">
        <f aca="false">L5</f>
        <v>0</v>
      </c>
      <c r="AM5" s="119" t="n">
        <f aca="false">M5</f>
        <v>0</v>
      </c>
      <c r="AN5" s="119" t="n">
        <f aca="false">N5</f>
        <v>0</v>
      </c>
      <c r="AO5" s="119" t="n">
        <f aca="false">O5</f>
        <v>0</v>
      </c>
      <c r="AP5" s="119" t="n">
        <f aca="false">P5</f>
        <v>0</v>
      </c>
      <c r="AQ5" s="119" t="n">
        <f aca="false">Q5</f>
        <v>0</v>
      </c>
      <c r="AR5" s="119" t="n">
        <f aca="false">R5</f>
        <v>0</v>
      </c>
      <c r="AS5" s="102"/>
      <c r="AT5" s="119" t="n">
        <f aca="false">T5</f>
        <v>0</v>
      </c>
      <c r="AU5" s="119" t="n">
        <f aca="false">U5</f>
        <v>0</v>
      </c>
      <c r="AV5" s="119" t="n">
        <f aca="false">V5</f>
        <v>0</v>
      </c>
    </row>
    <row r="6" customFormat="false" ht="12.75" hidden="false" customHeight="true" outlineLevel="0" collapsed="false">
      <c r="A6" s="102"/>
      <c r="B6" s="102"/>
      <c r="C6" s="102"/>
      <c r="D6" s="119" t="str">
        <f aca="false">CASHFLOW!D126</f>
        <v>PLAN</v>
      </c>
      <c r="E6" s="119" t="str">
        <f aca="false">CASHFLOW!E126</f>
        <v>PLAN</v>
      </c>
      <c r="F6" s="119" t="str">
        <f aca="false">CASHFLOW!F126</f>
        <v>PLAN</v>
      </c>
      <c r="G6" s="119" t="str">
        <f aca="false">CASHFLOW!G126</f>
        <v>PLAN</v>
      </c>
      <c r="H6" s="119" t="str">
        <f aca="false">CASHFLOW!H126</f>
        <v>PLAN</v>
      </c>
      <c r="I6" s="119" t="str">
        <f aca="false">CASHFLOW!I126</f>
        <v>PLAN</v>
      </c>
      <c r="J6" s="119" t="str">
        <f aca="false">CASHFLOW!J126</f>
        <v>PLAN</v>
      </c>
      <c r="K6" s="119" t="str">
        <f aca="false">CASHFLOW!K126</f>
        <v>PLAN</v>
      </c>
      <c r="L6" s="119" t="str">
        <f aca="false">CASHFLOW!L126</f>
        <v>PLAN</v>
      </c>
      <c r="M6" s="119" t="str">
        <f aca="false">CASHFLOW!M126</f>
        <v>PLAN</v>
      </c>
      <c r="N6" s="119" t="str">
        <f aca="false">CASHFLOW!N126</f>
        <v>PLAN</v>
      </c>
      <c r="O6" s="119" t="str">
        <f aca="false">CASHFLOW!O126</f>
        <v>PLAN</v>
      </c>
      <c r="P6" s="119" t="str">
        <f aca="false">CASHFLOW!P126</f>
        <v>TOTAL</v>
      </c>
      <c r="Q6" s="119" t="str">
        <f aca="false">CASHFLOW!Q126</f>
        <v>FEB.</v>
      </c>
      <c r="R6" s="119" t="str">
        <f aca="false">CASHFLOW!R126</f>
        <v>ESTIMATED</v>
      </c>
      <c r="S6" s="119"/>
      <c r="T6" s="119" t="str">
        <f aca="false">CASHFLOW!T126</f>
        <v>PLAN</v>
      </c>
      <c r="U6" s="119" t="str">
        <f aca="false">CASHFLOW!U126</f>
        <v>MARCH</v>
      </c>
      <c r="V6" s="119" t="str">
        <f aca="false">CASHFLOW!V126</f>
        <v>PLAN</v>
      </c>
      <c r="W6" s="102"/>
      <c r="X6" s="102"/>
      <c r="Y6" s="102"/>
      <c r="Z6" s="102"/>
      <c r="AA6" s="102"/>
      <c r="AB6" s="102"/>
      <c r="AC6" s="102"/>
      <c r="AD6" s="119" t="str">
        <f aca="false">D6</f>
        <v>PLAN</v>
      </c>
      <c r="AE6" s="119" t="str">
        <f aca="false">E6</f>
        <v>PLAN</v>
      </c>
      <c r="AF6" s="119" t="str">
        <f aca="false">F6</f>
        <v>PLAN</v>
      </c>
      <c r="AG6" s="119" t="str">
        <f aca="false">G6</f>
        <v>PLAN</v>
      </c>
      <c r="AH6" s="119" t="str">
        <f aca="false">H6</f>
        <v>PLAN</v>
      </c>
      <c r="AI6" s="119" t="str">
        <f aca="false">I6</f>
        <v>PLAN</v>
      </c>
      <c r="AJ6" s="119" t="str">
        <f aca="false">J6</f>
        <v>PLAN</v>
      </c>
      <c r="AK6" s="119" t="str">
        <f aca="false">K6</f>
        <v>PLAN</v>
      </c>
      <c r="AL6" s="119" t="str">
        <f aca="false">L6</f>
        <v>PLAN</v>
      </c>
      <c r="AM6" s="119" t="str">
        <f aca="false">M6</f>
        <v>PLAN</v>
      </c>
      <c r="AN6" s="119" t="str">
        <f aca="false">N6</f>
        <v>PLAN</v>
      </c>
      <c r="AO6" s="119" t="str">
        <f aca="false">O6</f>
        <v>PLAN</v>
      </c>
      <c r="AP6" s="119" t="str">
        <f aca="false">P6</f>
        <v>TOTAL</v>
      </c>
      <c r="AQ6" s="119" t="str">
        <f aca="false">Q6</f>
        <v>FEB.</v>
      </c>
      <c r="AR6" s="119" t="str">
        <f aca="false">R6</f>
        <v>ESTIMATED</v>
      </c>
      <c r="AS6" s="102"/>
      <c r="AT6" s="119" t="str">
        <f aca="false">T6</f>
        <v>PLAN</v>
      </c>
      <c r="AU6" s="119" t="str">
        <f aca="false">U6</f>
        <v>MARCH</v>
      </c>
      <c r="AV6" s="119" t="str">
        <f aca="false">V6</f>
        <v>PLAN</v>
      </c>
    </row>
    <row r="7" customFormat="false" ht="12.75" hidden="false" customHeight="true" outlineLevel="0" collapsed="false">
      <c r="A7" s="102"/>
      <c r="B7" s="102"/>
      <c r="C7" s="102"/>
      <c r="D7" s="125" t="str">
        <f aca="false">CASHFLOW!D127</f>
        <v>JAN</v>
      </c>
      <c r="E7" s="125" t="str">
        <f aca="false">CASHFLOW!E127</f>
        <v>FEB</v>
      </c>
      <c r="F7" s="125" t="str">
        <f aca="false">CASHFLOW!F127</f>
        <v>MAR</v>
      </c>
      <c r="G7" s="125" t="str">
        <f aca="false">CASHFLOW!G127</f>
        <v>APR</v>
      </c>
      <c r="H7" s="125" t="str">
        <f aca="false">CASHFLOW!H127</f>
        <v>MAY</v>
      </c>
      <c r="I7" s="125" t="str">
        <f aca="false">CASHFLOW!I127</f>
        <v>JUN</v>
      </c>
      <c r="J7" s="125" t="str">
        <f aca="false">CASHFLOW!J127</f>
        <v>JUL</v>
      </c>
      <c r="K7" s="125" t="str">
        <f aca="false">CASHFLOW!K127</f>
        <v>AUG</v>
      </c>
      <c r="L7" s="125" t="str">
        <f aca="false">CASHFLOW!L127</f>
        <v>SEP</v>
      </c>
      <c r="M7" s="125" t="str">
        <f aca="false">CASHFLOW!M127</f>
        <v>OCT</v>
      </c>
      <c r="N7" s="125" t="str">
        <f aca="false">CASHFLOW!N127</f>
        <v>NOV</v>
      </c>
      <c r="O7" s="125" t="str">
        <f aca="false">CASHFLOW!O127</f>
        <v>DEC</v>
      </c>
      <c r="P7" s="125" t="n">
        <f aca="false">CASHFLOW!P127</f>
        <v>2002</v>
      </c>
      <c r="Q7" s="125" t="str">
        <f aca="false">CASHFLOW!Q127</f>
        <v>Y-T-D</v>
      </c>
      <c r="R7" s="125" t="str">
        <f aca="false">CASHFLOW!R127</f>
        <v>R.M.</v>
      </c>
      <c r="S7" s="125"/>
      <c r="T7" s="125" t="n">
        <f aca="false">CASHFLOW!T127</f>
        <v>2002</v>
      </c>
      <c r="U7" s="125" t="str">
        <f aca="false">CASHFLOW!U127</f>
        <v>Y-T-D</v>
      </c>
      <c r="V7" s="125" t="str">
        <f aca="false">CASHFLOW!V127</f>
        <v>R.M.</v>
      </c>
      <c r="W7" s="102"/>
      <c r="X7" s="102"/>
      <c r="Y7" s="102"/>
      <c r="Z7" s="102"/>
      <c r="AA7" s="102"/>
      <c r="AB7" s="102"/>
      <c r="AC7" s="102"/>
      <c r="AD7" s="125" t="str">
        <f aca="false">D7</f>
        <v>JAN</v>
      </c>
      <c r="AE7" s="125" t="str">
        <f aca="false">E7</f>
        <v>FEB</v>
      </c>
      <c r="AF7" s="125" t="str">
        <f aca="false">F7</f>
        <v>MAR</v>
      </c>
      <c r="AG7" s="125" t="str">
        <f aca="false">G7</f>
        <v>APR</v>
      </c>
      <c r="AH7" s="125" t="str">
        <f aca="false">H7</f>
        <v>MAY</v>
      </c>
      <c r="AI7" s="125" t="str">
        <f aca="false">I7</f>
        <v>JUN</v>
      </c>
      <c r="AJ7" s="125" t="str">
        <f aca="false">J7</f>
        <v>JUL</v>
      </c>
      <c r="AK7" s="125" t="str">
        <f aca="false">K7</f>
        <v>AUG</v>
      </c>
      <c r="AL7" s="125" t="str">
        <f aca="false">L7</f>
        <v>SEP</v>
      </c>
      <c r="AM7" s="125" t="str">
        <f aca="false">M7</f>
        <v>OCT</v>
      </c>
      <c r="AN7" s="125" t="str">
        <f aca="false">N7</f>
        <v>NOV</v>
      </c>
      <c r="AO7" s="125" t="str">
        <f aca="false">O7</f>
        <v>DEC</v>
      </c>
      <c r="AP7" s="125" t="n">
        <f aca="false">P7</f>
        <v>2002</v>
      </c>
      <c r="AQ7" s="125" t="str">
        <f aca="false">Q7</f>
        <v>Y-T-D</v>
      </c>
      <c r="AR7" s="125" t="str">
        <f aca="false">R7</f>
        <v>R.M.</v>
      </c>
      <c r="AS7" s="102"/>
      <c r="AT7" s="125" t="n">
        <f aca="false">T7</f>
        <v>2002</v>
      </c>
      <c r="AU7" s="125" t="str">
        <f aca="false">U7</f>
        <v>Y-T-D</v>
      </c>
      <c r="AV7" s="125" t="str">
        <f aca="false">V7</f>
        <v>R.M.</v>
      </c>
    </row>
    <row r="8" customFormat="false" ht="12.75" hidden="false" customHeight="true" outlineLevel="0" collapsed="false">
      <c r="A8" s="195" t="str">
        <f aca="false">CASHFLOW!A128</f>
        <v>CASH FLOW FROM OPERATING ACTIVITIES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99" t="str">
        <f aca="false">A8</f>
        <v>CASH FLOW FROM OPERATING ACTIVITIES</v>
      </c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</row>
    <row r="9" customFormat="false" ht="12.75" hidden="false" customHeight="true" outlineLevel="0" collapsed="false">
      <c r="A9" s="201" t="str">
        <f aca="false">CASHFLOW!A129</f>
        <v>   Net Income </v>
      </c>
      <c r="B9" s="102"/>
      <c r="C9" s="102"/>
      <c r="D9" s="129" t="n">
        <f aca="false">[1]IncomeState!C117</f>
        <v>164</v>
      </c>
      <c r="E9" s="129" t="n">
        <f aca="false">[1]IncomeState!D117</f>
        <v>163</v>
      </c>
      <c r="F9" s="129" t="n">
        <f aca="false">[1]IncomeState!E117</f>
        <v>164</v>
      </c>
      <c r="G9" s="129" t="n">
        <f aca="false">[1]IncomeState!F117</f>
        <v>163</v>
      </c>
      <c r="H9" s="129" t="n">
        <f aca="false">[1]IncomeState!G117</f>
        <v>161</v>
      </c>
      <c r="I9" s="129" t="n">
        <f aca="false">[1]IncomeState!H117</f>
        <v>514</v>
      </c>
      <c r="J9" s="129" t="n">
        <f aca="false">[1]IncomeState!I117</f>
        <v>514</v>
      </c>
      <c r="K9" s="129" t="n">
        <f aca="false">[1]IncomeState!J117</f>
        <v>429</v>
      </c>
      <c r="L9" s="129" t="n">
        <f aca="false">[1]IncomeState!K117</f>
        <v>428</v>
      </c>
      <c r="M9" s="129" t="n">
        <f aca="false">[1]IncomeState!L117</f>
        <v>410</v>
      </c>
      <c r="N9" s="129" t="n">
        <f aca="false">[1]IncomeState!M117</f>
        <v>424</v>
      </c>
      <c r="O9" s="129" t="n">
        <f aca="false">[1]IncomeState!N117</f>
        <v>425</v>
      </c>
      <c r="P9" s="129" t="n">
        <f aca="false">SUM(D9:O9)</f>
        <v>3959</v>
      </c>
      <c r="Q9" s="130" t="n">
        <f aca="false">SUM(D9:E9)</f>
        <v>327</v>
      </c>
      <c r="R9" s="129" t="n">
        <f aca="false">P9-Q9</f>
        <v>3632</v>
      </c>
      <c r="S9" s="129"/>
      <c r="T9" s="209" t="n">
        <v>0</v>
      </c>
      <c r="U9" s="209" t="n">
        <v>0</v>
      </c>
      <c r="V9" s="156" t="n">
        <f aca="false">T9-U9</f>
        <v>0</v>
      </c>
      <c r="W9" s="102"/>
      <c r="X9" s="102"/>
      <c r="Y9" s="102"/>
      <c r="Z9" s="102"/>
      <c r="AA9" s="102" t="str">
        <f aca="false">A9</f>
        <v>   Net Income </v>
      </c>
      <c r="AB9" s="102"/>
      <c r="AC9" s="102"/>
      <c r="AD9" s="156" t="n">
        <f aca="false">CASHFLOW!D129-'CF-Partnership, NNG &amp; 53K'!D9</f>
        <v>18341</v>
      </c>
      <c r="AE9" s="156" t="n">
        <f aca="false">CASHFLOW!E129-'CF-Partnership, NNG &amp; 53K'!E9</f>
        <v>17622</v>
      </c>
      <c r="AF9" s="156" t="n">
        <f aca="false">CASHFLOW!F129-'CF-Partnership, NNG &amp; 53K'!F9</f>
        <v>20289</v>
      </c>
      <c r="AG9" s="156" t="n">
        <f aca="false">CASHFLOW!G129-'CF-Partnership, NNG &amp; 53K'!G9</f>
        <v>-1085</v>
      </c>
      <c r="AH9" s="156" t="n">
        <f aca="false">CASHFLOW!H129-'CF-Partnership, NNG &amp; 53K'!H9</f>
        <v>-1096</v>
      </c>
      <c r="AI9" s="156" t="n">
        <f aca="false">CASHFLOW!I129-'CF-Partnership, NNG &amp; 53K'!I9</f>
        <v>7398</v>
      </c>
      <c r="AJ9" s="156" t="n">
        <f aca="false">CASHFLOW!J129-'CF-Partnership, NNG &amp; 53K'!J9</f>
        <v>-847</v>
      </c>
      <c r="AK9" s="156" t="n">
        <f aca="false">CASHFLOW!K129-'CF-Partnership, NNG &amp; 53K'!K9</f>
        <v>-189</v>
      </c>
      <c r="AL9" s="156" t="n">
        <f aca="false">CASHFLOW!L129-'CF-Partnership, NNG &amp; 53K'!L9</f>
        <v>-257</v>
      </c>
      <c r="AM9" s="156" t="n">
        <f aca="false">CASHFLOW!M129-'CF-Partnership, NNG &amp; 53K'!M9</f>
        <v>-1014</v>
      </c>
      <c r="AN9" s="156" t="n">
        <f aca="false">CASHFLOW!N129-'CF-Partnership, NNG &amp; 53K'!N9</f>
        <v>17002</v>
      </c>
      <c r="AO9" s="156" t="n">
        <f aca="false">CASHFLOW!O129-'CF-Partnership, NNG &amp; 53K'!O9</f>
        <v>20971</v>
      </c>
      <c r="AP9" s="129" t="n">
        <f aca="false">SUM(AD9:AO9)</f>
        <v>97135</v>
      </c>
      <c r="AQ9" s="130" t="n">
        <f aca="false">SUM(AD9:AE9)</f>
        <v>35963</v>
      </c>
      <c r="AR9" s="129" t="n">
        <f aca="false">AP9-AQ9</f>
        <v>61172</v>
      </c>
      <c r="AS9" s="129"/>
      <c r="AT9" s="209" t="n">
        <v>0</v>
      </c>
      <c r="AU9" s="209" t="n">
        <v>0</v>
      </c>
      <c r="AV9" s="156" t="n">
        <f aca="false">AT9-AU9</f>
        <v>0</v>
      </c>
    </row>
    <row r="10" customFormat="false" ht="3.95" hidden="false" customHeight="true" outlineLevel="0" collapsed="false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</row>
    <row r="11" customFormat="false" ht="12.75" hidden="false" customHeight="true" outlineLevel="0" collapsed="false">
      <c r="A11" s="201" t="str">
        <f aca="false">CASHFLOW!A130</f>
        <v>   Items not affecting Cash: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 t="str">
        <f aca="false">A11</f>
        <v>   Items not affecting Cash:</v>
      </c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</row>
    <row r="12" customFormat="false" ht="12.75" hidden="false" customHeight="true" outlineLevel="0" collapsed="false">
      <c r="A12" s="201" t="str">
        <f aca="false">CASHFLOW!A131</f>
        <v>      Depreciation and Amortization</v>
      </c>
      <c r="B12" s="102"/>
      <c r="C12" s="102"/>
      <c r="D12" s="129" t="n">
        <f aca="false">[1]IncomeState!C84</f>
        <v>28</v>
      </c>
      <c r="E12" s="129" t="n">
        <f aca="false">[1]IncomeState!D84</f>
        <v>28</v>
      </c>
      <c r="F12" s="129" t="n">
        <f aca="false">[1]IncomeState!E84</f>
        <v>28</v>
      </c>
      <c r="G12" s="129" t="n">
        <f aca="false">[1]IncomeState!F84</f>
        <v>28</v>
      </c>
      <c r="H12" s="129" t="n">
        <f aca="false">[1]IncomeState!G84</f>
        <v>28</v>
      </c>
      <c r="I12" s="129" t="n">
        <f aca="false">[1]IncomeState!H84</f>
        <v>28</v>
      </c>
      <c r="J12" s="129" t="n">
        <f aca="false">[1]IncomeState!I84</f>
        <v>28</v>
      </c>
      <c r="K12" s="129" t="n">
        <f aca="false">[1]IncomeState!J84</f>
        <v>28</v>
      </c>
      <c r="L12" s="129" t="n">
        <f aca="false">[1]IncomeState!K84</f>
        <v>28</v>
      </c>
      <c r="M12" s="129" t="n">
        <f aca="false">[1]IncomeState!L84</f>
        <v>28</v>
      </c>
      <c r="N12" s="129" t="n">
        <f aca="false">[1]IncomeState!M84</f>
        <v>28</v>
      </c>
      <c r="O12" s="129" t="n">
        <f aca="false">[1]IncomeState!N84</f>
        <v>28</v>
      </c>
      <c r="P12" s="129" t="n">
        <f aca="false">SUM(D12:O12)</f>
        <v>336</v>
      </c>
      <c r="Q12" s="130" t="n">
        <f aca="false">SUM(D12:E12)</f>
        <v>56</v>
      </c>
      <c r="R12" s="129" t="n">
        <f aca="false">P12-Q12</f>
        <v>280</v>
      </c>
      <c r="S12" s="129"/>
      <c r="T12" s="209" t="n">
        <v>0</v>
      </c>
      <c r="U12" s="209" t="n">
        <v>0</v>
      </c>
      <c r="V12" s="156" t="n">
        <f aca="false">T12-U12</f>
        <v>0</v>
      </c>
      <c r="W12" s="102"/>
      <c r="X12" s="102"/>
      <c r="Y12" s="102"/>
      <c r="Z12" s="102"/>
      <c r="AA12" s="102" t="str">
        <f aca="false">A12</f>
        <v>      Depreciation and Amortization</v>
      </c>
      <c r="AB12" s="102"/>
      <c r="AC12" s="102"/>
      <c r="AD12" s="156" t="n">
        <f aca="false">CASHFLOW!D131-'CF-Partnership, NNG &amp; 53K'!D12</f>
        <v>4028</v>
      </c>
      <c r="AE12" s="156" t="n">
        <f aca="false">CASHFLOW!E131-'CF-Partnership, NNG &amp; 53K'!E12</f>
        <v>4028</v>
      </c>
      <c r="AF12" s="156" t="n">
        <f aca="false">CASHFLOW!F131-'CF-Partnership, NNG &amp; 53K'!F12</f>
        <v>4034</v>
      </c>
      <c r="AG12" s="156" t="n">
        <f aca="false">CASHFLOW!G131-'CF-Partnership, NNG &amp; 53K'!G12</f>
        <v>4081</v>
      </c>
      <c r="AH12" s="156" t="n">
        <f aca="false">CASHFLOW!H131-'CF-Partnership, NNG &amp; 53K'!H12</f>
        <v>4081</v>
      </c>
      <c r="AI12" s="156" t="n">
        <f aca="false">CASHFLOW!I131-'CF-Partnership, NNG &amp; 53K'!I12</f>
        <v>4084</v>
      </c>
      <c r="AJ12" s="156" t="n">
        <f aca="false">CASHFLOW!J131-'CF-Partnership, NNG &amp; 53K'!J12</f>
        <v>4086</v>
      </c>
      <c r="AK12" s="156" t="n">
        <f aca="false">CASHFLOW!K131-'CF-Partnership, NNG &amp; 53K'!K12</f>
        <v>4105</v>
      </c>
      <c r="AL12" s="156" t="n">
        <f aca="false">CASHFLOW!L131-'CF-Partnership, NNG &amp; 53K'!L12</f>
        <v>4117</v>
      </c>
      <c r="AM12" s="156" t="n">
        <f aca="false">CASHFLOW!M131-'CF-Partnership, NNG &amp; 53K'!M12</f>
        <v>4212</v>
      </c>
      <c r="AN12" s="156" t="n">
        <f aca="false">CASHFLOW!N131-'CF-Partnership, NNG &amp; 53K'!N12</f>
        <v>4212</v>
      </c>
      <c r="AO12" s="156" t="n">
        <f aca="false">CASHFLOW!O131-'CF-Partnership, NNG &amp; 53K'!O12</f>
        <v>4211</v>
      </c>
      <c r="AP12" s="129" t="n">
        <f aca="false">SUM(AD12:AO12)</f>
        <v>49279</v>
      </c>
      <c r="AQ12" s="130" t="n">
        <f aca="false">SUM(AD12:AE12)</f>
        <v>8056</v>
      </c>
      <c r="AR12" s="129" t="n">
        <f aca="false">AP12-AQ12</f>
        <v>41223</v>
      </c>
      <c r="AS12" s="129"/>
      <c r="AT12" s="209" t="n">
        <v>0</v>
      </c>
      <c r="AU12" s="209" t="n">
        <v>0</v>
      </c>
      <c r="AV12" s="156" t="n">
        <f aca="false">AT12-AU12</f>
        <v>0</v>
      </c>
    </row>
    <row r="13" customFormat="false" ht="12.75" hidden="false" customHeight="true" outlineLevel="0" collapsed="false">
      <c r="A13" s="201" t="str">
        <f aca="false">CASHFLOW!A132</f>
        <v>      Deferred Income Taxes</v>
      </c>
      <c r="B13" s="102"/>
      <c r="C13" s="102"/>
      <c r="D13" s="156" t="n">
        <f aca="false">[1]IncomeState!C113</f>
        <v>-85</v>
      </c>
      <c r="E13" s="156" t="n">
        <f aca="false">[1]IncomeState!D113</f>
        <v>-84</v>
      </c>
      <c r="F13" s="156" t="n">
        <f aca="false">[1]IncomeState!E113</f>
        <v>-85</v>
      </c>
      <c r="G13" s="156" t="n">
        <f aca="false">[1]IncomeState!F113</f>
        <v>-84</v>
      </c>
      <c r="H13" s="156" t="n">
        <f aca="false">[1]IncomeState!G113</f>
        <v>-85</v>
      </c>
      <c r="I13" s="156" t="n">
        <f aca="false">[1]IncomeState!H113</f>
        <v>-305</v>
      </c>
      <c r="J13" s="156" t="n">
        <f aca="false">[1]IncomeState!I113</f>
        <v>-305</v>
      </c>
      <c r="K13" s="156" t="n">
        <f aca="false">[1]IncomeState!J113</f>
        <v>-252</v>
      </c>
      <c r="L13" s="156" t="n">
        <f aca="false">[1]IncomeState!K113</f>
        <v>-251</v>
      </c>
      <c r="M13" s="156" t="n">
        <f aca="false">[1]IncomeState!L113</f>
        <v>-240</v>
      </c>
      <c r="N13" s="156" t="n">
        <f aca="false">[1]IncomeState!M113</f>
        <v>-248</v>
      </c>
      <c r="O13" s="156" t="n">
        <f aca="false">[1]IncomeState!N113</f>
        <v>-248</v>
      </c>
      <c r="P13" s="129" t="n">
        <f aca="false">SUM(D13:O13)</f>
        <v>-2272</v>
      </c>
      <c r="Q13" s="130" t="n">
        <f aca="false">SUM(D13:E13)</f>
        <v>-169</v>
      </c>
      <c r="R13" s="129" t="n">
        <f aca="false">P13-Q13</f>
        <v>-2103</v>
      </c>
      <c r="S13" s="129"/>
      <c r="T13" s="209" t="n">
        <v>0</v>
      </c>
      <c r="U13" s="209" t="n">
        <v>0</v>
      </c>
      <c r="V13" s="156" t="n">
        <f aca="false">T13-U13</f>
        <v>0</v>
      </c>
      <c r="W13" s="102"/>
      <c r="X13" s="102"/>
      <c r="Y13" s="102"/>
      <c r="Z13" s="102"/>
      <c r="AA13" s="102" t="str">
        <f aca="false">A13</f>
        <v>      Deferred Income Taxes</v>
      </c>
      <c r="AB13" s="102"/>
      <c r="AC13" s="102"/>
      <c r="AD13" s="156" t="n">
        <f aca="false">CASHFLOW!D132-'CF-Partnership, NNG &amp; 53K'!D13</f>
        <v>728</v>
      </c>
      <c r="AE13" s="156" t="n">
        <f aca="false">CASHFLOW!E132-'CF-Partnership, NNG &amp; 53K'!E13</f>
        <v>756</v>
      </c>
      <c r="AF13" s="156" t="n">
        <f aca="false">CASHFLOW!F132-'CF-Partnership, NNG &amp; 53K'!F13</f>
        <v>776</v>
      </c>
      <c r="AG13" s="156" t="n">
        <f aca="false">CASHFLOW!G132-'CF-Partnership, NNG &amp; 53K'!G13</f>
        <v>572</v>
      </c>
      <c r="AH13" s="156" t="n">
        <f aca="false">CASHFLOW!H132-'CF-Partnership, NNG &amp; 53K'!H13</f>
        <v>1483</v>
      </c>
      <c r="AI13" s="156" t="n">
        <f aca="false">CASHFLOW!I132-'CF-Partnership, NNG &amp; 53K'!I13</f>
        <v>1315</v>
      </c>
      <c r="AJ13" s="156" t="n">
        <f aca="false">CASHFLOW!J132-'CF-Partnership, NNG &amp; 53K'!J13</f>
        <v>387</v>
      </c>
      <c r="AK13" s="156" t="n">
        <f aca="false">CASHFLOW!K132-'CF-Partnership, NNG &amp; 53K'!K13</f>
        <v>438</v>
      </c>
      <c r="AL13" s="156" t="n">
        <f aca="false">CASHFLOW!L132-'CF-Partnership, NNG &amp; 53K'!L13</f>
        <v>1745</v>
      </c>
      <c r="AM13" s="156" t="n">
        <f aca="false">CASHFLOW!M132-'CF-Partnership, NNG &amp; 53K'!M13</f>
        <v>598</v>
      </c>
      <c r="AN13" s="156" t="n">
        <f aca="false">CASHFLOW!N132-'CF-Partnership, NNG &amp; 53K'!N13</f>
        <v>122</v>
      </c>
      <c r="AO13" s="156" t="n">
        <f aca="false">CASHFLOW!O132-'CF-Partnership, NNG &amp; 53K'!O13</f>
        <v>764</v>
      </c>
      <c r="AP13" s="129" t="n">
        <f aca="false">SUM(AD13:AO13)</f>
        <v>9684</v>
      </c>
      <c r="AQ13" s="130" t="n">
        <f aca="false">SUM(AD13:AE13)</f>
        <v>1484</v>
      </c>
      <c r="AR13" s="129" t="n">
        <f aca="false">AP13-AQ13</f>
        <v>8200</v>
      </c>
      <c r="AS13" s="129"/>
      <c r="AT13" s="209" t="n">
        <v>0</v>
      </c>
      <c r="AU13" s="209" t="n">
        <v>0</v>
      </c>
      <c r="AV13" s="156" t="n">
        <f aca="false">AT13-AU13</f>
        <v>0</v>
      </c>
    </row>
    <row r="14" customFormat="false" ht="12.75" hidden="false" customHeight="true" outlineLevel="0" collapsed="false">
      <c r="A14" s="201" t="str">
        <f aca="false">CASHFLOW!A133</f>
        <v>      Net (Gain) / Loss on Sale of Assets</v>
      </c>
      <c r="B14" s="102"/>
      <c r="C14" s="102"/>
      <c r="D14" s="210" t="n">
        <v>0</v>
      </c>
      <c r="E14" s="210" t="n">
        <v>0</v>
      </c>
      <c r="F14" s="210" t="n">
        <v>0</v>
      </c>
      <c r="G14" s="210" t="n">
        <v>0</v>
      </c>
      <c r="H14" s="210" t="n">
        <v>0</v>
      </c>
      <c r="I14" s="210" t="n">
        <v>0</v>
      </c>
      <c r="J14" s="210" t="n">
        <v>0</v>
      </c>
      <c r="K14" s="210" t="n">
        <v>0</v>
      </c>
      <c r="L14" s="210" t="n">
        <v>0</v>
      </c>
      <c r="M14" s="210" t="n">
        <v>0</v>
      </c>
      <c r="N14" s="210" t="n">
        <v>0</v>
      </c>
      <c r="O14" s="210" t="n">
        <v>0</v>
      </c>
      <c r="P14" s="141" t="n">
        <f aca="false">SUM(D14:O14)</f>
        <v>0</v>
      </c>
      <c r="Q14" s="142" t="n">
        <f aca="false">SUM(D14:E14)</f>
        <v>0</v>
      </c>
      <c r="R14" s="141" t="n">
        <f aca="false">P14-Q14</f>
        <v>0</v>
      </c>
      <c r="S14" s="141"/>
      <c r="T14" s="210" t="n">
        <v>0</v>
      </c>
      <c r="U14" s="210" t="n">
        <v>0</v>
      </c>
      <c r="V14" s="158" t="n">
        <f aca="false">T14-U14</f>
        <v>0</v>
      </c>
      <c r="W14" s="102"/>
      <c r="X14" s="102"/>
      <c r="Y14" s="102"/>
      <c r="Z14" s="102"/>
      <c r="AA14" s="102" t="str">
        <f aca="false">A14</f>
        <v>      Net (Gain) / Loss on Sale of Assets</v>
      </c>
      <c r="AB14" s="102"/>
      <c r="AC14" s="102"/>
      <c r="AD14" s="158" t="n">
        <f aca="false">CASHFLOW!D133-'CF-Partnership, NNG &amp; 53K'!D14</f>
        <v>-0</v>
      </c>
      <c r="AE14" s="158" t="n">
        <f aca="false">CASHFLOW!E133-'CF-Partnership, NNG &amp; 53K'!E14</f>
        <v>-0</v>
      </c>
      <c r="AF14" s="158" t="n">
        <f aca="false">CASHFLOW!F133-'CF-Partnership, NNG &amp; 53K'!F14</f>
        <v>-0</v>
      </c>
      <c r="AG14" s="158" t="n">
        <f aca="false">CASHFLOW!G133-'CF-Partnership, NNG &amp; 53K'!G14</f>
        <v>-0</v>
      </c>
      <c r="AH14" s="158" t="n">
        <f aca="false">CASHFLOW!H133-'CF-Partnership, NNG &amp; 53K'!H14</f>
        <v>-0</v>
      </c>
      <c r="AI14" s="158" t="n">
        <f aca="false">CASHFLOW!I133-'CF-Partnership, NNG &amp; 53K'!I14</f>
        <v>-7600</v>
      </c>
      <c r="AJ14" s="158" t="n">
        <f aca="false">CASHFLOW!J133-'CF-Partnership, NNG &amp; 53K'!J14</f>
        <v>-0</v>
      </c>
      <c r="AK14" s="158" t="n">
        <f aca="false">CASHFLOW!K133-'CF-Partnership, NNG &amp; 53K'!K14</f>
        <v>-0</v>
      </c>
      <c r="AL14" s="158" t="n">
        <f aca="false">CASHFLOW!L133-'CF-Partnership, NNG &amp; 53K'!L14</f>
        <v>-0</v>
      </c>
      <c r="AM14" s="158" t="n">
        <f aca="false">CASHFLOW!M133-'CF-Partnership, NNG &amp; 53K'!M14</f>
        <v>-0</v>
      </c>
      <c r="AN14" s="158" t="n">
        <f aca="false">CASHFLOW!N133-'CF-Partnership, NNG &amp; 53K'!N14</f>
        <v>-0</v>
      </c>
      <c r="AO14" s="158" t="n">
        <f aca="false">CASHFLOW!O133-'CF-Partnership, NNG &amp; 53K'!O14</f>
        <v>-5000</v>
      </c>
      <c r="AP14" s="141" t="n">
        <f aca="false">SUM(AD14:AO14)</f>
        <v>-12600</v>
      </c>
      <c r="AQ14" s="142" t="n">
        <f aca="false">SUM(AD14:AE14)</f>
        <v>0</v>
      </c>
      <c r="AR14" s="141" t="n">
        <f aca="false">AP14-AQ14</f>
        <v>-12600</v>
      </c>
      <c r="AS14" s="141"/>
      <c r="AT14" s="210" t="n">
        <v>0</v>
      </c>
      <c r="AU14" s="210" t="n">
        <v>0</v>
      </c>
      <c r="AV14" s="158" t="n">
        <f aca="false">AT14-AU14</f>
        <v>0</v>
      </c>
    </row>
    <row r="15" customFormat="false" ht="3.95" hidden="false" customHeight="true" outlineLevel="0" collapsed="false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</row>
    <row r="16" customFormat="false" ht="12.75" hidden="false" customHeight="true" outlineLevel="0" collapsed="false">
      <c r="A16" s="201" t="str">
        <f aca="false">CASHFLOW!A135</f>
        <v>            Total Cash Flow From Operations</v>
      </c>
      <c r="B16" s="102"/>
      <c r="C16" s="102"/>
      <c r="D16" s="156" t="n">
        <f aca="false">SUM(D9:D14)</f>
        <v>107</v>
      </c>
      <c r="E16" s="156" t="n">
        <f aca="false">SUM(E9:E14)</f>
        <v>107</v>
      </c>
      <c r="F16" s="156" t="n">
        <f aca="false">SUM(F9:F14)</f>
        <v>107</v>
      </c>
      <c r="G16" s="156" t="n">
        <f aca="false">SUM(G9:G14)</f>
        <v>107</v>
      </c>
      <c r="H16" s="156" t="n">
        <f aca="false">SUM(H9:H14)</f>
        <v>104</v>
      </c>
      <c r="I16" s="156" t="n">
        <f aca="false">SUM(I9:I14)</f>
        <v>237</v>
      </c>
      <c r="J16" s="156" t="n">
        <f aca="false">SUM(J9:J14)</f>
        <v>237</v>
      </c>
      <c r="K16" s="156" t="n">
        <f aca="false">SUM(K9:K14)</f>
        <v>205</v>
      </c>
      <c r="L16" s="156" t="n">
        <f aca="false">SUM(L9:L14)</f>
        <v>205</v>
      </c>
      <c r="M16" s="156" t="n">
        <f aca="false">SUM(M9:M14)</f>
        <v>198</v>
      </c>
      <c r="N16" s="156" t="n">
        <f aca="false">SUM(N9:N14)</f>
        <v>204</v>
      </c>
      <c r="O16" s="156" t="n">
        <f aca="false">SUM(O9:O14)</f>
        <v>205</v>
      </c>
      <c r="P16" s="156" t="n">
        <f aca="false">SUM(P9:P14)</f>
        <v>2023</v>
      </c>
      <c r="Q16" s="156" t="n">
        <f aca="false">SUM(Q9:Q14)</f>
        <v>214</v>
      </c>
      <c r="R16" s="156" t="n">
        <f aca="false">SUM(R9:R14)</f>
        <v>1809</v>
      </c>
      <c r="S16" s="156"/>
      <c r="T16" s="156" t="n">
        <f aca="false">SUM(T9:T14)</f>
        <v>0</v>
      </c>
      <c r="U16" s="156" t="n">
        <f aca="false">SUM(U9:U14)</f>
        <v>0</v>
      </c>
      <c r="V16" s="156" t="n">
        <f aca="false">SUM(V9:V14)</f>
        <v>0</v>
      </c>
      <c r="W16" s="102"/>
      <c r="X16" s="102"/>
      <c r="Y16" s="102"/>
      <c r="Z16" s="102"/>
      <c r="AA16" s="102" t="str">
        <f aca="false">A16</f>
        <v>            Total Cash Flow From Operations</v>
      </c>
      <c r="AB16" s="102"/>
      <c r="AC16" s="102"/>
      <c r="AD16" s="156" t="n">
        <f aca="false">SUM(AD9:AD14)</f>
        <v>23097</v>
      </c>
      <c r="AE16" s="156" t="n">
        <f aca="false">SUM(AE9:AE14)</f>
        <v>22406</v>
      </c>
      <c r="AF16" s="156" t="n">
        <f aca="false">SUM(AF9:AF14)</f>
        <v>25099</v>
      </c>
      <c r="AG16" s="156" t="n">
        <f aca="false">SUM(AG9:AG14)</f>
        <v>3568</v>
      </c>
      <c r="AH16" s="156" t="n">
        <f aca="false">SUM(AH9:AH14)</f>
        <v>4468</v>
      </c>
      <c r="AI16" s="156" t="n">
        <f aca="false">SUM(AI9:AI14)</f>
        <v>5197</v>
      </c>
      <c r="AJ16" s="156" t="n">
        <f aca="false">SUM(AJ9:AJ14)</f>
        <v>3626</v>
      </c>
      <c r="AK16" s="156" t="n">
        <f aca="false">SUM(AK9:AK14)</f>
        <v>4354</v>
      </c>
      <c r="AL16" s="156" t="n">
        <f aca="false">SUM(AL9:AL14)</f>
        <v>5605</v>
      </c>
      <c r="AM16" s="156" t="n">
        <f aca="false">SUM(AM9:AM14)</f>
        <v>3796</v>
      </c>
      <c r="AN16" s="156" t="n">
        <f aca="false">SUM(AN9:AN14)</f>
        <v>21336</v>
      </c>
      <c r="AO16" s="156" t="n">
        <f aca="false">SUM(AO9:AO14)</f>
        <v>20946</v>
      </c>
      <c r="AP16" s="156" t="n">
        <f aca="false">SUM(AP9:AP14)</f>
        <v>143498</v>
      </c>
      <c r="AQ16" s="156" t="n">
        <f aca="false">SUM(AQ9:AQ14)</f>
        <v>45503</v>
      </c>
      <c r="AR16" s="156" t="n">
        <f aca="false">SUM(AR9:AR14)</f>
        <v>97995</v>
      </c>
      <c r="AS16" s="156"/>
      <c r="AT16" s="156" t="n">
        <f aca="false">SUM(AT9:AT14)</f>
        <v>0</v>
      </c>
      <c r="AU16" s="156" t="n">
        <f aca="false">SUM(AU9:AU14)</f>
        <v>0</v>
      </c>
      <c r="AV16" s="156" t="n">
        <f aca="false">SUM(AV9:AV14)</f>
        <v>0</v>
      </c>
    </row>
    <row r="17" customFormat="false" ht="3.95" hidden="false" customHeight="true" outlineLevel="0" collapsed="false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</row>
    <row r="18" customFormat="false" ht="12.75" hidden="false" customHeight="true" outlineLevel="0" collapsed="false">
      <c r="A18" s="201" t="str">
        <f aca="false">CASHFLOW!A137</f>
        <v>   Deferred Severance / Relocation Charges</v>
      </c>
      <c r="B18" s="102"/>
      <c r="C18" s="102"/>
      <c r="D18" s="209" t="n">
        <v>0</v>
      </c>
      <c r="E18" s="209" t="n">
        <v>0</v>
      </c>
      <c r="F18" s="209" t="n">
        <v>0</v>
      </c>
      <c r="G18" s="209" t="n">
        <v>0</v>
      </c>
      <c r="H18" s="209" t="n">
        <v>0</v>
      </c>
      <c r="I18" s="209" t="n">
        <v>0</v>
      </c>
      <c r="J18" s="209" t="n">
        <v>0</v>
      </c>
      <c r="K18" s="209" t="n">
        <v>0</v>
      </c>
      <c r="L18" s="209" t="n">
        <v>0</v>
      </c>
      <c r="M18" s="209" t="n">
        <v>0</v>
      </c>
      <c r="N18" s="209" t="n">
        <v>0</v>
      </c>
      <c r="O18" s="209" t="n">
        <v>0</v>
      </c>
      <c r="P18" s="129" t="n">
        <f aca="false">SUM(D18:O18)</f>
        <v>0</v>
      </c>
      <c r="Q18" s="130" t="n">
        <f aca="false">SUM(D18:E18)</f>
        <v>0</v>
      </c>
      <c r="R18" s="129" t="n">
        <f aca="false">P18-Q18</f>
        <v>0</v>
      </c>
      <c r="S18" s="129"/>
      <c r="T18" s="209" t="n">
        <v>0</v>
      </c>
      <c r="U18" s="209" t="n">
        <v>0</v>
      </c>
      <c r="V18" s="156" t="n">
        <f aca="false">T18-U18</f>
        <v>0</v>
      </c>
      <c r="W18" s="102"/>
      <c r="X18" s="102"/>
      <c r="Y18" s="102"/>
      <c r="Z18" s="102"/>
      <c r="AA18" s="102" t="str">
        <f aca="false">A18</f>
        <v>   Deferred Severance / Relocation Charges</v>
      </c>
      <c r="AB18" s="102"/>
      <c r="AC18" s="102"/>
      <c r="AD18" s="156" t="n">
        <f aca="false">CASHFLOW!D137-'CF-Partnership, NNG &amp; 53K'!D18</f>
        <v>-0</v>
      </c>
      <c r="AE18" s="156" t="n">
        <f aca="false">CASHFLOW!E137-'CF-Partnership, NNG &amp; 53K'!E18</f>
        <v>-0</v>
      </c>
      <c r="AF18" s="156" t="n">
        <f aca="false">CASHFLOW!F137-'CF-Partnership, NNG &amp; 53K'!F18</f>
        <v>-0</v>
      </c>
      <c r="AG18" s="156" t="n">
        <f aca="false">CASHFLOW!G137-'CF-Partnership, NNG &amp; 53K'!G18</f>
        <v>-0</v>
      </c>
      <c r="AH18" s="156" t="n">
        <f aca="false">CASHFLOW!H137-'CF-Partnership, NNG &amp; 53K'!H18</f>
        <v>-0</v>
      </c>
      <c r="AI18" s="156" t="n">
        <f aca="false">CASHFLOW!I137-'CF-Partnership, NNG &amp; 53K'!I18</f>
        <v>-0</v>
      </c>
      <c r="AJ18" s="156" t="n">
        <f aca="false">CASHFLOW!J137-'CF-Partnership, NNG &amp; 53K'!J18</f>
        <v>-0</v>
      </c>
      <c r="AK18" s="156" t="n">
        <f aca="false">CASHFLOW!K137-'CF-Partnership, NNG &amp; 53K'!K18</f>
        <v>-0</v>
      </c>
      <c r="AL18" s="156" t="n">
        <f aca="false">CASHFLOW!L137-'CF-Partnership, NNG &amp; 53K'!L18</f>
        <v>-0</v>
      </c>
      <c r="AM18" s="156" t="n">
        <f aca="false">CASHFLOW!M137-'CF-Partnership, NNG &amp; 53K'!M18</f>
        <v>-0</v>
      </c>
      <c r="AN18" s="156" t="n">
        <f aca="false">CASHFLOW!N137-'CF-Partnership, NNG &amp; 53K'!N18</f>
        <v>-0</v>
      </c>
      <c r="AO18" s="156" t="n">
        <f aca="false">CASHFLOW!O137-'CF-Partnership, NNG &amp; 53K'!O18</f>
        <v>-0</v>
      </c>
      <c r="AP18" s="129" t="n">
        <f aca="false">SUM(AD18:AO18)</f>
        <v>0</v>
      </c>
      <c r="AQ18" s="130" t="n">
        <f aca="false">SUM(AD18:AE18)</f>
        <v>0</v>
      </c>
      <c r="AR18" s="129" t="n">
        <f aca="false">AP18-AQ18</f>
        <v>0</v>
      </c>
      <c r="AS18" s="129"/>
      <c r="AT18" s="209" t="n">
        <v>0</v>
      </c>
      <c r="AU18" s="209" t="n">
        <v>0</v>
      </c>
      <c r="AV18" s="156" t="n">
        <f aca="false">AT18-AU18</f>
        <v>0</v>
      </c>
    </row>
    <row r="19" customFormat="false" ht="12.75" hidden="false" customHeight="true" outlineLevel="0" collapsed="false">
      <c r="A19" s="201" t="str">
        <f aca="false">CASHFLOW!A138</f>
        <v>   Other Regulatory Assets / Liabilities</v>
      </c>
      <c r="B19" s="102"/>
      <c r="C19" s="102"/>
      <c r="D19" s="209" t="n">
        <v>0</v>
      </c>
      <c r="E19" s="209" t="n">
        <v>0</v>
      </c>
      <c r="F19" s="209" t="n">
        <v>0</v>
      </c>
      <c r="G19" s="209" t="n">
        <v>0</v>
      </c>
      <c r="H19" s="209" t="n">
        <v>0</v>
      </c>
      <c r="I19" s="209" t="n">
        <v>0</v>
      </c>
      <c r="J19" s="209" t="n">
        <v>0</v>
      </c>
      <c r="K19" s="209" t="n">
        <v>0</v>
      </c>
      <c r="L19" s="209" t="n">
        <v>0</v>
      </c>
      <c r="M19" s="209" t="n">
        <v>0</v>
      </c>
      <c r="N19" s="209" t="n">
        <v>0</v>
      </c>
      <c r="O19" s="209" t="n">
        <v>0</v>
      </c>
      <c r="P19" s="129" t="n">
        <f aca="false">SUM(D19:O19)</f>
        <v>0</v>
      </c>
      <c r="Q19" s="130" t="n">
        <f aca="false">SUM(D19:E19)</f>
        <v>0</v>
      </c>
      <c r="R19" s="129" t="n">
        <f aca="false">P19-Q19</f>
        <v>0</v>
      </c>
      <c r="S19" s="129"/>
      <c r="T19" s="209" t="n">
        <v>0</v>
      </c>
      <c r="U19" s="209" t="n">
        <v>0</v>
      </c>
      <c r="V19" s="156" t="n">
        <f aca="false">T19-U19</f>
        <v>0</v>
      </c>
      <c r="W19" s="102"/>
      <c r="X19" s="102"/>
      <c r="Y19" s="102"/>
      <c r="Z19" s="102"/>
      <c r="AA19" s="102" t="str">
        <f aca="false">A19</f>
        <v>   Other Regulatory Assets / Liabilities</v>
      </c>
      <c r="AB19" s="102"/>
      <c r="AC19" s="102"/>
      <c r="AD19" s="156" t="n">
        <f aca="false">CASHFLOW!D138-'CF-Partnership, NNG &amp; 53K'!D19</f>
        <v>903</v>
      </c>
      <c r="AE19" s="156" t="n">
        <f aca="false">CASHFLOW!E138-'CF-Partnership, NNG &amp; 53K'!E19</f>
        <v>916</v>
      </c>
      <c r="AF19" s="156" t="n">
        <f aca="false">CASHFLOW!F138-'CF-Partnership, NNG &amp; 53K'!F19</f>
        <v>898</v>
      </c>
      <c r="AG19" s="156" t="n">
        <f aca="false">CASHFLOW!G138-'CF-Partnership, NNG &amp; 53K'!G19</f>
        <v>861</v>
      </c>
      <c r="AH19" s="156" t="n">
        <f aca="false">CASHFLOW!H138-'CF-Partnership, NNG &amp; 53K'!H19</f>
        <v>812</v>
      </c>
      <c r="AI19" s="156" t="n">
        <f aca="false">CASHFLOW!I138-'CF-Partnership, NNG &amp; 53K'!I19</f>
        <v>772</v>
      </c>
      <c r="AJ19" s="156" t="n">
        <f aca="false">CASHFLOW!J138-'CF-Partnership, NNG &amp; 53K'!J19</f>
        <v>920</v>
      </c>
      <c r="AK19" s="156" t="n">
        <f aca="false">CASHFLOW!K138-'CF-Partnership, NNG &amp; 53K'!K19</f>
        <v>865</v>
      </c>
      <c r="AL19" s="156" t="n">
        <f aca="false">CASHFLOW!L138-'CF-Partnership, NNG &amp; 53K'!L19</f>
        <v>818</v>
      </c>
      <c r="AM19" s="156" t="n">
        <f aca="false">CASHFLOW!M138-'CF-Partnership, NNG &amp; 53K'!M19</f>
        <v>783</v>
      </c>
      <c r="AN19" s="156" t="n">
        <f aca="false">CASHFLOW!N138-'CF-Partnership, NNG &amp; 53K'!N19</f>
        <v>795</v>
      </c>
      <c r="AO19" s="156" t="n">
        <f aca="false">CASHFLOW!O138-'CF-Partnership, NNG &amp; 53K'!O19</f>
        <v>-4899</v>
      </c>
      <c r="AP19" s="129" t="n">
        <f aca="false">SUM(AD19:AO19)</f>
        <v>4444</v>
      </c>
      <c r="AQ19" s="130" t="n">
        <f aca="false">SUM(AD19:AE19)</f>
        <v>1819</v>
      </c>
      <c r="AR19" s="129" t="n">
        <f aca="false">AP19-AQ19</f>
        <v>2625</v>
      </c>
      <c r="AS19" s="129"/>
      <c r="AT19" s="209" t="n">
        <v>0</v>
      </c>
      <c r="AU19" s="209" t="n">
        <v>0</v>
      </c>
      <c r="AV19" s="156" t="n">
        <f aca="false">AT19-AU19</f>
        <v>0</v>
      </c>
    </row>
    <row r="20" customFormat="false" ht="12.75" hidden="false" customHeight="true" outlineLevel="0" collapsed="false">
      <c r="A20" s="201" t="str">
        <f aca="false">CASHFLOW!A139</f>
        <v>   Price Risk Management Activities (Net)</v>
      </c>
      <c r="B20" s="102"/>
      <c r="C20" s="102"/>
      <c r="D20" s="209" t="n">
        <v>0</v>
      </c>
      <c r="E20" s="209" t="n">
        <v>0</v>
      </c>
      <c r="F20" s="209" t="n">
        <v>0</v>
      </c>
      <c r="G20" s="209" t="n">
        <v>0</v>
      </c>
      <c r="H20" s="209" t="n">
        <v>0</v>
      </c>
      <c r="I20" s="209" t="n">
        <v>0</v>
      </c>
      <c r="J20" s="209" t="n">
        <v>0</v>
      </c>
      <c r="K20" s="209" t="n">
        <v>0</v>
      </c>
      <c r="L20" s="209" t="n">
        <v>0</v>
      </c>
      <c r="M20" s="209" t="n">
        <v>0</v>
      </c>
      <c r="N20" s="209" t="n">
        <v>0</v>
      </c>
      <c r="O20" s="209" t="n">
        <v>0</v>
      </c>
      <c r="P20" s="129" t="n">
        <f aca="false">SUM(D20:O20)</f>
        <v>0</v>
      </c>
      <c r="Q20" s="130" t="n">
        <f aca="false">SUM(D20:E20)</f>
        <v>0</v>
      </c>
      <c r="R20" s="129" t="n">
        <f aca="false">P20-Q20</f>
        <v>0</v>
      </c>
      <c r="S20" s="129"/>
      <c r="T20" s="209" t="n">
        <v>0</v>
      </c>
      <c r="U20" s="209" t="n">
        <v>0</v>
      </c>
      <c r="V20" s="156" t="n">
        <f aca="false">T20-U20</f>
        <v>0</v>
      </c>
      <c r="W20" s="102"/>
      <c r="X20" s="102"/>
      <c r="Y20" s="102"/>
      <c r="Z20" s="102"/>
      <c r="AA20" s="102" t="str">
        <f aca="false">A20</f>
        <v>   Price Risk Management Activities (Net)</v>
      </c>
      <c r="AB20" s="102"/>
      <c r="AC20" s="102"/>
      <c r="AD20" s="156" t="n">
        <f aca="false">CASHFLOW!D139-'CF-Partnership, NNG &amp; 53K'!D20</f>
        <v>0</v>
      </c>
      <c r="AE20" s="156" t="n">
        <f aca="false">CASHFLOW!E139-'CF-Partnership, NNG &amp; 53K'!E20</f>
        <v>0</v>
      </c>
      <c r="AF20" s="156" t="n">
        <f aca="false">CASHFLOW!F139-'CF-Partnership, NNG &amp; 53K'!F20</f>
        <v>0</v>
      </c>
      <c r="AG20" s="156" t="n">
        <f aca="false">CASHFLOW!G139-'CF-Partnership, NNG &amp; 53K'!G20</f>
        <v>0</v>
      </c>
      <c r="AH20" s="156" t="n">
        <f aca="false">CASHFLOW!H139-'CF-Partnership, NNG &amp; 53K'!H20</f>
        <v>0</v>
      </c>
      <c r="AI20" s="156" t="n">
        <f aca="false">CASHFLOW!I139-'CF-Partnership, NNG &amp; 53K'!I20</f>
        <v>0</v>
      </c>
      <c r="AJ20" s="156" t="n">
        <f aca="false">CASHFLOW!J139-'CF-Partnership, NNG &amp; 53K'!J20</f>
        <v>0</v>
      </c>
      <c r="AK20" s="156" t="n">
        <f aca="false">CASHFLOW!K139-'CF-Partnership, NNG &amp; 53K'!K20</f>
        <v>0</v>
      </c>
      <c r="AL20" s="156" t="n">
        <f aca="false">CASHFLOW!L139-'CF-Partnership, NNG &amp; 53K'!L20</f>
        <v>0</v>
      </c>
      <c r="AM20" s="156" t="n">
        <f aca="false">CASHFLOW!M139-'CF-Partnership, NNG &amp; 53K'!M20</f>
        <v>0</v>
      </c>
      <c r="AN20" s="156" t="n">
        <f aca="false">CASHFLOW!N139-'CF-Partnership, NNG &amp; 53K'!N20</f>
        <v>0</v>
      </c>
      <c r="AO20" s="156" t="n">
        <f aca="false">CASHFLOW!O139-'CF-Partnership, NNG &amp; 53K'!O20</f>
        <v>0</v>
      </c>
      <c r="AP20" s="129" t="n">
        <f aca="false">SUM(AD20:AO20)</f>
        <v>0</v>
      </c>
      <c r="AQ20" s="130" t="n">
        <f aca="false">SUM(AD20:AE20)</f>
        <v>0</v>
      </c>
      <c r="AR20" s="129" t="n">
        <f aca="false">AP20-AQ20</f>
        <v>0</v>
      </c>
      <c r="AS20" s="129"/>
      <c r="AT20" s="209" t="n">
        <v>0</v>
      </c>
      <c r="AU20" s="209" t="n">
        <v>0</v>
      </c>
      <c r="AV20" s="156" t="n">
        <f aca="false">AT20-AU20</f>
        <v>0</v>
      </c>
    </row>
    <row r="21" customFormat="false" ht="12.75" hidden="false" customHeight="true" outlineLevel="0" collapsed="false">
      <c r="A21" s="201" t="str">
        <f aca="false">CASHFLOW!A140</f>
        <v>   Equity Earnings</v>
      </c>
      <c r="B21" s="102"/>
      <c r="C21" s="102"/>
      <c r="D21" s="129" t="n">
        <f aca="false">CASHFLOW!D31</f>
        <v>-289</v>
      </c>
      <c r="E21" s="129" t="n">
        <f aca="false">CASHFLOW!E31</f>
        <v>-287</v>
      </c>
      <c r="F21" s="129" t="n">
        <f aca="false">CASHFLOW!F31</f>
        <v>-289</v>
      </c>
      <c r="G21" s="129" t="n">
        <f aca="false">CASHFLOW!G31</f>
        <v>-287</v>
      </c>
      <c r="H21" s="129" t="n">
        <f aca="false">CASHFLOW!H31</f>
        <v>-285</v>
      </c>
      <c r="I21" s="129" t="n">
        <f aca="false">CASHFLOW!I31</f>
        <v>-846</v>
      </c>
      <c r="J21" s="129" t="n">
        <f aca="false">CASHFLOW!J31</f>
        <v>-847</v>
      </c>
      <c r="K21" s="129" t="n">
        <f aca="false">CASHFLOW!K31</f>
        <v>-711</v>
      </c>
      <c r="L21" s="129" t="n">
        <f aca="false">CASHFLOW!L31</f>
        <v>-710</v>
      </c>
      <c r="M21" s="129" t="n">
        <f aca="false">CASHFLOW!M31</f>
        <v>-681</v>
      </c>
      <c r="N21" s="129" t="n">
        <f aca="false">CASHFLOW!N31</f>
        <v>-703</v>
      </c>
      <c r="O21" s="129" t="n">
        <f aca="false">CASHFLOW!O31</f>
        <v>-704</v>
      </c>
      <c r="P21" s="129" t="n">
        <f aca="false">SUM(D21:O21)</f>
        <v>-6639</v>
      </c>
      <c r="Q21" s="130" t="n">
        <f aca="false">SUM(D21:E21)</f>
        <v>-576</v>
      </c>
      <c r="R21" s="129" t="n">
        <f aca="false">P21-Q21</f>
        <v>-6063</v>
      </c>
      <c r="S21" s="129"/>
      <c r="T21" s="209" t="n">
        <v>0</v>
      </c>
      <c r="U21" s="209" t="n">
        <v>0</v>
      </c>
      <c r="V21" s="156" t="n">
        <f aca="false">T21-U21</f>
        <v>0</v>
      </c>
      <c r="W21" s="102"/>
      <c r="X21" s="102"/>
      <c r="Y21" s="102"/>
      <c r="Z21" s="102"/>
      <c r="AA21" s="102" t="str">
        <f aca="false">A21</f>
        <v>   Equity Earnings</v>
      </c>
      <c r="AB21" s="102"/>
      <c r="AC21" s="102"/>
      <c r="AD21" s="156" t="n">
        <f aca="false">CASHFLOW!D140-'CF-Partnership, NNG &amp; 53K'!D21</f>
        <v>0</v>
      </c>
      <c r="AE21" s="156" t="n">
        <f aca="false">CASHFLOW!E140-'CF-Partnership, NNG &amp; 53K'!E21</f>
        <v>0</v>
      </c>
      <c r="AF21" s="156" t="n">
        <f aca="false">CASHFLOW!F140-'CF-Partnership, NNG &amp; 53K'!F21</f>
        <v>0</v>
      </c>
      <c r="AG21" s="156" t="n">
        <f aca="false">CASHFLOW!G140-'CF-Partnership, NNG &amp; 53K'!G21</f>
        <v>0</v>
      </c>
      <c r="AH21" s="156" t="n">
        <f aca="false">CASHFLOW!H140-'CF-Partnership, NNG &amp; 53K'!H21</f>
        <v>0</v>
      </c>
      <c r="AI21" s="156" t="n">
        <f aca="false">CASHFLOW!I140-'CF-Partnership, NNG &amp; 53K'!I21</f>
        <v>0</v>
      </c>
      <c r="AJ21" s="156" t="n">
        <f aca="false">CASHFLOW!J140-'CF-Partnership, NNG &amp; 53K'!J21</f>
        <v>0</v>
      </c>
      <c r="AK21" s="156" t="n">
        <f aca="false">CASHFLOW!K140-'CF-Partnership, NNG &amp; 53K'!K21</f>
        <v>0</v>
      </c>
      <c r="AL21" s="156" t="n">
        <f aca="false">CASHFLOW!L140-'CF-Partnership, NNG &amp; 53K'!L21</f>
        <v>0</v>
      </c>
      <c r="AM21" s="156" t="n">
        <f aca="false">CASHFLOW!M140-'CF-Partnership, NNG &amp; 53K'!M21</f>
        <v>0</v>
      </c>
      <c r="AN21" s="156" t="n">
        <f aca="false">CASHFLOW!N140-'CF-Partnership, NNG &amp; 53K'!N21</f>
        <v>0</v>
      </c>
      <c r="AO21" s="156" t="n">
        <f aca="false">CASHFLOW!O140-'CF-Partnership, NNG &amp; 53K'!O21</f>
        <v>0</v>
      </c>
      <c r="AP21" s="129" t="n">
        <f aca="false">SUM(AD21:AO21)</f>
        <v>0</v>
      </c>
      <c r="AQ21" s="130" t="n">
        <f aca="false">SUM(AD21:AE21)</f>
        <v>0</v>
      </c>
      <c r="AR21" s="129" t="n">
        <f aca="false">AP21-AQ21</f>
        <v>0</v>
      </c>
      <c r="AS21" s="129"/>
      <c r="AT21" s="209" t="n">
        <v>0</v>
      </c>
      <c r="AU21" s="209" t="n">
        <v>0</v>
      </c>
      <c r="AV21" s="156" t="n">
        <f aca="false">AT21-AU21</f>
        <v>0</v>
      </c>
    </row>
    <row r="22" customFormat="false" ht="12.75" hidden="false" customHeight="true" outlineLevel="0" collapsed="false">
      <c r="A22" s="201" t="str">
        <f aca="false">CASHFLOW!A141</f>
        <v>   Equity / Partner. Distributions / (Expansion) </v>
      </c>
      <c r="B22" s="102"/>
      <c r="C22" s="102"/>
      <c r="D22" s="129" t="n">
        <f aca="false">CASHFLOW!D32</f>
        <v>0</v>
      </c>
      <c r="E22" s="129" t="n">
        <f aca="false">CASHFLOW!E32</f>
        <v>0</v>
      </c>
      <c r="F22" s="129" t="n">
        <f aca="false">CASHFLOW!F32</f>
        <v>900</v>
      </c>
      <c r="G22" s="129" t="n">
        <f aca="false">CASHFLOW!G32</f>
        <v>0</v>
      </c>
      <c r="H22" s="129" t="n">
        <f aca="false">CASHFLOW!H32</f>
        <v>-4500</v>
      </c>
      <c r="I22" s="129" t="n">
        <f aca="false">CASHFLOW!I32</f>
        <v>1300</v>
      </c>
      <c r="J22" s="129" t="n">
        <f aca="false">CASHFLOW!J32</f>
        <v>0</v>
      </c>
      <c r="K22" s="129" t="n">
        <f aca="false">CASHFLOW!K32</f>
        <v>0</v>
      </c>
      <c r="L22" s="129" t="n">
        <f aca="false">CASHFLOW!L32</f>
        <v>1900</v>
      </c>
      <c r="M22" s="129" t="n">
        <f aca="false">CASHFLOW!M32</f>
        <v>0</v>
      </c>
      <c r="N22" s="129" t="n">
        <f aca="false">CASHFLOW!N32</f>
        <v>0</v>
      </c>
      <c r="O22" s="129" t="n">
        <f aca="false">CASHFLOW!O32</f>
        <v>1900</v>
      </c>
      <c r="P22" s="129" t="n">
        <f aca="false">SUM(D22:O22)</f>
        <v>1500</v>
      </c>
      <c r="Q22" s="130" t="n">
        <f aca="false">SUM(D22:E22)</f>
        <v>0</v>
      </c>
      <c r="R22" s="129" t="n">
        <f aca="false">P22-Q22</f>
        <v>1500</v>
      </c>
      <c r="S22" s="129"/>
      <c r="T22" s="209" t="n">
        <v>0</v>
      </c>
      <c r="U22" s="209" t="n">
        <v>0</v>
      </c>
      <c r="V22" s="156" t="n">
        <f aca="false">T22-U22</f>
        <v>0</v>
      </c>
      <c r="W22" s="102"/>
      <c r="X22" s="102"/>
      <c r="Y22" s="102"/>
      <c r="Z22" s="102"/>
      <c r="AA22" s="102" t="str">
        <f aca="false">A22</f>
        <v>   Equity / Partner. Distributions / (Expansion) </v>
      </c>
      <c r="AB22" s="102"/>
      <c r="AC22" s="102"/>
      <c r="AD22" s="156" t="n">
        <f aca="false">CASHFLOW!D141-'CF-Partnership, NNG &amp; 53K'!D22</f>
        <v>0</v>
      </c>
      <c r="AE22" s="156" t="n">
        <f aca="false">CASHFLOW!E141-'CF-Partnership, NNG &amp; 53K'!E22</f>
        <v>0</v>
      </c>
      <c r="AF22" s="156" t="n">
        <f aca="false">CASHFLOW!F141-'CF-Partnership, NNG &amp; 53K'!F22</f>
        <v>0</v>
      </c>
      <c r="AG22" s="156" t="n">
        <f aca="false">CASHFLOW!G141-'CF-Partnership, NNG &amp; 53K'!G22</f>
        <v>0</v>
      </c>
      <c r="AH22" s="156" t="n">
        <f aca="false">CASHFLOW!H141-'CF-Partnership, NNG &amp; 53K'!H22</f>
        <v>0</v>
      </c>
      <c r="AI22" s="156" t="n">
        <f aca="false">CASHFLOW!I141-'CF-Partnership, NNG &amp; 53K'!I22</f>
        <v>0</v>
      </c>
      <c r="AJ22" s="156" t="n">
        <f aca="false">CASHFLOW!J141-'CF-Partnership, NNG &amp; 53K'!J22</f>
        <v>0</v>
      </c>
      <c r="AK22" s="156" t="n">
        <f aca="false">CASHFLOW!K141-'CF-Partnership, NNG &amp; 53K'!K22</f>
        <v>0</v>
      </c>
      <c r="AL22" s="156" t="n">
        <f aca="false">CASHFLOW!L141-'CF-Partnership, NNG &amp; 53K'!L22</f>
        <v>0</v>
      </c>
      <c r="AM22" s="156" t="n">
        <f aca="false">CASHFLOW!M141-'CF-Partnership, NNG &amp; 53K'!M22</f>
        <v>0</v>
      </c>
      <c r="AN22" s="156" t="n">
        <f aca="false">CASHFLOW!N141-'CF-Partnership, NNG &amp; 53K'!N22</f>
        <v>0</v>
      </c>
      <c r="AO22" s="156" t="n">
        <f aca="false">CASHFLOW!O141-'CF-Partnership, NNG &amp; 53K'!O22</f>
        <v>0</v>
      </c>
      <c r="AP22" s="129" t="n">
        <f aca="false">SUM(AD22:AO22)</f>
        <v>0</v>
      </c>
      <c r="AQ22" s="130" t="n">
        <f aca="false">SUM(AD22:AE22)</f>
        <v>0</v>
      </c>
      <c r="AR22" s="129" t="n">
        <f aca="false">AP22-AQ22</f>
        <v>0</v>
      </c>
      <c r="AS22" s="129"/>
      <c r="AT22" s="209" t="n">
        <v>0</v>
      </c>
      <c r="AU22" s="209" t="n">
        <v>0</v>
      </c>
      <c r="AV22" s="156" t="n">
        <f aca="false">AT22-AU22</f>
        <v>0</v>
      </c>
    </row>
    <row r="23" customFormat="false" ht="12.75" hidden="false" customHeight="true" outlineLevel="0" collapsed="false">
      <c r="A23" s="201" t="str">
        <f aca="false">CASHFLOW!A142</f>
        <v>   Other (Incl. All Capital Costs &amp; Current Reserve Activity) </v>
      </c>
      <c r="B23" s="102"/>
      <c r="C23" s="102"/>
      <c r="D23" s="210" t="n">
        <v>0</v>
      </c>
      <c r="E23" s="210" t="n">
        <v>0</v>
      </c>
      <c r="F23" s="210" t="n">
        <v>0</v>
      </c>
      <c r="G23" s="210" t="n">
        <v>0</v>
      </c>
      <c r="H23" s="210" t="n">
        <v>0</v>
      </c>
      <c r="I23" s="210" t="n">
        <v>0</v>
      </c>
      <c r="J23" s="210" t="n">
        <v>0</v>
      </c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141" t="n">
        <f aca="false">SUM(D23:O23)</f>
        <v>0</v>
      </c>
      <c r="Q23" s="142" t="n">
        <f aca="false">SUM(D23:E23)</f>
        <v>0</v>
      </c>
      <c r="R23" s="141" t="n">
        <f aca="false">P23-Q23</f>
        <v>0</v>
      </c>
      <c r="S23" s="141"/>
      <c r="T23" s="210" t="n">
        <v>0</v>
      </c>
      <c r="U23" s="210" t="n">
        <v>0</v>
      </c>
      <c r="V23" s="158" t="n">
        <f aca="false">T23-U23</f>
        <v>0</v>
      </c>
      <c r="W23" s="102"/>
      <c r="X23" s="102"/>
      <c r="Y23" s="102"/>
      <c r="Z23" s="102"/>
      <c r="AA23" s="102" t="str">
        <f aca="false">A23</f>
        <v>   Other (Incl. All Capital Costs &amp; Current Reserve Activity) </v>
      </c>
      <c r="AB23" s="102"/>
      <c r="AC23" s="102"/>
      <c r="AD23" s="158" t="n">
        <f aca="false">CASHFLOW!D142-'CF-Partnership, NNG &amp; 53K'!D23</f>
        <v>-585</v>
      </c>
      <c r="AE23" s="158" t="n">
        <f aca="false">CASHFLOW!E142-'CF-Partnership, NNG &amp; 53K'!E23</f>
        <v>-647</v>
      </c>
      <c r="AF23" s="158" t="n">
        <f aca="false">CASHFLOW!F142-'CF-Partnership, NNG &amp; 53K'!F23</f>
        <v>-1015</v>
      </c>
      <c r="AG23" s="158" t="n">
        <f aca="false">CASHFLOW!G142-'CF-Partnership, NNG &amp; 53K'!G23</f>
        <v>-576</v>
      </c>
      <c r="AH23" s="158" t="n">
        <f aca="false">CASHFLOW!H142-'CF-Partnership, NNG &amp; 53K'!H23</f>
        <v>-683</v>
      </c>
      <c r="AI23" s="158" t="n">
        <f aca="false">CASHFLOW!I142-'CF-Partnership, NNG &amp; 53K'!I23</f>
        <v>-2995</v>
      </c>
      <c r="AJ23" s="158" t="n">
        <f aca="false">CASHFLOW!J142-'CF-Partnership, NNG &amp; 53K'!J23</f>
        <v>-637</v>
      </c>
      <c r="AK23" s="158" t="n">
        <f aca="false">CASHFLOW!K142-'CF-Partnership, NNG &amp; 53K'!K23</f>
        <v>-642</v>
      </c>
      <c r="AL23" s="158" t="n">
        <f aca="false">CASHFLOW!L142-'CF-Partnership, NNG &amp; 53K'!L23</f>
        <v>-1072</v>
      </c>
      <c r="AM23" s="158" t="n">
        <f aca="false">CASHFLOW!M142-'CF-Partnership, NNG &amp; 53K'!M23</f>
        <v>-643</v>
      </c>
      <c r="AN23" s="158" t="n">
        <f aca="false">CASHFLOW!N142-'CF-Partnership, NNG &amp; 53K'!N23</f>
        <v>-1189</v>
      </c>
      <c r="AO23" s="158" t="n">
        <f aca="false">CASHFLOW!O142-'CF-Partnership, NNG &amp; 53K'!O23</f>
        <v>-1662</v>
      </c>
      <c r="AP23" s="141" t="n">
        <f aca="false">SUM(AD23:AO23)</f>
        <v>-12346</v>
      </c>
      <c r="AQ23" s="142" t="n">
        <f aca="false">SUM(AD23:AE23)</f>
        <v>-1232</v>
      </c>
      <c r="AR23" s="141" t="n">
        <f aca="false">AP23-AQ23</f>
        <v>-11114</v>
      </c>
      <c r="AS23" s="141"/>
      <c r="AT23" s="210" t="n">
        <v>0</v>
      </c>
      <c r="AU23" s="210" t="n">
        <v>0</v>
      </c>
      <c r="AV23" s="158" t="n">
        <f aca="false">AT23-AU23</f>
        <v>0</v>
      </c>
    </row>
    <row r="24" customFormat="false" ht="3.95" hidden="false" customHeight="tru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</row>
    <row r="25" customFormat="false" ht="12.75" hidden="false" customHeight="true" outlineLevel="0" collapsed="false">
      <c r="A25" s="195" t="str">
        <f aca="false">CASHFLOW!A144</f>
        <v>            Total Funds Flow From Operations</v>
      </c>
      <c r="B25" s="102"/>
      <c r="C25" s="102"/>
      <c r="D25" s="163" t="n">
        <f aca="false">SUM(D16:D23)</f>
        <v>-182</v>
      </c>
      <c r="E25" s="163" t="n">
        <f aca="false">SUM(E16:E23)</f>
        <v>-180</v>
      </c>
      <c r="F25" s="163" t="n">
        <f aca="false">SUM(F16:F23)</f>
        <v>718</v>
      </c>
      <c r="G25" s="163" t="n">
        <f aca="false">SUM(G16:G23)</f>
        <v>-180</v>
      </c>
      <c r="H25" s="163" t="n">
        <f aca="false">SUM(H16:H23)</f>
        <v>-4681</v>
      </c>
      <c r="I25" s="163" t="n">
        <f aca="false">SUM(I16:I23)</f>
        <v>691</v>
      </c>
      <c r="J25" s="163" t="n">
        <f aca="false">SUM(J16:J23)</f>
        <v>-610</v>
      </c>
      <c r="K25" s="163" t="n">
        <f aca="false">SUM(K16:K23)</f>
        <v>-506</v>
      </c>
      <c r="L25" s="163" t="n">
        <f aca="false">SUM(L16:L23)</f>
        <v>1395</v>
      </c>
      <c r="M25" s="163" t="n">
        <f aca="false">SUM(M16:M23)</f>
        <v>-483</v>
      </c>
      <c r="N25" s="163" t="n">
        <f aca="false">SUM(N16:N23)</f>
        <v>-499</v>
      </c>
      <c r="O25" s="163" t="n">
        <f aca="false">SUM(O16:O23)</f>
        <v>1401</v>
      </c>
      <c r="P25" s="163" t="n">
        <f aca="false">SUM(P16:P23)</f>
        <v>-3116</v>
      </c>
      <c r="Q25" s="163" t="n">
        <f aca="false">SUM(Q16:Q23)</f>
        <v>-362</v>
      </c>
      <c r="R25" s="163" t="n">
        <f aca="false">SUM(R16:R23)</f>
        <v>-2754</v>
      </c>
      <c r="S25" s="165"/>
      <c r="T25" s="163" t="n">
        <f aca="false">SUM(T16:T23)</f>
        <v>0</v>
      </c>
      <c r="U25" s="163" t="n">
        <f aca="false">SUM(U16:U23)</f>
        <v>0</v>
      </c>
      <c r="V25" s="163" t="n">
        <f aca="false">SUM(V16:V23)</f>
        <v>0</v>
      </c>
      <c r="W25" s="102"/>
      <c r="X25" s="102"/>
      <c r="Y25" s="102"/>
      <c r="Z25" s="102"/>
      <c r="AA25" s="99" t="str">
        <f aca="false">A25</f>
        <v>            Total Funds Flow From Operations</v>
      </c>
      <c r="AB25" s="102"/>
      <c r="AC25" s="102"/>
      <c r="AD25" s="163" t="n">
        <f aca="false">SUM(AD16:AD23)</f>
        <v>23415</v>
      </c>
      <c r="AE25" s="163" t="n">
        <f aca="false">SUM(AE16:AE23)</f>
        <v>22675</v>
      </c>
      <c r="AF25" s="163" t="n">
        <f aca="false">SUM(AF16:AF23)</f>
        <v>24982</v>
      </c>
      <c r="AG25" s="163" t="n">
        <f aca="false">SUM(AG16:AG23)</f>
        <v>3853</v>
      </c>
      <c r="AH25" s="163" t="n">
        <f aca="false">SUM(AH16:AH23)</f>
        <v>4597</v>
      </c>
      <c r="AI25" s="163" t="n">
        <f aca="false">SUM(AI16:AI23)</f>
        <v>2974</v>
      </c>
      <c r="AJ25" s="163" t="n">
        <f aca="false">SUM(AJ16:AJ23)</f>
        <v>3909</v>
      </c>
      <c r="AK25" s="163" t="n">
        <f aca="false">SUM(AK16:AK23)</f>
        <v>4577</v>
      </c>
      <c r="AL25" s="163" t="n">
        <f aca="false">SUM(AL16:AL23)</f>
        <v>5351</v>
      </c>
      <c r="AM25" s="163" t="n">
        <f aca="false">SUM(AM16:AM23)</f>
        <v>3936</v>
      </c>
      <c r="AN25" s="163" t="n">
        <f aca="false">SUM(AN16:AN23)</f>
        <v>20942</v>
      </c>
      <c r="AO25" s="163" t="n">
        <f aca="false">SUM(AO16:AO23)</f>
        <v>14385</v>
      </c>
      <c r="AP25" s="163" t="n">
        <f aca="false">SUM(AP16:AP23)</f>
        <v>135596</v>
      </c>
      <c r="AQ25" s="163" t="n">
        <f aca="false">SUM(AQ16:AQ23)</f>
        <v>46090</v>
      </c>
      <c r="AR25" s="163" t="n">
        <f aca="false">SUM(AR16:AR23)</f>
        <v>89506</v>
      </c>
      <c r="AS25" s="165"/>
      <c r="AT25" s="163" t="n">
        <f aca="false">SUM(AT16:AT23)</f>
        <v>0</v>
      </c>
      <c r="AU25" s="163" t="n">
        <f aca="false">SUM(AU16:AU23)</f>
        <v>0</v>
      </c>
      <c r="AV25" s="163" t="n">
        <f aca="false">SUM(AV16:AV23)</f>
        <v>0</v>
      </c>
    </row>
    <row r="26" customFormat="false" ht="3.95" hidden="false" customHeight="true" outlineLevel="0" collapsed="false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</row>
    <row r="27" customFormat="false" ht="12.75" hidden="false" customHeight="true" outlineLevel="0" collapsed="false">
      <c r="A27" s="201" t="str">
        <f aca="false">CASHFLOW!A146</f>
        <v>   Working Capital Changes: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 t="str">
        <f aca="false">A27</f>
        <v>   Working Capital Changes:</v>
      </c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</row>
    <row r="28" customFormat="false" ht="12.75" hidden="false" customHeight="true" outlineLevel="0" collapsed="false">
      <c r="A28" s="201" t="str">
        <f aca="false">CASHFLOW!A147</f>
        <v>      Accounts Receivable (Including Exchange Gas Rec.)</v>
      </c>
      <c r="B28" s="102"/>
      <c r="C28" s="102"/>
      <c r="D28" s="209" t="n">
        <v>0</v>
      </c>
      <c r="E28" s="209" t="n">
        <v>0</v>
      </c>
      <c r="F28" s="209" t="n">
        <v>0</v>
      </c>
      <c r="G28" s="209" t="n">
        <v>0</v>
      </c>
      <c r="H28" s="209" t="n">
        <v>0</v>
      </c>
      <c r="I28" s="209" t="n">
        <v>0</v>
      </c>
      <c r="J28" s="209" t="n">
        <v>0</v>
      </c>
      <c r="K28" s="209" t="n">
        <v>0</v>
      </c>
      <c r="L28" s="209" t="n">
        <v>0</v>
      </c>
      <c r="M28" s="209" t="n">
        <v>0</v>
      </c>
      <c r="N28" s="209" t="n">
        <v>0</v>
      </c>
      <c r="O28" s="209" t="n">
        <v>0</v>
      </c>
      <c r="P28" s="129" t="n">
        <f aca="false">SUM(D28:O28)</f>
        <v>0</v>
      </c>
      <c r="Q28" s="130" t="n">
        <f aca="false">SUM(D28:E28)</f>
        <v>0</v>
      </c>
      <c r="R28" s="129" t="n">
        <f aca="false">P28-Q28</f>
        <v>0</v>
      </c>
      <c r="S28" s="129"/>
      <c r="T28" s="209" t="n">
        <v>0</v>
      </c>
      <c r="U28" s="209" t="n">
        <v>0</v>
      </c>
      <c r="V28" s="156" t="n">
        <f aca="false">T28-U28</f>
        <v>0</v>
      </c>
      <c r="W28" s="102"/>
      <c r="X28" s="102"/>
      <c r="Y28" s="102"/>
      <c r="Z28" s="102"/>
      <c r="AA28" s="102" t="str">
        <f aca="false">A28</f>
        <v>      Accounts Receivable (Including Exchange Gas Rec.)</v>
      </c>
      <c r="AB28" s="102"/>
      <c r="AC28" s="102"/>
      <c r="AD28" s="156" t="n">
        <f aca="false">CASHFLOW!D147-'CF-Partnership, NNG &amp; 53K'!D28</f>
        <v>-898</v>
      </c>
      <c r="AE28" s="156" t="n">
        <f aca="false">CASHFLOW!E147-'CF-Partnership, NNG &amp; 53K'!E28</f>
        <v>1040</v>
      </c>
      <c r="AF28" s="156" t="n">
        <f aca="false">CASHFLOW!F147-'CF-Partnership, NNG &amp; 53K'!F28</f>
        <v>-3467</v>
      </c>
      <c r="AG28" s="156" t="n">
        <f aca="false">CASHFLOW!G147-'CF-Partnership, NNG &amp; 53K'!G28</f>
        <v>34790</v>
      </c>
      <c r="AH28" s="156" t="n">
        <f aca="false">CASHFLOW!H147-'CF-Partnership, NNG &amp; 53K'!H28</f>
        <v>1004</v>
      </c>
      <c r="AI28" s="156" t="n">
        <f aca="false">CASHFLOW!I147-'CF-Partnership, NNG &amp; 53K'!I28</f>
        <v>-3116</v>
      </c>
      <c r="AJ28" s="156" t="n">
        <f aca="false">CASHFLOW!J147-'CF-Partnership, NNG &amp; 53K'!J28</f>
        <v>58</v>
      </c>
      <c r="AK28" s="156" t="n">
        <f aca="false">CASHFLOW!K147-'CF-Partnership, NNG &amp; 53K'!K28</f>
        <v>413</v>
      </c>
      <c r="AL28" s="156" t="n">
        <f aca="false">CASHFLOW!L147-'CF-Partnership, NNG &amp; 53K'!L28</f>
        <v>218</v>
      </c>
      <c r="AM28" s="156" t="n">
        <f aca="false">CASHFLOW!M147-'CF-Partnership, NNG &amp; 53K'!M28</f>
        <v>196</v>
      </c>
      <c r="AN28" s="156" t="n">
        <f aca="false">CASHFLOW!N147-'CF-Partnership, NNG &amp; 53K'!N28</f>
        <v>-28312</v>
      </c>
      <c r="AO28" s="156" t="n">
        <f aca="false">CASHFLOW!O147-'CF-Partnership, NNG &amp; 53K'!O28</f>
        <v>-917</v>
      </c>
      <c r="AP28" s="129" t="n">
        <f aca="false">SUM(AD28:AO28)</f>
        <v>1009</v>
      </c>
      <c r="AQ28" s="130" t="n">
        <f aca="false">SUM(AD28:AE28)</f>
        <v>142</v>
      </c>
      <c r="AR28" s="129" t="n">
        <f aca="false">AP28-AQ28</f>
        <v>867</v>
      </c>
      <c r="AS28" s="129"/>
      <c r="AT28" s="209" t="n">
        <v>0</v>
      </c>
      <c r="AU28" s="209" t="n">
        <v>0</v>
      </c>
      <c r="AV28" s="156" t="n">
        <f aca="false">AT28-AU28</f>
        <v>0</v>
      </c>
    </row>
    <row r="29" customFormat="false" ht="12.75" hidden="false" customHeight="true" outlineLevel="0" collapsed="false">
      <c r="A29" s="201" t="str">
        <f aca="false">CASHFLOW!A148</f>
        <v>      Inventories</v>
      </c>
      <c r="B29" s="102"/>
      <c r="C29" s="102"/>
      <c r="D29" s="209" t="n">
        <v>0</v>
      </c>
      <c r="E29" s="209" t="n">
        <v>0</v>
      </c>
      <c r="F29" s="209" t="n">
        <v>0</v>
      </c>
      <c r="G29" s="209" t="n">
        <v>0</v>
      </c>
      <c r="H29" s="209" t="n">
        <v>0</v>
      </c>
      <c r="I29" s="209" t="n">
        <v>0</v>
      </c>
      <c r="J29" s="209" t="n">
        <v>0</v>
      </c>
      <c r="K29" s="209" t="n">
        <v>0</v>
      </c>
      <c r="L29" s="209" t="n">
        <v>0</v>
      </c>
      <c r="M29" s="209" t="n">
        <v>0</v>
      </c>
      <c r="N29" s="209" t="n">
        <v>0</v>
      </c>
      <c r="O29" s="209" t="n">
        <v>0</v>
      </c>
      <c r="P29" s="129" t="n">
        <f aca="false">SUM(D29:O29)</f>
        <v>0</v>
      </c>
      <c r="Q29" s="130" t="n">
        <f aca="false">SUM(D29:E29)</f>
        <v>0</v>
      </c>
      <c r="R29" s="129" t="n">
        <f aca="false">P29-Q29</f>
        <v>0</v>
      </c>
      <c r="S29" s="129"/>
      <c r="T29" s="209" t="n">
        <v>0</v>
      </c>
      <c r="U29" s="209" t="n">
        <v>0</v>
      </c>
      <c r="V29" s="156" t="n">
        <f aca="false">T29-U29</f>
        <v>0</v>
      </c>
      <c r="W29" s="102"/>
      <c r="X29" s="102"/>
      <c r="Y29" s="102"/>
      <c r="Z29" s="102"/>
      <c r="AA29" s="102" t="str">
        <f aca="false">A29</f>
        <v>      Inventories</v>
      </c>
      <c r="AB29" s="102"/>
      <c r="AC29" s="102"/>
      <c r="AD29" s="156" t="n">
        <f aca="false">CASHFLOW!D148-'CF-Partnership, NNG &amp; 53K'!D29</f>
        <v>-0</v>
      </c>
      <c r="AE29" s="156" t="n">
        <f aca="false">CASHFLOW!E148-'CF-Partnership, NNG &amp; 53K'!E29</f>
        <v>-0</v>
      </c>
      <c r="AF29" s="156" t="n">
        <f aca="false">CASHFLOW!F148-'CF-Partnership, NNG &amp; 53K'!F29</f>
        <v>-0</v>
      </c>
      <c r="AG29" s="156" t="n">
        <f aca="false">CASHFLOW!G148-'CF-Partnership, NNG &amp; 53K'!G29</f>
        <v>-0</v>
      </c>
      <c r="AH29" s="156" t="n">
        <f aca="false">CASHFLOW!H148-'CF-Partnership, NNG &amp; 53K'!H29</f>
        <v>-0</v>
      </c>
      <c r="AI29" s="156" t="n">
        <f aca="false">CASHFLOW!I148-'CF-Partnership, NNG &amp; 53K'!I29</f>
        <v>-0</v>
      </c>
      <c r="AJ29" s="156" t="n">
        <f aca="false">CASHFLOW!J148-'CF-Partnership, NNG &amp; 53K'!J29</f>
        <v>-0</v>
      </c>
      <c r="AK29" s="156" t="n">
        <f aca="false">CASHFLOW!K148-'CF-Partnership, NNG &amp; 53K'!K29</f>
        <v>-0</v>
      </c>
      <c r="AL29" s="156" t="n">
        <f aca="false">CASHFLOW!L148-'CF-Partnership, NNG &amp; 53K'!L29</f>
        <v>-0</v>
      </c>
      <c r="AM29" s="156" t="n">
        <f aca="false">CASHFLOW!M148-'CF-Partnership, NNG &amp; 53K'!M29</f>
        <v>-0</v>
      </c>
      <c r="AN29" s="156" t="n">
        <f aca="false">CASHFLOW!N148-'CF-Partnership, NNG &amp; 53K'!N29</f>
        <v>-0</v>
      </c>
      <c r="AO29" s="156" t="n">
        <f aca="false">CASHFLOW!O148-'CF-Partnership, NNG &amp; 53K'!O29</f>
        <v>-0</v>
      </c>
      <c r="AP29" s="129" t="n">
        <f aca="false">SUM(AD29:AO29)</f>
        <v>0</v>
      </c>
      <c r="AQ29" s="130" t="n">
        <f aca="false">SUM(AD29:AE29)</f>
        <v>0</v>
      </c>
      <c r="AR29" s="129" t="n">
        <f aca="false">AP29-AQ29</f>
        <v>0</v>
      </c>
      <c r="AS29" s="129"/>
      <c r="AT29" s="209" t="n">
        <v>0</v>
      </c>
      <c r="AU29" s="209" t="n">
        <v>0</v>
      </c>
      <c r="AV29" s="156" t="n">
        <f aca="false">AT29-AU29</f>
        <v>0</v>
      </c>
    </row>
    <row r="30" customFormat="false" ht="12.75" hidden="false" customHeight="true" outlineLevel="0" collapsed="false">
      <c r="A30" s="201" t="str">
        <f aca="false">CASHFLOW!A149</f>
        <v>      Prepayments</v>
      </c>
      <c r="B30" s="102"/>
      <c r="C30" s="102"/>
      <c r="D30" s="209" t="n">
        <v>0</v>
      </c>
      <c r="E30" s="209" t="n">
        <v>0</v>
      </c>
      <c r="F30" s="209" t="n">
        <v>0</v>
      </c>
      <c r="G30" s="209" t="n">
        <v>0</v>
      </c>
      <c r="H30" s="209" t="n">
        <v>0</v>
      </c>
      <c r="I30" s="209" t="n">
        <v>0</v>
      </c>
      <c r="J30" s="209" t="n">
        <v>0</v>
      </c>
      <c r="K30" s="209" t="n">
        <v>0</v>
      </c>
      <c r="L30" s="209" t="n">
        <v>0</v>
      </c>
      <c r="M30" s="209" t="n">
        <v>0</v>
      </c>
      <c r="N30" s="209" t="n">
        <v>0</v>
      </c>
      <c r="O30" s="209" t="n">
        <v>0</v>
      </c>
      <c r="P30" s="129" t="n">
        <f aca="false">SUM(D30:O30)</f>
        <v>0</v>
      </c>
      <c r="Q30" s="130" t="n">
        <f aca="false">SUM(D30:E30)</f>
        <v>0</v>
      </c>
      <c r="R30" s="129" t="n">
        <f aca="false">P30-Q30</f>
        <v>0</v>
      </c>
      <c r="S30" s="129"/>
      <c r="T30" s="209" t="n">
        <v>0</v>
      </c>
      <c r="U30" s="209" t="n">
        <v>0</v>
      </c>
      <c r="V30" s="156" t="n">
        <f aca="false">T30-U30</f>
        <v>0</v>
      </c>
      <c r="W30" s="102"/>
      <c r="X30" s="102"/>
      <c r="Y30" s="102"/>
      <c r="Z30" s="102"/>
      <c r="AA30" s="102" t="str">
        <f aca="false">A30</f>
        <v>      Prepayments</v>
      </c>
      <c r="AB30" s="102"/>
      <c r="AC30" s="102"/>
      <c r="AD30" s="156" t="n">
        <f aca="false">CASHFLOW!D149-'CF-Partnership, NNG &amp; 53K'!D30</f>
        <v>90</v>
      </c>
      <c r="AE30" s="156" t="n">
        <f aca="false">CASHFLOW!E149-'CF-Partnership, NNG &amp; 53K'!E30</f>
        <v>90</v>
      </c>
      <c r="AF30" s="156" t="n">
        <f aca="false">CASHFLOW!F149-'CF-Partnership, NNG &amp; 53K'!F30</f>
        <v>90</v>
      </c>
      <c r="AG30" s="156" t="n">
        <f aca="false">CASHFLOW!G149-'CF-Partnership, NNG &amp; 53K'!G30</f>
        <v>90</v>
      </c>
      <c r="AH30" s="156" t="n">
        <f aca="false">CASHFLOW!H149-'CF-Partnership, NNG &amp; 53K'!H30</f>
        <v>90</v>
      </c>
      <c r="AI30" s="156" t="n">
        <f aca="false">CASHFLOW!I149-'CF-Partnership, NNG &amp; 53K'!I30</f>
        <v>90</v>
      </c>
      <c r="AJ30" s="156" t="n">
        <f aca="false">CASHFLOW!J149-'CF-Partnership, NNG &amp; 53K'!J30</f>
        <v>90</v>
      </c>
      <c r="AK30" s="156" t="n">
        <f aca="false">CASHFLOW!K149-'CF-Partnership, NNG &amp; 53K'!K30</f>
        <v>90</v>
      </c>
      <c r="AL30" s="156" t="n">
        <f aca="false">CASHFLOW!L149-'CF-Partnership, NNG &amp; 53K'!L30</f>
        <v>90</v>
      </c>
      <c r="AM30" s="156" t="n">
        <f aca="false">CASHFLOW!M149-'CF-Partnership, NNG &amp; 53K'!M30</f>
        <v>90</v>
      </c>
      <c r="AN30" s="156" t="n">
        <f aca="false">CASHFLOW!N149-'CF-Partnership, NNG &amp; 53K'!N30</f>
        <v>90</v>
      </c>
      <c r="AO30" s="156" t="n">
        <f aca="false">CASHFLOW!O149-'CF-Partnership, NNG &amp; 53K'!O30</f>
        <v>-1110</v>
      </c>
      <c r="AP30" s="129" t="n">
        <f aca="false">SUM(AD30:AO30)</f>
        <v>-120</v>
      </c>
      <c r="AQ30" s="130" t="n">
        <f aca="false">SUM(AD30:AE30)</f>
        <v>180</v>
      </c>
      <c r="AR30" s="129" t="n">
        <f aca="false">AP30-AQ30</f>
        <v>-300</v>
      </c>
      <c r="AS30" s="129"/>
      <c r="AT30" s="209" t="n">
        <v>0</v>
      </c>
      <c r="AU30" s="209" t="n">
        <v>0</v>
      </c>
      <c r="AV30" s="156" t="n">
        <f aca="false">AT30-AU30</f>
        <v>0</v>
      </c>
    </row>
    <row r="31" customFormat="false" ht="12.75" hidden="false" customHeight="true" outlineLevel="0" collapsed="false">
      <c r="A31" s="201" t="str">
        <f aca="false">CASHFLOW!A150</f>
        <v>      Accounts Payable &amp; Other (Including Exchange Gas Pay.)</v>
      </c>
      <c r="B31" s="102"/>
      <c r="C31" s="102"/>
      <c r="D31" s="209" t="n">
        <v>0</v>
      </c>
      <c r="E31" s="209" t="n">
        <v>0</v>
      </c>
      <c r="F31" s="209" t="n">
        <v>0</v>
      </c>
      <c r="G31" s="209" t="n">
        <v>0</v>
      </c>
      <c r="H31" s="209" t="n">
        <v>0</v>
      </c>
      <c r="I31" s="209" t="n">
        <v>0</v>
      </c>
      <c r="J31" s="209" t="n">
        <v>0</v>
      </c>
      <c r="K31" s="209" t="n">
        <v>0</v>
      </c>
      <c r="L31" s="209" t="n">
        <v>0</v>
      </c>
      <c r="M31" s="209" t="n">
        <v>0</v>
      </c>
      <c r="N31" s="209" t="n">
        <v>0</v>
      </c>
      <c r="O31" s="209" t="n">
        <v>0</v>
      </c>
      <c r="P31" s="129" t="n">
        <f aca="false">SUM(D31:O31)</f>
        <v>0</v>
      </c>
      <c r="Q31" s="130" t="n">
        <f aca="false">SUM(D31:E31)</f>
        <v>0</v>
      </c>
      <c r="R31" s="129" t="n">
        <f aca="false">P31-Q31</f>
        <v>0</v>
      </c>
      <c r="S31" s="129"/>
      <c r="T31" s="209" t="n">
        <v>0</v>
      </c>
      <c r="U31" s="209" t="n">
        <v>0</v>
      </c>
      <c r="V31" s="156" t="n">
        <f aca="false">T31-U31</f>
        <v>0</v>
      </c>
      <c r="W31" s="102"/>
      <c r="X31" s="102"/>
      <c r="Y31" s="102"/>
      <c r="Z31" s="102"/>
      <c r="AA31" s="102" t="str">
        <f aca="false">A31</f>
        <v>      Accounts Payable &amp; Other (Including Exchange Gas Pay.)</v>
      </c>
      <c r="AB31" s="102"/>
      <c r="AC31" s="102"/>
      <c r="AD31" s="156" t="n">
        <f aca="false">CASHFLOW!D150-'CF-Partnership, NNG &amp; 53K'!D31</f>
        <v>-2601</v>
      </c>
      <c r="AE31" s="156" t="n">
        <f aca="false">CASHFLOW!E150-'CF-Partnership, NNG &amp; 53K'!E31</f>
        <v>-5286</v>
      </c>
      <c r="AF31" s="156" t="n">
        <f aca="false">CASHFLOW!F150-'CF-Partnership, NNG &amp; 53K'!F31</f>
        <v>-161</v>
      </c>
      <c r="AG31" s="156" t="n">
        <f aca="false">CASHFLOW!G150-'CF-Partnership, NNG &amp; 53K'!G31</f>
        <v>1626</v>
      </c>
      <c r="AH31" s="156" t="n">
        <f aca="false">CASHFLOW!H150-'CF-Partnership, NNG &amp; 53K'!H31</f>
        <v>7059</v>
      </c>
      <c r="AI31" s="156" t="n">
        <f aca="false">CASHFLOW!I150-'CF-Partnership, NNG &amp; 53K'!I31</f>
        <v>-1529</v>
      </c>
      <c r="AJ31" s="156" t="n">
        <f aca="false">CASHFLOW!J150-'CF-Partnership, NNG &amp; 53K'!J31</f>
        <v>1429</v>
      </c>
      <c r="AK31" s="156" t="n">
        <f aca="false">CASHFLOW!K150-'CF-Partnership, NNG &amp; 53K'!K31</f>
        <v>783</v>
      </c>
      <c r="AL31" s="156" t="n">
        <f aca="false">CASHFLOW!L150-'CF-Partnership, NNG &amp; 53K'!L31</f>
        <v>942</v>
      </c>
      <c r="AM31" s="156" t="n">
        <f aca="false">CASHFLOW!M150-'CF-Partnership, NNG &amp; 53K'!M31</f>
        <v>927</v>
      </c>
      <c r="AN31" s="156" t="n">
        <f aca="false">CASHFLOW!N150-'CF-Partnership, NNG &amp; 53K'!N31</f>
        <v>-3619</v>
      </c>
      <c r="AO31" s="156" t="n">
        <f aca="false">CASHFLOW!O150-'CF-Partnership, NNG &amp; 53K'!O31</f>
        <v>-1852</v>
      </c>
      <c r="AP31" s="129" t="n">
        <f aca="false">SUM(AD31:AO31)</f>
        <v>-2282</v>
      </c>
      <c r="AQ31" s="130" t="n">
        <f aca="false">SUM(AD31:AE31)</f>
        <v>-7887</v>
      </c>
      <c r="AR31" s="129" t="n">
        <f aca="false">AP31-AQ31</f>
        <v>5605</v>
      </c>
      <c r="AS31" s="129"/>
      <c r="AT31" s="209" t="n">
        <v>0</v>
      </c>
      <c r="AU31" s="209" t="n">
        <v>0</v>
      </c>
      <c r="AV31" s="156" t="n">
        <f aca="false">AT31-AU31</f>
        <v>0</v>
      </c>
    </row>
    <row r="32" customFormat="false" ht="12.75" hidden="false" customHeight="true" outlineLevel="0" collapsed="false">
      <c r="A32" s="201" t="str">
        <f aca="false">CASHFLOW!A151</f>
        <v>      Over / (Under) Recovered Gas Cost</v>
      </c>
      <c r="B32" s="102"/>
      <c r="C32" s="102"/>
      <c r="D32" s="209" t="n">
        <v>0</v>
      </c>
      <c r="E32" s="209" t="n">
        <v>0</v>
      </c>
      <c r="F32" s="209" t="n">
        <v>0</v>
      </c>
      <c r="G32" s="209" t="n">
        <v>0</v>
      </c>
      <c r="H32" s="209" t="n">
        <v>0</v>
      </c>
      <c r="I32" s="209" t="n">
        <v>0</v>
      </c>
      <c r="J32" s="209" t="n">
        <v>0</v>
      </c>
      <c r="K32" s="209" t="n">
        <v>0</v>
      </c>
      <c r="L32" s="209" t="n">
        <v>0</v>
      </c>
      <c r="M32" s="209" t="n">
        <v>0</v>
      </c>
      <c r="N32" s="209" t="n">
        <v>0</v>
      </c>
      <c r="O32" s="209" t="n">
        <v>0</v>
      </c>
      <c r="P32" s="129" t="n">
        <f aca="false">SUM(D32:O32)</f>
        <v>0</v>
      </c>
      <c r="Q32" s="130" t="n">
        <f aca="false">SUM(D32:E32)</f>
        <v>0</v>
      </c>
      <c r="R32" s="129" t="n">
        <f aca="false">P32-Q32</f>
        <v>0</v>
      </c>
      <c r="S32" s="129"/>
      <c r="T32" s="209" t="n">
        <v>0</v>
      </c>
      <c r="U32" s="209" t="n">
        <v>0</v>
      </c>
      <c r="V32" s="156" t="n">
        <f aca="false">T32-U32</f>
        <v>0</v>
      </c>
      <c r="W32" s="102"/>
      <c r="X32" s="102"/>
      <c r="Y32" s="102"/>
      <c r="Z32" s="102"/>
      <c r="AA32" s="102" t="str">
        <f aca="false">A32</f>
        <v>      Over / (Under) Recovered Gas Cost</v>
      </c>
      <c r="AB32" s="102"/>
      <c r="AC32" s="102"/>
      <c r="AD32" s="156" t="n">
        <f aca="false">CASHFLOW!D151-'CF-Partnership, NNG &amp; 53K'!D32</f>
        <v>0</v>
      </c>
      <c r="AE32" s="156" t="n">
        <f aca="false">CASHFLOW!E151-'CF-Partnership, NNG &amp; 53K'!E32</f>
        <v>0</v>
      </c>
      <c r="AF32" s="156" t="n">
        <f aca="false">CASHFLOW!F151-'CF-Partnership, NNG &amp; 53K'!F32</f>
        <v>0</v>
      </c>
      <c r="AG32" s="156" t="n">
        <f aca="false">CASHFLOW!G151-'CF-Partnership, NNG &amp; 53K'!G32</f>
        <v>0</v>
      </c>
      <c r="AH32" s="156" t="n">
        <f aca="false">CASHFLOW!H151-'CF-Partnership, NNG &amp; 53K'!H32</f>
        <v>0</v>
      </c>
      <c r="AI32" s="156" t="n">
        <f aca="false">CASHFLOW!I151-'CF-Partnership, NNG &amp; 53K'!I32</f>
        <v>0</v>
      </c>
      <c r="AJ32" s="156" t="n">
        <f aca="false">CASHFLOW!J151-'CF-Partnership, NNG &amp; 53K'!J32</f>
        <v>0</v>
      </c>
      <c r="AK32" s="156" t="n">
        <f aca="false">CASHFLOW!K151-'CF-Partnership, NNG &amp; 53K'!K32</f>
        <v>0</v>
      </c>
      <c r="AL32" s="156" t="n">
        <f aca="false">CASHFLOW!L151-'CF-Partnership, NNG &amp; 53K'!L32</f>
        <v>0</v>
      </c>
      <c r="AM32" s="156" t="n">
        <f aca="false">CASHFLOW!M151-'CF-Partnership, NNG &amp; 53K'!M32</f>
        <v>0</v>
      </c>
      <c r="AN32" s="156" t="n">
        <f aca="false">CASHFLOW!N151-'CF-Partnership, NNG &amp; 53K'!N32</f>
        <v>0</v>
      </c>
      <c r="AO32" s="156" t="n">
        <f aca="false">CASHFLOW!O151-'CF-Partnership, NNG &amp; 53K'!O32</f>
        <v>0</v>
      </c>
      <c r="AP32" s="129" t="n">
        <f aca="false">SUM(AD32:AO32)</f>
        <v>0</v>
      </c>
      <c r="AQ32" s="130" t="n">
        <f aca="false">SUM(AD32:AE32)</f>
        <v>0</v>
      </c>
      <c r="AR32" s="129" t="n">
        <f aca="false">AP32-AQ32</f>
        <v>0</v>
      </c>
      <c r="AS32" s="129"/>
      <c r="AT32" s="209" t="n">
        <v>0</v>
      </c>
      <c r="AU32" s="209" t="n">
        <v>0</v>
      </c>
      <c r="AV32" s="156" t="n">
        <f aca="false">AT32-AU32</f>
        <v>0</v>
      </c>
    </row>
    <row r="33" customFormat="false" ht="12.75" hidden="false" customHeight="true" outlineLevel="0" collapsed="false">
      <c r="A33" s="201" t="str">
        <f aca="false">CASHFLOW!A152</f>
        <v>      Accrued Interest - Third Party</v>
      </c>
      <c r="B33" s="102"/>
      <c r="C33" s="102"/>
      <c r="D33" s="209" t="n">
        <v>0</v>
      </c>
      <c r="E33" s="209" t="n">
        <v>0</v>
      </c>
      <c r="F33" s="209" t="n">
        <v>0</v>
      </c>
      <c r="G33" s="209" t="n">
        <v>0</v>
      </c>
      <c r="H33" s="209" t="n">
        <v>0</v>
      </c>
      <c r="I33" s="209" t="n">
        <v>0</v>
      </c>
      <c r="J33" s="209" t="n">
        <v>0</v>
      </c>
      <c r="K33" s="209" t="n">
        <v>0</v>
      </c>
      <c r="L33" s="209" t="n">
        <v>0</v>
      </c>
      <c r="M33" s="209" t="n">
        <v>0</v>
      </c>
      <c r="N33" s="209" t="n">
        <v>0</v>
      </c>
      <c r="O33" s="209" t="n">
        <v>0</v>
      </c>
      <c r="P33" s="129" t="n">
        <f aca="false">SUM(D33:O33)</f>
        <v>0</v>
      </c>
      <c r="Q33" s="130" t="n">
        <f aca="false">SUM(D33:E33)</f>
        <v>0</v>
      </c>
      <c r="R33" s="129" t="n">
        <f aca="false">P33-Q33</f>
        <v>0</v>
      </c>
      <c r="S33" s="129"/>
      <c r="T33" s="209" t="n">
        <v>0</v>
      </c>
      <c r="U33" s="209" t="n">
        <v>0</v>
      </c>
      <c r="V33" s="156" t="n">
        <f aca="false">T33-U33</f>
        <v>0</v>
      </c>
      <c r="W33" s="102"/>
      <c r="X33" s="102"/>
      <c r="Y33" s="102"/>
      <c r="Z33" s="102"/>
      <c r="AA33" s="102" t="str">
        <f aca="false">A33</f>
        <v>      Accrued Interest - Third Party</v>
      </c>
      <c r="AB33" s="102"/>
      <c r="AC33" s="102"/>
      <c r="AD33" s="156" t="n">
        <f aca="false">CASHFLOW!D152-'CF-Partnership, NNG &amp; 53K'!D33</f>
        <v>2875</v>
      </c>
      <c r="AE33" s="156" t="n">
        <f aca="false">CASHFLOW!E152-'CF-Partnership, NNG &amp; 53K'!E33</f>
        <v>2875</v>
      </c>
      <c r="AF33" s="156" t="n">
        <f aca="false">CASHFLOW!F152-'CF-Partnership, NNG &amp; 53K'!F33</f>
        <v>-2188</v>
      </c>
      <c r="AG33" s="156" t="n">
        <f aca="false">CASHFLOW!G152-'CF-Partnership, NNG &amp; 53K'!G33</f>
        <v>2875</v>
      </c>
      <c r="AH33" s="156" t="n">
        <f aca="false">CASHFLOW!H152-'CF-Partnership, NNG &amp; 53K'!H33</f>
        <v>-562</v>
      </c>
      <c r="AI33" s="156" t="n">
        <f aca="false">CASHFLOW!I152-'CF-Partnership, NNG &amp; 53K'!I33</f>
        <v>-5875</v>
      </c>
      <c r="AJ33" s="156" t="n">
        <f aca="false">CASHFLOW!J152-'CF-Partnership, NNG &amp; 53K'!J33</f>
        <v>2875</v>
      </c>
      <c r="AK33" s="156" t="n">
        <f aca="false">CASHFLOW!K152-'CF-Partnership, NNG &amp; 53K'!K33</f>
        <v>2875</v>
      </c>
      <c r="AL33" s="156" t="n">
        <f aca="false">CASHFLOW!L152-'CF-Partnership, NNG &amp; 53K'!L33</f>
        <v>-2187</v>
      </c>
      <c r="AM33" s="156" t="n">
        <f aca="false">CASHFLOW!M152-'CF-Partnership, NNG &amp; 53K'!M33</f>
        <v>2875</v>
      </c>
      <c r="AN33" s="156" t="n">
        <f aca="false">CASHFLOW!N152-'CF-Partnership, NNG &amp; 53K'!N33</f>
        <v>-563</v>
      </c>
      <c r="AO33" s="156" t="n">
        <f aca="false">CASHFLOW!O152-'CF-Partnership, NNG &amp; 53K'!O33</f>
        <v>-5875</v>
      </c>
      <c r="AP33" s="129" t="n">
        <f aca="false">SUM(AD33:AO33)</f>
        <v>0</v>
      </c>
      <c r="AQ33" s="130" t="n">
        <f aca="false">SUM(AD33:AE33)</f>
        <v>5750</v>
      </c>
      <c r="AR33" s="129" t="n">
        <f aca="false">AP33-AQ33</f>
        <v>-5750</v>
      </c>
      <c r="AS33" s="129"/>
      <c r="AT33" s="209" t="n">
        <v>0</v>
      </c>
      <c r="AU33" s="209" t="n">
        <v>0</v>
      </c>
      <c r="AV33" s="156" t="n">
        <f aca="false">AT33-AU33</f>
        <v>0</v>
      </c>
    </row>
    <row r="34" customFormat="false" ht="12.75" hidden="false" customHeight="true" outlineLevel="0" collapsed="false">
      <c r="A34" s="201" t="str">
        <f aca="false">CASHFLOW!A153</f>
        <v>      Accrued Income Taxes</v>
      </c>
      <c r="B34" s="102"/>
      <c r="C34" s="102"/>
      <c r="D34" s="129" t="n">
        <f aca="false">BALSHEET!AD63-BALSHEET!AC63+BALSHEET!AD64-BALSHEET!AC64</f>
        <v>0</v>
      </c>
      <c r="E34" s="129" t="n">
        <f aca="false">BALSHEET!AE63-BALSHEET!AD63+BALSHEET!AE64-BALSHEET!AD64</f>
        <v>0</v>
      </c>
      <c r="F34" s="129" t="n">
        <f aca="false">BALSHEET!AF63-BALSHEET!AE63+BALSHEET!AF64-BALSHEET!AE64</f>
        <v>0</v>
      </c>
      <c r="G34" s="129" t="n">
        <f aca="false">BALSHEET!AG63-BALSHEET!AF63+BALSHEET!AG64-BALSHEET!AF64</f>
        <v>0</v>
      </c>
      <c r="H34" s="129" t="n">
        <f aca="false">BALSHEET!AH63-BALSHEET!AG63+BALSHEET!AH64-BALSHEET!AG64</f>
        <v>0</v>
      </c>
      <c r="I34" s="129" t="n">
        <f aca="false">BALSHEET!AI63-BALSHEET!AH63+BALSHEET!AI64-BALSHEET!AH64</f>
        <v>0</v>
      </c>
      <c r="J34" s="129" t="n">
        <f aca="false">BALSHEET!AJ63-BALSHEET!AI63+BALSHEET!AJ64-BALSHEET!AI64</f>
        <v>0</v>
      </c>
      <c r="K34" s="129" t="n">
        <f aca="false">BALSHEET!AK63-BALSHEET!AJ63+BALSHEET!AK64-BALSHEET!AJ64</f>
        <v>0</v>
      </c>
      <c r="L34" s="129" t="n">
        <f aca="false">BALSHEET!AL63-BALSHEET!AK63+BALSHEET!AL64-BALSHEET!AK64</f>
        <v>0</v>
      </c>
      <c r="M34" s="129" t="n">
        <f aca="false">BALSHEET!AM63-BALSHEET!AL63+BALSHEET!AM64-BALSHEET!AL64</f>
        <v>0</v>
      </c>
      <c r="N34" s="129" t="n">
        <f aca="false">BALSHEET!AN63-BALSHEET!AM63+BALSHEET!AN64-BALSHEET!AM64</f>
        <v>0</v>
      </c>
      <c r="O34" s="129" t="n">
        <f aca="false">BALSHEET!AO63-BALSHEET!AN63+BALSHEET!AO64-BALSHEET!AN64</f>
        <v>0</v>
      </c>
      <c r="P34" s="129" t="n">
        <f aca="false">SUM(D34:O34)</f>
        <v>0</v>
      </c>
      <c r="Q34" s="130" t="n">
        <f aca="false">SUM(D34:E34)</f>
        <v>0</v>
      </c>
      <c r="R34" s="129" t="n">
        <f aca="false">P34-Q34</f>
        <v>0</v>
      </c>
      <c r="S34" s="129"/>
      <c r="T34" s="130" t="n">
        <v>0</v>
      </c>
      <c r="U34" s="130" t="n">
        <v>0</v>
      </c>
      <c r="V34" s="129" t="n">
        <f aca="false">T34-U34</f>
        <v>0</v>
      </c>
      <c r="W34" s="102"/>
      <c r="X34" s="102"/>
      <c r="Y34" s="102"/>
      <c r="Z34" s="102"/>
      <c r="AA34" s="102" t="str">
        <f aca="false">A34</f>
        <v>      Accrued Income Taxes</v>
      </c>
      <c r="AB34" s="102"/>
      <c r="AC34" s="102"/>
      <c r="AD34" s="156" t="n">
        <f aca="false">CASHFLOW!D153-'CF-Partnership, NNG &amp; 53K'!D34</f>
        <v>0</v>
      </c>
      <c r="AE34" s="156" t="n">
        <f aca="false">CASHFLOW!E153-'CF-Partnership, NNG &amp; 53K'!E34</f>
        <v>0</v>
      </c>
      <c r="AF34" s="156" t="n">
        <f aca="false">CASHFLOW!F153-'CF-Partnership, NNG &amp; 53K'!F34</f>
        <v>0</v>
      </c>
      <c r="AG34" s="156" t="n">
        <f aca="false">CASHFLOW!G153-'CF-Partnership, NNG &amp; 53K'!G34</f>
        <v>0</v>
      </c>
      <c r="AH34" s="156" t="n">
        <f aca="false">CASHFLOW!H153-'CF-Partnership, NNG &amp; 53K'!H34</f>
        <v>0</v>
      </c>
      <c r="AI34" s="156" t="n">
        <f aca="false">CASHFLOW!I153-'CF-Partnership, NNG &amp; 53K'!I34</f>
        <v>0</v>
      </c>
      <c r="AJ34" s="156" t="n">
        <f aca="false">CASHFLOW!J153-'CF-Partnership, NNG &amp; 53K'!J34</f>
        <v>0</v>
      </c>
      <c r="AK34" s="156" t="n">
        <f aca="false">CASHFLOW!K153-'CF-Partnership, NNG &amp; 53K'!K34</f>
        <v>0</v>
      </c>
      <c r="AL34" s="156" t="n">
        <f aca="false">CASHFLOW!L153-'CF-Partnership, NNG &amp; 53K'!L34</f>
        <v>0</v>
      </c>
      <c r="AM34" s="156" t="n">
        <f aca="false">CASHFLOW!M153-'CF-Partnership, NNG &amp; 53K'!M34</f>
        <v>0</v>
      </c>
      <c r="AN34" s="156" t="n">
        <f aca="false">CASHFLOW!N153-'CF-Partnership, NNG &amp; 53K'!N34</f>
        <v>0</v>
      </c>
      <c r="AO34" s="156" t="n">
        <f aca="false">CASHFLOW!O153-'CF-Partnership, NNG &amp; 53K'!O34</f>
        <v>0</v>
      </c>
      <c r="AP34" s="129" t="n">
        <f aca="false">SUM(AD34:AO34)</f>
        <v>0</v>
      </c>
      <c r="AQ34" s="130" t="n">
        <f aca="false">SUM(AD34:AE34)</f>
        <v>0</v>
      </c>
      <c r="AR34" s="129" t="n">
        <f aca="false">AP34-AQ34</f>
        <v>0</v>
      </c>
      <c r="AS34" s="129"/>
      <c r="AT34" s="130" t="n">
        <v>0</v>
      </c>
      <c r="AU34" s="130" t="n">
        <v>0</v>
      </c>
      <c r="AV34" s="129" t="n">
        <f aca="false">AT34-AU34</f>
        <v>0</v>
      </c>
    </row>
    <row r="35" customFormat="false" ht="12.75" hidden="false" customHeight="true" outlineLevel="0" collapsed="false">
      <c r="A35" s="201" t="str">
        <f aca="false">CASHFLOW!A154</f>
        <v>      Accrued Taxes, other than income</v>
      </c>
      <c r="B35" s="102"/>
      <c r="C35" s="102"/>
      <c r="D35" s="209" t="n">
        <v>0</v>
      </c>
      <c r="E35" s="209" t="n">
        <v>0</v>
      </c>
      <c r="F35" s="209" t="n">
        <v>0</v>
      </c>
      <c r="G35" s="209" t="n">
        <v>0</v>
      </c>
      <c r="H35" s="209" t="n">
        <v>0</v>
      </c>
      <c r="I35" s="209" t="n">
        <v>0</v>
      </c>
      <c r="J35" s="209" t="n">
        <v>0</v>
      </c>
      <c r="K35" s="209" t="n">
        <v>0</v>
      </c>
      <c r="L35" s="209" t="n">
        <v>0</v>
      </c>
      <c r="M35" s="209" t="n">
        <v>0</v>
      </c>
      <c r="N35" s="209" t="n">
        <v>0</v>
      </c>
      <c r="O35" s="209" t="n">
        <v>0</v>
      </c>
      <c r="P35" s="129" t="n">
        <f aca="false">SUM(D35:O35)</f>
        <v>0</v>
      </c>
      <c r="Q35" s="130" t="n">
        <f aca="false">SUM(D35:E35)</f>
        <v>0</v>
      </c>
      <c r="R35" s="129" t="n">
        <f aca="false">P35-Q35</f>
        <v>0</v>
      </c>
      <c r="S35" s="129"/>
      <c r="T35" s="130" t="n">
        <v>0</v>
      </c>
      <c r="U35" s="130" t="n">
        <v>0</v>
      </c>
      <c r="V35" s="129" t="n">
        <f aca="false">T35-U35</f>
        <v>0</v>
      </c>
      <c r="W35" s="102"/>
      <c r="X35" s="102"/>
      <c r="Y35" s="102"/>
      <c r="Z35" s="102"/>
      <c r="AA35" s="102" t="str">
        <f aca="false">A35</f>
        <v>      Accrued Taxes, other than income</v>
      </c>
      <c r="AB35" s="102"/>
      <c r="AC35" s="102"/>
      <c r="AD35" s="156" t="n">
        <f aca="false">CASHFLOW!D154-'CF-Partnership, NNG &amp; 53K'!D35</f>
        <v>1274</v>
      </c>
      <c r="AE35" s="156" t="n">
        <f aca="false">CASHFLOW!E154-'CF-Partnership, NNG &amp; 53K'!E35</f>
        <v>1900</v>
      </c>
      <c r="AF35" s="156" t="n">
        <f aca="false">CASHFLOW!F154-'CF-Partnership, NNG &amp; 53K'!F35</f>
        <v>-819</v>
      </c>
      <c r="AG35" s="156" t="n">
        <f aca="false">CASHFLOW!G154-'CF-Partnership, NNG &amp; 53K'!G35</f>
        <v>1675</v>
      </c>
      <c r="AH35" s="156" t="n">
        <f aca="false">CASHFLOW!H154-'CF-Partnership, NNG &amp; 53K'!H35</f>
        <v>-3968</v>
      </c>
      <c r="AI35" s="156" t="n">
        <f aca="false">CASHFLOW!I154-'CF-Partnership, NNG &amp; 53K'!I35</f>
        <v>-1772</v>
      </c>
      <c r="AJ35" s="156" t="n">
        <f aca="false">CASHFLOW!J154-'CF-Partnership, NNG &amp; 53K'!J35</f>
        <v>2312</v>
      </c>
      <c r="AK35" s="156" t="n">
        <f aca="false">CASHFLOW!K154-'CF-Partnership, NNG &amp; 53K'!K35</f>
        <v>1631</v>
      </c>
      <c r="AL35" s="156" t="n">
        <f aca="false">CASHFLOW!L154-'CF-Partnership, NNG &amp; 53K'!L35</f>
        <v>-1086</v>
      </c>
      <c r="AM35" s="156" t="n">
        <f aca="false">CASHFLOW!M154-'CF-Partnership, NNG &amp; 53K'!M35</f>
        <v>411</v>
      </c>
      <c r="AN35" s="156" t="n">
        <f aca="false">CASHFLOW!N154-'CF-Partnership, NNG &amp; 53K'!N35</f>
        <v>1681</v>
      </c>
      <c r="AO35" s="156" t="n">
        <f aca="false">CASHFLOW!O154-'CF-Partnership, NNG &amp; 53K'!O35</f>
        <v>-2468</v>
      </c>
      <c r="AP35" s="129" t="n">
        <f aca="false">SUM(AD35:AO35)</f>
        <v>771</v>
      </c>
      <c r="AQ35" s="130" t="n">
        <f aca="false">SUM(AD35:AE35)</f>
        <v>3174</v>
      </c>
      <c r="AR35" s="129" t="n">
        <f aca="false">AP35-AQ35</f>
        <v>-2403</v>
      </c>
      <c r="AS35" s="129"/>
      <c r="AT35" s="130" t="n">
        <v>0</v>
      </c>
      <c r="AU35" s="130" t="n">
        <v>0</v>
      </c>
      <c r="AV35" s="129" t="n">
        <f aca="false">AT35-AU35</f>
        <v>0</v>
      </c>
    </row>
    <row r="36" customFormat="false" ht="12.75" hidden="false" customHeight="true" outlineLevel="0" collapsed="false">
      <c r="A36" s="201" t="str">
        <f aca="false">CASHFLOW!A155</f>
        <v>      Other Current Assets</v>
      </c>
      <c r="B36" s="102"/>
      <c r="C36" s="102"/>
      <c r="D36" s="209" t="n">
        <v>0</v>
      </c>
      <c r="E36" s="209" t="n">
        <v>0</v>
      </c>
      <c r="F36" s="209" t="n">
        <v>0</v>
      </c>
      <c r="G36" s="209" t="n">
        <v>0</v>
      </c>
      <c r="H36" s="209" t="n">
        <v>0</v>
      </c>
      <c r="I36" s="209" t="n">
        <v>0</v>
      </c>
      <c r="J36" s="209" t="n">
        <v>0</v>
      </c>
      <c r="K36" s="209" t="n">
        <v>0</v>
      </c>
      <c r="L36" s="209" t="n">
        <v>0</v>
      </c>
      <c r="M36" s="209" t="n">
        <v>0</v>
      </c>
      <c r="N36" s="209" t="n">
        <v>0</v>
      </c>
      <c r="O36" s="209" t="n">
        <v>0</v>
      </c>
      <c r="P36" s="129" t="n">
        <f aca="false">SUM(D36:O36)</f>
        <v>0</v>
      </c>
      <c r="Q36" s="130" t="n">
        <f aca="false">SUM(D36:E36)</f>
        <v>0</v>
      </c>
      <c r="R36" s="129" t="n">
        <f aca="false">P36-Q36</f>
        <v>0</v>
      </c>
      <c r="S36" s="129"/>
      <c r="T36" s="130" t="n">
        <v>0</v>
      </c>
      <c r="U36" s="130" t="n">
        <v>0</v>
      </c>
      <c r="V36" s="129" t="n">
        <f aca="false">T36-U36</f>
        <v>0</v>
      </c>
      <c r="W36" s="102"/>
      <c r="X36" s="102"/>
      <c r="Y36" s="102"/>
      <c r="Z36" s="102"/>
      <c r="AA36" s="102" t="str">
        <f aca="false">A36</f>
        <v>      Other Current Assets</v>
      </c>
      <c r="AB36" s="102"/>
      <c r="AC36" s="102"/>
      <c r="AD36" s="156" t="n">
        <f aca="false">CASHFLOW!D155-'CF-Partnership, NNG &amp; 53K'!D36</f>
        <v>-375</v>
      </c>
      <c r="AE36" s="156" t="n">
        <f aca="false">CASHFLOW!E155-'CF-Partnership, NNG &amp; 53K'!E36</f>
        <v>-375</v>
      </c>
      <c r="AF36" s="156" t="n">
        <f aca="false">CASHFLOW!F155-'CF-Partnership, NNG &amp; 53K'!F36</f>
        <v>-375</v>
      </c>
      <c r="AG36" s="156" t="n">
        <f aca="false">CASHFLOW!G155-'CF-Partnership, NNG &amp; 53K'!G36</f>
        <v>356</v>
      </c>
      <c r="AH36" s="156" t="n">
        <f aca="false">CASHFLOW!H155-'CF-Partnership, NNG &amp; 53K'!H36</f>
        <v>356</v>
      </c>
      <c r="AI36" s="156" t="n">
        <f aca="false">CASHFLOW!I155-'CF-Partnership, NNG &amp; 53K'!I36</f>
        <v>737</v>
      </c>
      <c r="AJ36" s="156" t="n">
        <f aca="false">CASHFLOW!J155-'CF-Partnership, NNG &amp; 53K'!J36</f>
        <v>737</v>
      </c>
      <c r="AK36" s="156" t="n">
        <f aca="false">CASHFLOW!K155-'CF-Partnership, NNG &amp; 53K'!K36</f>
        <v>737</v>
      </c>
      <c r="AL36" s="156" t="n">
        <f aca="false">CASHFLOW!L155-'CF-Partnership, NNG &amp; 53K'!L36</f>
        <v>-2423</v>
      </c>
      <c r="AM36" s="156" t="n">
        <f aca="false">CASHFLOW!M155-'CF-Partnership, NNG &amp; 53K'!M36</f>
        <v>448</v>
      </c>
      <c r="AN36" s="156" t="n">
        <f aca="false">CASHFLOW!N155-'CF-Partnership, NNG &amp; 53K'!N36</f>
        <v>474</v>
      </c>
      <c r="AO36" s="156" t="n">
        <f aca="false">CASHFLOW!O155-'CF-Partnership, NNG &amp; 53K'!O36</f>
        <v>-357</v>
      </c>
      <c r="AP36" s="129" t="n">
        <f aca="false">SUM(AD36:AO36)</f>
        <v>-60</v>
      </c>
      <c r="AQ36" s="130" t="n">
        <f aca="false">SUM(AD36:AE36)</f>
        <v>-750</v>
      </c>
      <c r="AR36" s="129" t="n">
        <f aca="false">AP36-AQ36</f>
        <v>690</v>
      </c>
      <c r="AS36" s="129"/>
      <c r="AT36" s="130" t="n">
        <v>0</v>
      </c>
      <c r="AU36" s="130" t="n">
        <v>0</v>
      </c>
      <c r="AV36" s="129" t="n">
        <f aca="false">AT36-AU36</f>
        <v>0</v>
      </c>
    </row>
    <row r="37" customFormat="false" ht="12.75" hidden="false" customHeight="true" outlineLevel="0" collapsed="false">
      <c r="A37" s="201" t="str">
        <f aca="false">CASHFLOW!A156</f>
        <v>      Other Current Liabilities (W/O Reserve Activity)</v>
      </c>
      <c r="B37" s="102"/>
      <c r="C37" s="102"/>
      <c r="D37" s="210" t="n">
        <v>0</v>
      </c>
      <c r="E37" s="210" t="n">
        <v>0</v>
      </c>
      <c r="F37" s="210" t="n">
        <v>0</v>
      </c>
      <c r="G37" s="210" t="n">
        <v>0</v>
      </c>
      <c r="H37" s="210" t="n">
        <v>0</v>
      </c>
      <c r="I37" s="210" t="n">
        <v>0</v>
      </c>
      <c r="J37" s="210" t="n">
        <v>0</v>
      </c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141" t="n">
        <f aca="false">SUM(D37:O37)</f>
        <v>0</v>
      </c>
      <c r="Q37" s="142" t="n">
        <f aca="false">SUM(D37:E37)</f>
        <v>0</v>
      </c>
      <c r="R37" s="141" t="n">
        <f aca="false">P37-Q37</f>
        <v>0</v>
      </c>
      <c r="S37" s="141"/>
      <c r="T37" s="210" t="n">
        <v>0</v>
      </c>
      <c r="U37" s="210" t="n">
        <v>0</v>
      </c>
      <c r="V37" s="158" t="n">
        <f aca="false">T37-U37</f>
        <v>0</v>
      </c>
      <c r="W37" s="102"/>
      <c r="X37" s="102"/>
      <c r="Y37" s="102"/>
      <c r="Z37" s="102"/>
      <c r="AA37" s="102" t="str">
        <f aca="false">A37</f>
        <v>      Other Current Liabilities (W/O Reserve Activity)</v>
      </c>
      <c r="AB37" s="102"/>
      <c r="AC37" s="102"/>
      <c r="AD37" s="158" t="n">
        <f aca="false">CASHFLOW!D156-'CF-Partnership, NNG &amp; 53K'!D37</f>
        <v>302</v>
      </c>
      <c r="AE37" s="158" t="n">
        <f aca="false">CASHFLOW!E156-'CF-Partnership, NNG &amp; 53K'!E37</f>
        <v>259</v>
      </c>
      <c r="AF37" s="158" t="n">
        <f aca="false">CASHFLOW!F156-'CF-Partnership, NNG &amp; 53K'!F37</f>
        <v>220</v>
      </c>
      <c r="AG37" s="158" t="n">
        <f aca="false">CASHFLOW!G156-'CF-Partnership, NNG &amp; 53K'!G37</f>
        <v>15</v>
      </c>
      <c r="AH37" s="158" t="n">
        <f aca="false">CASHFLOW!H156-'CF-Partnership, NNG &amp; 53K'!H37</f>
        <v>-2095</v>
      </c>
      <c r="AI37" s="158" t="n">
        <f aca="false">CASHFLOW!I156-'CF-Partnership, NNG &amp; 53K'!I37</f>
        <v>0</v>
      </c>
      <c r="AJ37" s="158" t="n">
        <f aca="false">CASHFLOW!J156-'CF-Partnership, NNG &amp; 53K'!J37</f>
        <v>0</v>
      </c>
      <c r="AK37" s="158" t="n">
        <f aca="false">CASHFLOW!K156-'CF-Partnership, NNG &amp; 53K'!K37</f>
        <v>0</v>
      </c>
      <c r="AL37" s="158" t="n">
        <f aca="false">CASHFLOW!L156-'CF-Partnership, NNG &amp; 53K'!L37</f>
        <v>0</v>
      </c>
      <c r="AM37" s="158" t="n">
        <f aca="false">CASHFLOW!M156-'CF-Partnership, NNG &amp; 53K'!M37</f>
        <v>0</v>
      </c>
      <c r="AN37" s="158" t="n">
        <f aca="false">CASHFLOW!N156-'CF-Partnership, NNG &amp; 53K'!N37</f>
        <v>206</v>
      </c>
      <c r="AO37" s="158" t="n">
        <f aca="false">CASHFLOW!O156-'CF-Partnership, NNG &amp; 53K'!O37</f>
        <v>295</v>
      </c>
      <c r="AP37" s="141" t="n">
        <f aca="false">SUM(AD37:AO37)</f>
        <v>-798</v>
      </c>
      <c r="AQ37" s="142" t="n">
        <f aca="false">SUM(AD37:AE37)</f>
        <v>561</v>
      </c>
      <c r="AR37" s="141" t="n">
        <f aca="false">AP37-AQ37</f>
        <v>-1359</v>
      </c>
      <c r="AS37" s="141"/>
      <c r="AT37" s="210" t="n">
        <v>0</v>
      </c>
      <c r="AU37" s="210" t="n">
        <v>0</v>
      </c>
      <c r="AV37" s="158" t="n">
        <f aca="false">AT37-AU37</f>
        <v>0</v>
      </c>
    </row>
    <row r="38" customFormat="false" ht="3.95" hidden="false" customHeight="tru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</row>
    <row r="39" customFormat="false" ht="12.75" hidden="false" customHeight="true" outlineLevel="0" collapsed="false">
      <c r="A39" s="201" t="str">
        <f aca="false">CASHFLOW!A158</f>
        <v>            Total Working Capital Changes</v>
      </c>
      <c r="B39" s="102"/>
      <c r="C39" s="102"/>
      <c r="D39" s="158" t="n">
        <f aca="false">SUM(D28:D37)</f>
        <v>0</v>
      </c>
      <c r="E39" s="158" t="n">
        <f aca="false">SUM(E28:E37)</f>
        <v>0</v>
      </c>
      <c r="F39" s="158" t="n">
        <f aca="false">SUM(F28:F37)</f>
        <v>0</v>
      </c>
      <c r="G39" s="158" t="n">
        <f aca="false">SUM(G28:G37)</f>
        <v>0</v>
      </c>
      <c r="H39" s="158" t="n">
        <f aca="false">SUM(H28:H37)</f>
        <v>0</v>
      </c>
      <c r="I39" s="158" t="n">
        <f aca="false">SUM(I28:I37)</f>
        <v>0</v>
      </c>
      <c r="J39" s="158" t="n">
        <f aca="false">SUM(J28:J37)</f>
        <v>0</v>
      </c>
      <c r="K39" s="158" t="n">
        <f aca="false">SUM(K28:K37)</f>
        <v>0</v>
      </c>
      <c r="L39" s="158" t="n">
        <f aca="false">SUM(L28:L37)</f>
        <v>0</v>
      </c>
      <c r="M39" s="158" t="n">
        <f aca="false">SUM(M28:M37)</f>
        <v>0</v>
      </c>
      <c r="N39" s="158" t="n">
        <f aca="false">SUM(N28:N37)</f>
        <v>0</v>
      </c>
      <c r="O39" s="158" t="n">
        <f aca="false">SUM(O28:O37)</f>
        <v>0</v>
      </c>
      <c r="P39" s="158" t="n">
        <f aca="false">SUM(P28:P37)</f>
        <v>0</v>
      </c>
      <c r="Q39" s="158" t="n">
        <f aca="false">SUM(Q28:Q37)</f>
        <v>0</v>
      </c>
      <c r="R39" s="158" t="n">
        <f aca="false">SUM(R28:R37)</f>
        <v>0</v>
      </c>
      <c r="S39" s="158"/>
      <c r="T39" s="158" t="n">
        <f aca="false">SUM(T28:T37)</f>
        <v>0</v>
      </c>
      <c r="U39" s="158" t="n">
        <f aca="false">SUM(U28:U37)</f>
        <v>0</v>
      </c>
      <c r="V39" s="158" t="n">
        <f aca="false">SUM(V28:V37)</f>
        <v>0</v>
      </c>
      <c r="W39" s="102"/>
      <c r="X39" s="102"/>
      <c r="Y39" s="102"/>
      <c r="Z39" s="102"/>
      <c r="AA39" s="102" t="str">
        <f aca="false">A39</f>
        <v>            Total Working Capital Changes</v>
      </c>
      <c r="AB39" s="102"/>
      <c r="AC39" s="102"/>
      <c r="AD39" s="158" t="n">
        <f aca="false">SUM(AD28:AD37)</f>
        <v>667</v>
      </c>
      <c r="AE39" s="158" t="n">
        <f aca="false">SUM(AE28:AE37)</f>
        <v>503</v>
      </c>
      <c r="AF39" s="158" t="n">
        <f aca="false">SUM(AF28:AF37)</f>
        <v>-6700</v>
      </c>
      <c r="AG39" s="158" t="n">
        <f aca="false">SUM(AG28:AG37)</f>
        <v>41427</v>
      </c>
      <c r="AH39" s="158" t="n">
        <f aca="false">SUM(AH28:AH37)</f>
        <v>1884</v>
      </c>
      <c r="AI39" s="158" t="n">
        <f aca="false">SUM(AI28:AI37)</f>
        <v>-11465</v>
      </c>
      <c r="AJ39" s="158" t="n">
        <f aca="false">SUM(AJ28:AJ37)</f>
        <v>7501</v>
      </c>
      <c r="AK39" s="158" t="n">
        <f aca="false">SUM(AK28:AK37)</f>
        <v>6529</v>
      </c>
      <c r="AL39" s="158" t="n">
        <f aca="false">SUM(AL28:AL37)</f>
        <v>-4446</v>
      </c>
      <c r="AM39" s="158" t="n">
        <f aca="false">SUM(AM28:AM37)</f>
        <v>4947</v>
      </c>
      <c r="AN39" s="158" t="n">
        <f aca="false">SUM(AN28:AN37)</f>
        <v>-30043</v>
      </c>
      <c r="AO39" s="158" t="n">
        <f aca="false">SUM(AO28:AO37)</f>
        <v>-12284</v>
      </c>
      <c r="AP39" s="158" t="n">
        <f aca="false">SUM(AP28:AP37)</f>
        <v>-1480</v>
      </c>
      <c r="AQ39" s="158" t="n">
        <f aca="false">SUM(AQ28:AQ37)</f>
        <v>1170</v>
      </c>
      <c r="AR39" s="158" t="n">
        <f aca="false">SUM(AR28:AR37)</f>
        <v>-2650</v>
      </c>
      <c r="AS39" s="158"/>
      <c r="AT39" s="158" t="n">
        <f aca="false">SUM(AT28:AT37)</f>
        <v>0</v>
      </c>
      <c r="AU39" s="158" t="n">
        <f aca="false">SUM(AU28:AU37)</f>
        <v>0</v>
      </c>
      <c r="AV39" s="158" t="n">
        <f aca="false">SUM(AV28:AV37)</f>
        <v>0</v>
      </c>
    </row>
    <row r="40" customFormat="false" ht="6" hidden="false" customHeight="true" outlineLevel="0" collapsed="false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</row>
    <row r="41" customFormat="false" ht="12.75" hidden="false" customHeight="true" outlineLevel="0" collapsed="false">
      <c r="A41" s="201" t="str">
        <f aca="false">CASHFLOW!A160</f>
        <v>TOTAL CASH FLOW FROM OPERATING ACTIVITIES</v>
      </c>
      <c r="B41" s="102"/>
      <c r="C41" s="102"/>
      <c r="D41" s="156" t="n">
        <f aca="false">D25+D39</f>
        <v>-182</v>
      </c>
      <c r="E41" s="156" t="n">
        <f aca="false">E25+E39</f>
        <v>-180</v>
      </c>
      <c r="F41" s="156" t="n">
        <f aca="false">F25+F39</f>
        <v>718</v>
      </c>
      <c r="G41" s="156" t="n">
        <f aca="false">G25+G39</f>
        <v>-180</v>
      </c>
      <c r="H41" s="156" t="n">
        <f aca="false">H25+H39</f>
        <v>-4681</v>
      </c>
      <c r="I41" s="156" t="n">
        <f aca="false">I25+I39</f>
        <v>691</v>
      </c>
      <c r="J41" s="156" t="n">
        <f aca="false">J25+J39</f>
        <v>-610</v>
      </c>
      <c r="K41" s="156" t="n">
        <f aca="false">K25+K39</f>
        <v>-506</v>
      </c>
      <c r="L41" s="156" t="n">
        <f aca="false">L25+L39</f>
        <v>1395</v>
      </c>
      <c r="M41" s="156" t="n">
        <f aca="false">M25+M39</f>
        <v>-483</v>
      </c>
      <c r="N41" s="156" t="n">
        <f aca="false">N25+N39</f>
        <v>-499</v>
      </c>
      <c r="O41" s="156" t="n">
        <f aca="false">O25+O39</f>
        <v>1401</v>
      </c>
      <c r="P41" s="156" t="n">
        <f aca="false">P25+P39</f>
        <v>-3116</v>
      </c>
      <c r="Q41" s="156" t="n">
        <f aca="false">Q25+Q39</f>
        <v>-362</v>
      </c>
      <c r="R41" s="156" t="n">
        <f aca="false">R25+R39</f>
        <v>-2754</v>
      </c>
      <c r="S41" s="156"/>
      <c r="T41" s="156" t="n">
        <f aca="false">T25+T39</f>
        <v>0</v>
      </c>
      <c r="U41" s="156" t="n">
        <f aca="false">U25+U39</f>
        <v>0</v>
      </c>
      <c r="V41" s="156" t="n">
        <f aca="false">V25+V39</f>
        <v>0</v>
      </c>
      <c r="W41" s="102"/>
      <c r="X41" s="102"/>
      <c r="Y41" s="102"/>
      <c r="Z41" s="102"/>
      <c r="AA41" s="102" t="str">
        <f aca="false">A41</f>
        <v>TOTAL CASH FLOW FROM OPERATING ACTIVITIES</v>
      </c>
      <c r="AB41" s="102"/>
      <c r="AC41" s="102"/>
      <c r="AD41" s="156" t="n">
        <f aca="false">AD25+AD39</f>
        <v>24082</v>
      </c>
      <c r="AE41" s="156" t="n">
        <f aca="false">AE25+AE39</f>
        <v>23178</v>
      </c>
      <c r="AF41" s="156" t="n">
        <f aca="false">AF25+AF39</f>
        <v>18282</v>
      </c>
      <c r="AG41" s="156" t="n">
        <f aca="false">AG25+AG39</f>
        <v>45280</v>
      </c>
      <c r="AH41" s="156" t="n">
        <f aca="false">AH25+AH39</f>
        <v>6481</v>
      </c>
      <c r="AI41" s="156" t="n">
        <f aca="false">AI25+AI39</f>
        <v>-8491</v>
      </c>
      <c r="AJ41" s="156" t="n">
        <f aca="false">AJ25+AJ39</f>
        <v>11410</v>
      </c>
      <c r="AK41" s="156" t="n">
        <f aca="false">AK25+AK39</f>
        <v>11106</v>
      </c>
      <c r="AL41" s="156" t="n">
        <f aca="false">AL25+AL39</f>
        <v>905</v>
      </c>
      <c r="AM41" s="156" t="n">
        <f aca="false">AM25+AM39</f>
        <v>8883</v>
      </c>
      <c r="AN41" s="156" t="n">
        <f aca="false">AN25+AN39</f>
        <v>-9101</v>
      </c>
      <c r="AO41" s="156" t="n">
        <f aca="false">AO25+AO39</f>
        <v>2101</v>
      </c>
      <c r="AP41" s="156" t="n">
        <f aca="false">AP25+AP39</f>
        <v>134116</v>
      </c>
      <c r="AQ41" s="156" t="n">
        <f aca="false">AQ25+AQ39</f>
        <v>47260</v>
      </c>
      <c r="AR41" s="156" t="n">
        <f aca="false">AR25+AR39</f>
        <v>86856</v>
      </c>
      <c r="AS41" s="156"/>
      <c r="AT41" s="156" t="n">
        <f aca="false">AT25+AT39</f>
        <v>0</v>
      </c>
      <c r="AU41" s="156" t="n">
        <f aca="false">AU25+AU39</f>
        <v>0</v>
      </c>
      <c r="AV41" s="156" t="n">
        <f aca="false">AV25+AV39</f>
        <v>0</v>
      </c>
    </row>
    <row r="42" customFormat="false" ht="6" hidden="false" customHeight="true" outlineLevel="0" collapsed="false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</row>
    <row r="43" customFormat="false" ht="12.75" hidden="false" customHeight="true" outlineLevel="0" collapsed="false">
      <c r="A43" s="195" t="str">
        <f aca="false">CASHFLOW!A162</f>
        <v>CASH FLOW FROM INVESTING ACTIVITIES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 t="str">
        <f aca="false">A43</f>
        <v>CASH FLOW FROM INVESTING ACTIVITIES</v>
      </c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</row>
    <row r="44" customFormat="false" ht="12.75" hidden="false" customHeight="true" outlineLevel="0" collapsed="false">
      <c r="A44" s="201" t="str">
        <f aca="false">CASHFLOW!A163</f>
        <v>   Proceeds from Sale (Various)</v>
      </c>
      <c r="B44" s="102"/>
      <c r="C44" s="102"/>
      <c r="D44" s="209" t="n">
        <v>0</v>
      </c>
      <c r="E44" s="209" t="n">
        <v>0</v>
      </c>
      <c r="F44" s="209" t="n">
        <v>0</v>
      </c>
      <c r="G44" s="209" t="n">
        <v>0</v>
      </c>
      <c r="H44" s="209" t="n">
        <v>0</v>
      </c>
      <c r="I44" s="209" t="n">
        <v>0</v>
      </c>
      <c r="J44" s="209" t="n">
        <v>0</v>
      </c>
      <c r="K44" s="209" t="n">
        <v>0</v>
      </c>
      <c r="L44" s="209" t="n">
        <v>0</v>
      </c>
      <c r="M44" s="209" t="n">
        <v>0</v>
      </c>
      <c r="N44" s="209" t="n">
        <v>0</v>
      </c>
      <c r="O44" s="209" t="n">
        <v>0</v>
      </c>
      <c r="P44" s="129" t="n">
        <f aca="false">SUM(D44:O44)</f>
        <v>0</v>
      </c>
      <c r="Q44" s="130" t="n">
        <f aca="false">SUM(D44:E44)</f>
        <v>0</v>
      </c>
      <c r="R44" s="129" t="n">
        <f aca="false">P44-Q44</f>
        <v>0</v>
      </c>
      <c r="S44" s="129"/>
      <c r="T44" s="209" t="n">
        <v>0</v>
      </c>
      <c r="U44" s="209" t="n">
        <v>0</v>
      </c>
      <c r="V44" s="156" t="n">
        <f aca="false">T44-U44</f>
        <v>0</v>
      </c>
      <c r="W44" s="102"/>
      <c r="X44" s="102"/>
      <c r="Y44" s="102"/>
      <c r="Z44" s="102"/>
      <c r="AA44" s="102" t="str">
        <f aca="false">A44</f>
        <v>   Proceeds from Sale (Various)</v>
      </c>
      <c r="AB44" s="102"/>
      <c r="AC44" s="102"/>
      <c r="AD44" s="156" t="n">
        <f aca="false">CASHFLOW!D163-'CF-Partnership, NNG &amp; 53K'!D44</f>
        <v>0</v>
      </c>
      <c r="AE44" s="156" t="n">
        <f aca="false">CASHFLOW!E163-'CF-Partnership, NNG &amp; 53K'!E44</f>
        <v>0</v>
      </c>
      <c r="AF44" s="156" t="n">
        <f aca="false">CASHFLOW!F163-'CF-Partnership, NNG &amp; 53K'!F44</f>
        <v>0</v>
      </c>
      <c r="AG44" s="156" t="n">
        <f aca="false">CASHFLOW!G163-'CF-Partnership, NNG &amp; 53K'!G44</f>
        <v>0</v>
      </c>
      <c r="AH44" s="156" t="n">
        <f aca="false">CASHFLOW!H163-'CF-Partnership, NNG &amp; 53K'!H44</f>
        <v>0</v>
      </c>
      <c r="AI44" s="156" t="n">
        <f aca="false">CASHFLOW!I163-'CF-Partnership, NNG &amp; 53K'!I44</f>
        <v>7600</v>
      </c>
      <c r="AJ44" s="156" t="n">
        <f aca="false">CASHFLOW!J163-'CF-Partnership, NNG &amp; 53K'!J44</f>
        <v>0</v>
      </c>
      <c r="AK44" s="156" t="n">
        <f aca="false">CASHFLOW!K163-'CF-Partnership, NNG &amp; 53K'!K44</f>
        <v>0</v>
      </c>
      <c r="AL44" s="156" t="n">
        <f aca="false">CASHFLOW!L163-'CF-Partnership, NNG &amp; 53K'!L44</f>
        <v>0</v>
      </c>
      <c r="AM44" s="156" t="n">
        <f aca="false">CASHFLOW!M163-'CF-Partnership, NNG &amp; 53K'!M44</f>
        <v>0</v>
      </c>
      <c r="AN44" s="156" t="n">
        <f aca="false">CASHFLOW!N163-'CF-Partnership, NNG &amp; 53K'!N44</f>
        <v>0</v>
      </c>
      <c r="AO44" s="156" t="n">
        <f aca="false">CASHFLOW!O163-'CF-Partnership, NNG &amp; 53K'!O44</f>
        <v>5000</v>
      </c>
      <c r="AP44" s="129" t="n">
        <f aca="false">SUM(AD44:AO44)</f>
        <v>12600</v>
      </c>
      <c r="AQ44" s="130" t="n">
        <f aca="false">SUM(AD44:AE44)</f>
        <v>0</v>
      </c>
      <c r="AR44" s="129" t="n">
        <f aca="false">AP44-AQ44</f>
        <v>12600</v>
      </c>
      <c r="AS44" s="129"/>
      <c r="AT44" s="209" t="n">
        <v>0</v>
      </c>
      <c r="AU44" s="209" t="n">
        <v>0</v>
      </c>
      <c r="AV44" s="156" t="n">
        <f aca="false">AT44-AU44</f>
        <v>0</v>
      </c>
    </row>
    <row r="45" customFormat="false" ht="12.75" hidden="false" customHeight="true" outlineLevel="0" collapsed="false">
      <c r="A45" s="201" t="str">
        <f aca="false">CASHFLOW!A164</f>
        <v>   Additions to Property </v>
      </c>
      <c r="B45" s="102"/>
      <c r="C45" s="102"/>
      <c r="D45" s="209" t="n">
        <v>0</v>
      </c>
      <c r="E45" s="209" t="n">
        <v>0</v>
      </c>
      <c r="F45" s="209" t="n">
        <v>0</v>
      </c>
      <c r="G45" s="209" t="n">
        <v>0</v>
      </c>
      <c r="H45" s="209" t="n">
        <v>0</v>
      </c>
      <c r="I45" s="209" t="n">
        <v>0</v>
      </c>
      <c r="J45" s="209" t="n">
        <v>0</v>
      </c>
      <c r="K45" s="209" t="n">
        <v>0</v>
      </c>
      <c r="L45" s="209" t="n">
        <v>0</v>
      </c>
      <c r="M45" s="209" t="n">
        <v>0</v>
      </c>
      <c r="N45" s="209" t="n">
        <v>0</v>
      </c>
      <c r="O45" s="209" t="n">
        <v>0</v>
      </c>
      <c r="P45" s="129" t="n">
        <f aca="false">SUM(D45:O45)</f>
        <v>0</v>
      </c>
      <c r="Q45" s="130" t="n">
        <f aca="false">SUM(D45:E45)</f>
        <v>0</v>
      </c>
      <c r="R45" s="129" t="n">
        <f aca="false">P45-Q45</f>
        <v>0</v>
      </c>
      <c r="S45" s="129"/>
      <c r="T45" s="130" t="n">
        <v>0</v>
      </c>
      <c r="U45" s="130" t="n">
        <v>0</v>
      </c>
      <c r="V45" s="129" t="n">
        <f aca="false">T45-U45</f>
        <v>0</v>
      </c>
      <c r="W45" s="102"/>
      <c r="X45" s="102"/>
      <c r="Y45" s="102"/>
      <c r="Z45" s="102"/>
      <c r="AA45" s="102" t="str">
        <f aca="false">A45</f>
        <v>   Additions to Property </v>
      </c>
      <c r="AB45" s="102"/>
      <c r="AC45" s="102"/>
      <c r="AD45" s="156" t="n">
        <f aca="false">CASHFLOW!D164-'CF-Partnership, NNG &amp; 53K'!D45</f>
        <v>-1800</v>
      </c>
      <c r="AE45" s="156" t="n">
        <f aca="false">CASHFLOW!E164-'CF-Partnership, NNG &amp; 53K'!E45</f>
        <v>-4198</v>
      </c>
      <c r="AF45" s="156" t="n">
        <f aca="false">CASHFLOW!F164-'CF-Partnership, NNG &amp; 53K'!F45</f>
        <v>-5600</v>
      </c>
      <c r="AG45" s="156" t="n">
        <f aca="false">CASHFLOW!G164-'CF-Partnership, NNG &amp; 53K'!G45</f>
        <v>-11100</v>
      </c>
      <c r="AH45" s="156" t="n">
        <f aca="false">CASHFLOW!H164-'CF-Partnership, NNG &amp; 53K'!H45</f>
        <v>-11000</v>
      </c>
      <c r="AI45" s="156" t="n">
        <f aca="false">CASHFLOW!I164-'CF-Partnership, NNG &amp; 53K'!I45</f>
        <v>-12400</v>
      </c>
      <c r="AJ45" s="156" t="n">
        <f aca="false">CASHFLOW!J164-'CF-Partnership, NNG &amp; 53K'!J45</f>
        <v>-12700</v>
      </c>
      <c r="AK45" s="156" t="n">
        <f aca="false">CASHFLOW!K164-'CF-Partnership, NNG &amp; 53K'!K45</f>
        <v>-12200</v>
      </c>
      <c r="AL45" s="156" t="n">
        <f aca="false">CASHFLOW!L164-'CF-Partnership, NNG &amp; 53K'!L45</f>
        <v>-12700</v>
      </c>
      <c r="AM45" s="156" t="n">
        <f aca="false">CASHFLOW!M164-'CF-Partnership, NNG &amp; 53K'!M45</f>
        <v>-10400</v>
      </c>
      <c r="AN45" s="156" t="n">
        <f aca="false">CASHFLOW!N164-'CF-Partnership, NNG &amp; 53K'!N45</f>
        <v>-10100</v>
      </c>
      <c r="AO45" s="156" t="n">
        <f aca="false">CASHFLOW!O164-'CF-Partnership, NNG &amp; 53K'!O45</f>
        <v>-7902</v>
      </c>
      <c r="AP45" s="129" t="n">
        <f aca="false">SUM(AD45:AO45)</f>
        <v>-112100</v>
      </c>
      <c r="AQ45" s="130" t="n">
        <f aca="false">SUM(AD45:AE45)</f>
        <v>-5998</v>
      </c>
      <c r="AR45" s="129" t="n">
        <f aca="false">AP45-AQ45</f>
        <v>-106102</v>
      </c>
      <c r="AS45" s="129"/>
      <c r="AT45" s="130" t="n">
        <v>0</v>
      </c>
      <c r="AU45" s="130" t="n">
        <v>0</v>
      </c>
      <c r="AV45" s="129" t="n">
        <f aca="false">AT45-AU45</f>
        <v>0</v>
      </c>
    </row>
    <row r="46" customFormat="false" ht="12.75" hidden="false" customHeight="true" outlineLevel="0" collapsed="false">
      <c r="A46" s="201" t="str">
        <f aca="false">CASHFLOW!A165</f>
        <v>   Other Capital Expenditures</v>
      </c>
      <c r="B46" s="102"/>
      <c r="C46" s="102"/>
      <c r="D46" s="209" t="n">
        <v>0</v>
      </c>
      <c r="E46" s="209" t="n">
        <v>0</v>
      </c>
      <c r="F46" s="209" t="n">
        <v>0</v>
      </c>
      <c r="G46" s="209" t="n">
        <v>0</v>
      </c>
      <c r="H46" s="209" t="n">
        <v>0</v>
      </c>
      <c r="I46" s="209" t="n">
        <v>0</v>
      </c>
      <c r="J46" s="209" t="n">
        <v>0</v>
      </c>
      <c r="K46" s="209" t="n">
        <v>0</v>
      </c>
      <c r="L46" s="209" t="n">
        <v>0</v>
      </c>
      <c r="M46" s="209" t="n">
        <v>0</v>
      </c>
      <c r="N46" s="209" t="n">
        <v>0</v>
      </c>
      <c r="O46" s="209" t="n">
        <v>0</v>
      </c>
      <c r="P46" s="129" t="n">
        <f aca="false">SUM(D46:O46)</f>
        <v>0</v>
      </c>
      <c r="Q46" s="130" t="n">
        <f aca="false">SUM(D46:E46)</f>
        <v>0</v>
      </c>
      <c r="R46" s="129" t="n">
        <f aca="false">P46-Q46</f>
        <v>0</v>
      </c>
      <c r="S46" s="129"/>
      <c r="T46" s="130" t="n">
        <v>0</v>
      </c>
      <c r="U46" s="130" t="n">
        <v>0</v>
      </c>
      <c r="V46" s="129" t="n">
        <f aca="false">T46-U46</f>
        <v>0</v>
      </c>
      <c r="W46" s="102"/>
      <c r="X46" s="102"/>
      <c r="Y46" s="102"/>
      <c r="Z46" s="102"/>
      <c r="AA46" s="102" t="str">
        <f aca="false">A46</f>
        <v>   Other Capital Expenditures</v>
      </c>
      <c r="AB46" s="102"/>
      <c r="AC46" s="102"/>
      <c r="AD46" s="156" t="n">
        <f aca="false">CASHFLOW!D165-'CF-Partnership, NNG &amp; 53K'!D46</f>
        <v>-2400</v>
      </c>
      <c r="AE46" s="156" t="n">
        <f aca="false">CASHFLOW!E165-'CF-Partnership, NNG &amp; 53K'!E46</f>
        <v>-2300</v>
      </c>
      <c r="AF46" s="156" t="n">
        <f aca="false">CASHFLOW!F165-'CF-Partnership, NNG &amp; 53K'!F46</f>
        <v>-2300</v>
      </c>
      <c r="AG46" s="156" t="n">
        <f aca="false">CASHFLOW!G165-'CF-Partnership, NNG &amp; 53K'!G46</f>
        <v>-0</v>
      </c>
      <c r="AH46" s="156" t="n">
        <f aca="false">CASHFLOW!H165-'CF-Partnership, NNG &amp; 53K'!H46</f>
        <v>-2500</v>
      </c>
      <c r="AI46" s="156" t="n">
        <f aca="false">CASHFLOW!I165-'CF-Partnership, NNG &amp; 53K'!I46</f>
        <v>-5800</v>
      </c>
      <c r="AJ46" s="156" t="n">
        <f aca="false">CASHFLOW!J165-'CF-Partnership, NNG &amp; 53K'!J46</f>
        <v>-5000</v>
      </c>
      <c r="AK46" s="156" t="n">
        <f aca="false">CASHFLOW!K165-'CF-Partnership, NNG &amp; 53K'!K46</f>
        <v>-5000</v>
      </c>
      <c r="AL46" s="156" t="n">
        <f aca="false">CASHFLOW!L165-'CF-Partnership, NNG &amp; 53K'!L46</f>
        <v>-10000</v>
      </c>
      <c r="AM46" s="156" t="n">
        <f aca="false">CASHFLOW!M165-'CF-Partnership, NNG &amp; 53K'!M46</f>
        <v>-6700</v>
      </c>
      <c r="AN46" s="156" t="n">
        <f aca="false">CASHFLOW!N165-'CF-Partnership, NNG &amp; 53K'!N46</f>
        <v>-0</v>
      </c>
      <c r="AO46" s="156" t="n">
        <f aca="false">CASHFLOW!O165-'CF-Partnership, NNG &amp; 53K'!O46</f>
        <v>-0</v>
      </c>
      <c r="AP46" s="129" t="n">
        <f aca="false">SUM(AD46:AO46)</f>
        <v>-42000</v>
      </c>
      <c r="AQ46" s="130" t="n">
        <f aca="false">SUM(AD46:AE46)</f>
        <v>-4700</v>
      </c>
      <c r="AR46" s="129" t="n">
        <f aca="false">AP46-AQ46</f>
        <v>-37300</v>
      </c>
      <c r="AS46" s="129"/>
      <c r="AT46" s="130" t="n">
        <v>0</v>
      </c>
      <c r="AU46" s="130" t="n">
        <v>0</v>
      </c>
      <c r="AV46" s="129" t="n">
        <f aca="false">AT46-AU46</f>
        <v>0</v>
      </c>
    </row>
    <row r="47" customFormat="false" ht="12.75" hidden="false" customHeight="true" outlineLevel="0" collapsed="false">
      <c r="A47" s="201" t="str">
        <f aca="false">CASHFLOW!A166</f>
        <v>   Other Investments (McDay Energy / Misc.)</v>
      </c>
      <c r="B47" s="102"/>
      <c r="C47" s="102"/>
      <c r="D47" s="209" t="n">
        <v>0</v>
      </c>
      <c r="E47" s="209" t="n">
        <v>0</v>
      </c>
      <c r="F47" s="209" t="n">
        <v>0</v>
      </c>
      <c r="G47" s="209" t="n">
        <v>0</v>
      </c>
      <c r="H47" s="209" t="n">
        <v>0</v>
      </c>
      <c r="I47" s="209" t="n">
        <v>0</v>
      </c>
      <c r="J47" s="209" t="n">
        <v>0</v>
      </c>
      <c r="K47" s="209" t="n">
        <v>0</v>
      </c>
      <c r="L47" s="209" t="n">
        <v>0</v>
      </c>
      <c r="M47" s="209" t="n">
        <v>0</v>
      </c>
      <c r="N47" s="209" t="n">
        <v>0</v>
      </c>
      <c r="O47" s="209" t="n">
        <v>0</v>
      </c>
      <c r="P47" s="129" t="n">
        <f aca="false">SUM(D47:O47)</f>
        <v>0</v>
      </c>
      <c r="Q47" s="130" t="n">
        <f aca="false">SUM(D47:E47)</f>
        <v>0</v>
      </c>
      <c r="R47" s="129" t="n">
        <f aca="false">P47-Q47</f>
        <v>0</v>
      </c>
      <c r="S47" s="129"/>
      <c r="T47" s="130" t="n">
        <v>0</v>
      </c>
      <c r="U47" s="130" t="n">
        <v>0</v>
      </c>
      <c r="V47" s="129" t="n">
        <f aca="false">T47-U47</f>
        <v>0</v>
      </c>
      <c r="W47" s="102"/>
      <c r="X47" s="102"/>
      <c r="Y47" s="102"/>
      <c r="Z47" s="102"/>
      <c r="AA47" s="102" t="str">
        <f aca="false">A47</f>
        <v>   Other Investments (McDay Energy / Misc.)</v>
      </c>
      <c r="AB47" s="102"/>
      <c r="AC47" s="102"/>
      <c r="AD47" s="156" t="n">
        <f aca="false">CASHFLOW!D166-'CF-Partnership, NNG &amp; 53K'!D47</f>
        <v>-0</v>
      </c>
      <c r="AE47" s="156" t="n">
        <f aca="false">CASHFLOW!E166-'CF-Partnership, NNG &amp; 53K'!E47</f>
        <v>-0</v>
      </c>
      <c r="AF47" s="156" t="n">
        <f aca="false">CASHFLOW!F166-'CF-Partnership, NNG &amp; 53K'!F47</f>
        <v>-0</v>
      </c>
      <c r="AG47" s="156" t="n">
        <f aca="false">CASHFLOW!G166-'CF-Partnership, NNG &amp; 53K'!G47</f>
        <v>-0</v>
      </c>
      <c r="AH47" s="156" t="n">
        <f aca="false">CASHFLOW!H166-'CF-Partnership, NNG &amp; 53K'!H47</f>
        <v>-0</v>
      </c>
      <c r="AI47" s="156" t="n">
        <f aca="false">CASHFLOW!I166-'CF-Partnership, NNG &amp; 53K'!I47</f>
        <v>-0</v>
      </c>
      <c r="AJ47" s="156" t="n">
        <f aca="false">CASHFLOW!J166-'CF-Partnership, NNG &amp; 53K'!J47</f>
        <v>-0</v>
      </c>
      <c r="AK47" s="156" t="n">
        <f aca="false">CASHFLOW!K166-'CF-Partnership, NNG &amp; 53K'!K47</f>
        <v>-0</v>
      </c>
      <c r="AL47" s="156" t="n">
        <f aca="false">CASHFLOW!L166-'CF-Partnership, NNG &amp; 53K'!L47</f>
        <v>-0</v>
      </c>
      <c r="AM47" s="156" t="n">
        <f aca="false">CASHFLOW!M166-'CF-Partnership, NNG &amp; 53K'!M47</f>
        <v>-0</v>
      </c>
      <c r="AN47" s="156" t="n">
        <f aca="false">CASHFLOW!N166-'CF-Partnership, NNG &amp; 53K'!N47</f>
        <v>-0</v>
      </c>
      <c r="AO47" s="156" t="n">
        <f aca="false">CASHFLOW!O166-'CF-Partnership, NNG &amp; 53K'!O47</f>
        <v>-0</v>
      </c>
      <c r="AP47" s="129" t="n">
        <f aca="false">SUM(AD47:AO47)</f>
        <v>0</v>
      </c>
      <c r="AQ47" s="130" t="n">
        <f aca="false">SUM(AD47:AE47)</f>
        <v>0</v>
      </c>
      <c r="AR47" s="129" t="n">
        <f aca="false">AP47-AQ47</f>
        <v>0</v>
      </c>
      <c r="AS47" s="129"/>
      <c r="AT47" s="130" t="n">
        <v>0</v>
      </c>
      <c r="AU47" s="130" t="n">
        <v>0</v>
      </c>
      <c r="AV47" s="129" t="n">
        <f aca="false">AT47-AU47</f>
        <v>0</v>
      </c>
    </row>
    <row r="48" customFormat="false" ht="12.75" hidden="false" customHeight="true" outlineLevel="0" collapsed="false">
      <c r="A48" s="201" t="str">
        <f aca="false">CASHFLOW!A167</f>
        <v>   Other (Net Salvage &amp; Removal)</v>
      </c>
      <c r="B48" s="102"/>
      <c r="C48" s="102"/>
      <c r="D48" s="210" t="n">
        <v>0</v>
      </c>
      <c r="E48" s="210" t="n">
        <v>0</v>
      </c>
      <c r="F48" s="210" t="n">
        <v>0</v>
      </c>
      <c r="G48" s="210" t="n">
        <v>0</v>
      </c>
      <c r="H48" s="210" t="n">
        <v>0</v>
      </c>
      <c r="I48" s="210" t="n">
        <v>0</v>
      </c>
      <c r="J48" s="210" t="n">
        <v>0</v>
      </c>
      <c r="K48" s="210" t="n">
        <v>0</v>
      </c>
      <c r="L48" s="210" t="n">
        <v>0</v>
      </c>
      <c r="M48" s="210" t="n">
        <v>0</v>
      </c>
      <c r="N48" s="210" t="n">
        <v>0</v>
      </c>
      <c r="O48" s="210" t="n">
        <v>0</v>
      </c>
      <c r="P48" s="141" t="n">
        <f aca="false">SUM(D48:O48)</f>
        <v>0</v>
      </c>
      <c r="Q48" s="142" t="n">
        <f aca="false">SUM(D48:E48)</f>
        <v>0</v>
      </c>
      <c r="R48" s="141" t="n">
        <f aca="false">P48-Q48</f>
        <v>0</v>
      </c>
      <c r="S48" s="141"/>
      <c r="T48" s="210" t="n">
        <v>0</v>
      </c>
      <c r="U48" s="210" t="n">
        <v>0</v>
      </c>
      <c r="V48" s="158" t="n">
        <f aca="false">T48-U48</f>
        <v>0</v>
      </c>
      <c r="W48" s="102"/>
      <c r="X48" s="102"/>
      <c r="Y48" s="102"/>
      <c r="Z48" s="102"/>
      <c r="AA48" s="102" t="str">
        <f aca="false">A48</f>
        <v>   Other (Net Salvage &amp; Removal)</v>
      </c>
      <c r="AB48" s="102"/>
      <c r="AC48" s="102"/>
      <c r="AD48" s="158" t="n">
        <f aca="false">CASHFLOW!D167-'CF-Partnership, NNG &amp; 53K'!D48</f>
        <v>0</v>
      </c>
      <c r="AE48" s="158" t="n">
        <f aca="false">CASHFLOW!E167-'CF-Partnership, NNG &amp; 53K'!E48</f>
        <v>0</v>
      </c>
      <c r="AF48" s="158" t="n">
        <f aca="false">CASHFLOW!F167-'CF-Partnership, NNG &amp; 53K'!F48</f>
        <v>0</v>
      </c>
      <c r="AG48" s="158" t="n">
        <f aca="false">CASHFLOW!G167-'CF-Partnership, NNG &amp; 53K'!G48</f>
        <v>0</v>
      </c>
      <c r="AH48" s="158" t="n">
        <f aca="false">CASHFLOW!H167-'CF-Partnership, NNG &amp; 53K'!H48</f>
        <v>0</v>
      </c>
      <c r="AI48" s="158" t="n">
        <f aca="false">CASHFLOW!I167-'CF-Partnership, NNG &amp; 53K'!I48</f>
        <v>0</v>
      </c>
      <c r="AJ48" s="158" t="n">
        <f aca="false">CASHFLOW!J167-'CF-Partnership, NNG &amp; 53K'!J48</f>
        <v>0</v>
      </c>
      <c r="AK48" s="158" t="n">
        <f aca="false">CASHFLOW!K167-'CF-Partnership, NNG &amp; 53K'!K48</f>
        <v>0</v>
      </c>
      <c r="AL48" s="158" t="n">
        <f aca="false">CASHFLOW!L167-'CF-Partnership, NNG &amp; 53K'!L48</f>
        <v>0</v>
      </c>
      <c r="AM48" s="158" t="n">
        <f aca="false">CASHFLOW!M167-'CF-Partnership, NNG &amp; 53K'!M48</f>
        <v>0</v>
      </c>
      <c r="AN48" s="158" t="n">
        <f aca="false">CASHFLOW!N167-'CF-Partnership, NNG &amp; 53K'!N48</f>
        <v>0</v>
      </c>
      <c r="AO48" s="158" t="n">
        <f aca="false">CASHFLOW!O167-'CF-Partnership, NNG &amp; 53K'!O48</f>
        <v>0</v>
      </c>
      <c r="AP48" s="141" t="n">
        <f aca="false">SUM(AD48:AO48)</f>
        <v>0</v>
      </c>
      <c r="AQ48" s="142" t="n">
        <f aca="false">SUM(AD48:AE48)</f>
        <v>0</v>
      </c>
      <c r="AR48" s="141" t="n">
        <f aca="false">AP48-AQ48</f>
        <v>0</v>
      </c>
      <c r="AS48" s="141"/>
      <c r="AT48" s="210" t="n">
        <v>0</v>
      </c>
      <c r="AU48" s="210" t="n">
        <v>0</v>
      </c>
      <c r="AV48" s="158" t="n">
        <f aca="false">AT48-AU48</f>
        <v>0</v>
      </c>
    </row>
    <row r="49" customFormat="false" ht="3.95" hidden="false" customHeight="true" outlineLevel="0" collapsed="false">
      <c r="A49" s="114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</row>
    <row r="50" customFormat="false" ht="12.75" hidden="false" customHeight="true" outlineLevel="0" collapsed="false">
      <c r="A50" s="195" t="str">
        <f aca="false">CASHFLOW!A169</f>
        <v>      Cash Provided by (Used in) Investing Activities</v>
      </c>
      <c r="B50" s="102"/>
      <c r="C50" s="102"/>
      <c r="D50" s="158" t="n">
        <f aca="false">SUM(D44:D49)</f>
        <v>0</v>
      </c>
      <c r="E50" s="158" t="n">
        <f aca="false">SUM(E44:E49)</f>
        <v>0</v>
      </c>
      <c r="F50" s="158" t="n">
        <f aca="false">SUM(F44:F49)</f>
        <v>0</v>
      </c>
      <c r="G50" s="158" t="n">
        <f aca="false">SUM(G44:G49)</f>
        <v>0</v>
      </c>
      <c r="H50" s="158" t="n">
        <f aca="false">SUM(H44:H49)</f>
        <v>0</v>
      </c>
      <c r="I50" s="158" t="n">
        <f aca="false">SUM(I44:I49)</f>
        <v>0</v>
      </c>
      <c r="J50" s="158" t="n">
        <f aca="false">SUM(J44:J49)</f>
        <v>0</v>
      </c>
      <c r="K50" s="158" t="n">
        <f aca="false">SUM(K44:K49)</f>
        <v>0</v>
      </c>
      <c r="L50" s="158" t="n">
        <f aca="false">SUM(L44:L49)</f>
        <v>0</v>
      </c>
      <c r="M50" s="158" t="n">
        <f aca="false">SUM(M44:M49)</f>
        <v>0</v>
      </c>
      <c r="N50" s="158" t="n">
        <f aca="false">SUM(N44:N49)</f>
        <v>0</v>
      </c>
      <c r="O50" s="158" t="n">
        <f aca="false">SUM(O44:O49)</f>
        <v>0</v>
      </c>
      <c r="P50" s="158" t="n">
        <f aca="false">SUM(P44:P49)</f>
        <v>0</v>
      </c>
      <c r="Q50" s="158" t="n">
        <f aca="false">SUM(Q44:Q49)</f>
        <v>0</v>
      </c>
      <c r="R50" s="158" t="n">
        <f aca="false">SUM(R44:R49)</f>
        <v>0</v>
      </c>
      <c r="S50" s="158"/>
      <c r="T50" s="158" t="n">
        <f aca="false">SUM(T44:T49)</f>
        <v>0</v>
      </c>
      <c r="U50" s="158" t="n">
        <f aca="false">SUM(U44:U49)</f>
        <v>0</v>
      </c>
      <c r="V50" s="158" t="n">
        <f aca="false">SUM(V44:V49)</f>
        <v>0</v>
      </c>
      <c r="W50" s="102"/>
      <c r="X50" s="102"/>
      <c r="Y50" s="102"/>
      <c r="Z50" s="102"/>
      <c r="AA50" s="102" t="str">
        <f aca="false">A50</f>
        <v>      Cash Provided by (Used in) Investing Activities</v>
      </c>
      <c r="AB50" s="102"/>
      <c r="AC50" s="102"/>
      <c r="AD50" s="158" t="n">
        <f aca="false">SUM(AD44:AD49)</f>
        <v>-4200</v>
      </c>
      <c r="AE50" s="158" t="n">
        <f aca="false">SUM(AE44:AE49)</f>
        <v>-6498</v>
      </c>
      <c r="AF50" s="158" t="n">
        <f aca="false">SUM(AF44:AF49)</f>
        <v>-7900</v>
      </c>
      <c r="AG50" s="158" t="n">
        <f aca="false">SUM(AG44:AG49)</f>
        <v>-11100</v>
      </c>
      <c r="AH50" s="158" t="n">
        <f aca="false">SUM(AH44:AH49)</f>
        <v>-13500</v>
      </c>
      <c r="AI50" s="158" t="n">
        <f aca="false">SUM(AI44:AI49)</f>
        <v>-10600</v>
      </c>
      <c r="AJ50" s="158" t="n">
        <f aca="false">SUM(AJ44:AJ49)</f>
        <v>-17700</v>
      </c>
      <c r="AK50" s="158" t="n">
        <f aca="false">SUM(AK44:AK49)</f>
        <v>-17200</v>
      </c>
      <c r="AL50" s="158" t="n">
        <f aca="false">SUM(AL44:AL49)</f>
        <v>-22700</v>
      </c>
      <c r="AM50" s="158" t="n">
        <f aca="false">SUM(AM44:AM49)</f>
        <v>-17100</v>
      </c>
      <c r="AN50" s="158" t="n">
        <f aca="false">SUM(AN44:AN49)</f>
        <v>-10100</v>
      </c>
      <c r="AO50" s="158" t="n">
        <f aca="false">SUM(AO44:AO49)</f>
        <v>-2902</v>
      </c>
      <c r="AP50" s="158" t="n">
        <f aca="false">SUM(AP44:AP49)</f>
        <v>-141500</v>
      </c>
      <c r="AQ50" s="158" t="n">
        <f aca="false">SUM(AQ44:AQ49)</f>
        <v>-10698</v>
      </c>
      <c r="AR50" s="158" t="n">
        <f aca="false">SUM(AR44:AR49)</f>
        <v>-130802</v>
      </c>
      <c r="AS50" s="158"/>
      <c r="AT50" s="158" t="n">
        <f aca="false">SUM(AT44:AT49)</f>
        <v>0</v>
      </c>
      <c r="AU50" s="158" t="n">
        <f aca="false">SUM(AU44:AU49)</f>
        <v>0</v>
      </c>
      <c r="AV50" s="158" t="n">
        <f aca="false">SUM(AV44:AV49)</f>
        <v>0</v>
      </c>
    </row>
    <row r="51" customFormat="false" ht="6" hidden="false" customHeight="true" outlineLevel="0" collapsed="false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</row>
    <row r="52" customFormat="false" ht="12.75" hidden="false" customHeight="true" outlineLevel="0" collapsed="false">
      <c r="A52" s="195" t="str">
        <f aca="false">CASHFLOW!A171</f>
        <v>NET CASH FLOW</v>
      </c>
      <c r="B52" s="102"/>
      <c r="C52" s="102"/>
      <c r="D52" s="163" t="n">
        <f aca="false">D41+D50</f>
        <v>-182</v>
      </c>
      <c r="E52" s="163" t="n">
        <f aca="false">E41+E50</f>
        <v>-180</v>
      </c>
      <c r="F52" s="163" t="n">
        <f aca="false">F41+F50</f>
        <v>718</v>
      </c>
      <c r="G52" s="163" t="n">
        <f aca="false">G41+G50</f>
        <v>-180</v>
      </c>
      <c r="H52" s="163" t="n">
        <f aca="false">H41+H50</f>
        <v>-4681</v>
      </c>
      <c r="I52" s="163" t="n">
        <f aca="false">I41+I50</f>
        <v>691</v>
      </c>
      <c r="J52" s="163" t="n">
        <f aca="false">J41+J50</f>
        <v>-610</v>
      </c>
      <c r="K52" s="163" t="n">
        <f aca="false">K41+K50</f>
        <v>-506</v>
      </c>
      <c r="L52" s="163" t="n">
        <f aca="false">L41+L50</f>
        <v>1395</v>
      </c>
      <c r="M52" s="163" t="n">
        <f aca="false">M41+M50</f>
        <v>-483</v>
      </c>
      <c r="N52" s="163" t="n">
        <f aca="false">N41+N50</f>
        <v>-499</v>
      </c>
      <c r="O52" s="163" t="n">
        <f aca="false">O41+O50</f>
        <v>1401</v>
      </c>
      <c r="P52" s="163" t="n">
        <f aca="false">P41+P50</f>
        <v>-3116</v>
      </c>
      <c r="Q52" s="163" t="n">
        <f aca="false">Q41+Q50</f>
        <v>-362</v>
      </c>
      <c r="R52" s="163" t="n">
        <f aca="false">R41+R50</f>
        <v>-2754</v>
      </c>
      <c r="S52" s="165"/>
      <c r="T52" s="163" t="n">
        <f aca="false">T41+T50</f>
        <v>0</v>
      </c>
      <c r="U52" s="163" t="n">
        <f aca="false">U41+U50</f>
        <v>0</v>
      </c>
      <c r="V52" s="163" t="n">
        <f aca="false">V41+V50</f>
        <v>0</v>
      </c>
      <c r="W52" s="102"/>
      <c r="X52" s="102"/>
      <c r="Y52" s="102"/>
      <c r="Z52" s="102"/>
      <c r="AA52" s="99" t="str">
        <f aca="false">A52</f>
        <v>NET CASH FLOW</v>
      </c>
      <c r="AB52" s="102"/>
      <c r="AC52" s="102"/>
      <c r="AD52" s="163" t="n">
        <f aca="false">AD41+AD50</f>
        <v>19882</v>
      </c>
      <c r="AE52" s="163" t="n">
        <f aca="false">AE41+AE50</f>
        <v>16680</v>
      </c>
      <c r="AF52" s="163" t="n">
        <f aca="false">AF41+AF50</f>
        <v>10382</v>
      </c>
      <c r="AG52" s="163" t="n">
        <f aca="false">AG41+AG50</f>
        <v>34180</v>
      </c>
      <c r="AH52" s="163" t="n">
        <f aca="false">AH41+AH50</f>
        <v>-7019</v>
      </c>
      <c r="AI52" s="163" t="n">
        <f aca="false">AI41+AI50</f>
        <v>-19091</v>
      </c>
      <c r="AJ52" s="163" t="n">
        <f aca="false">AJ41+AJ50</f>
        <v>-6290</v>
      </c>
      <c r="AK52" s="163" t="n">
        <f aca="false">AK41+AK50</f>
        <v>-6094</v>
      </c>
      <c r="AL52" s="163" t="n">
        <f aca="false">AL41+AL50</f>
        <v>-21795</v>
      </c>
      <c r="AM52" s="163" t="n">
        <f aca="false">AM41+AM50</f>
        <v>-8217</v>
      </c>
      <c r="AN52" s="163" t="n">
        <f aca="false">AN41+AN50</f>
        <v>-19201</v>
      </c>
      <c r="AO52" s="163" t="n">
        <f aca="false">AO41+AO50</f>
        <v>-801</v>
      </c>
      <c r="AP52" s="163" t="n">
        <f aca="false">AP41+AP50</f>
        <v>-7384</v>
      </c>
      <c r="AQ52" s="163" t="n">
        <f aca="false">AQ41+AQ50</f>
        <v>36562</v>
      </c>
      <c r="AR52" s="163" t="n">
        <f aca="false">AR41+AR50</f>
        <v>-43946</v>
      </c>
      <c r="AS52" s="165"/>
      <c r="AT52" s="163" t="n">
        <f aca="false">AT41+AT50</f>
        <v>0</v>
      </c>
      <c r="AU52" s="163" t="n">
        <f aca="false">AU41+AU50</f>
        <v>0</v>
      </c>
      <c r="AV52" s="163" t="n">
        <f aca="false">AV41+AV50</f>
        <v>0</v>
      </c>
    </row>
    <row r="53" customFormat="false" ht="6" hidden="false" customHeight="true" outlineLevel="0" collapsed="false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</row>
    <row r="54" customFormat="false" ht="12.75" hidden="false" customHeight="true" outlineLevel="0" collapsed="false">
      <c r="A54" s="195" t="str">
        <f aca="false">CASHFLOW!A173</f>
        <v>OTHER ITEMS AFFECTING INTERCO. (CORP.) BALANCE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 t="str">
        <f aca="false">A54</f>
        <v>OTHER ITEMS AFFECTING INTERCO. (CORP.) BALANCE</v>
      </c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</row>
    <row r="55" customFormat="false" ht="12.75" hidden="false" customHeight="true" outlineLevel="0" collapsed="false">
      <c r="A55" s="201" t="str">
        <f aca="false">CASHFLOW!A174</f>
        <v>   Dividends Transferred to EPC </v>
      </c>
      <c r="B55" s="102"/>
      <c r="C55" s="102"/>
      <c r="D55" s="209" t="n">
        <v>0</v>
      </c>
      <c r="E55" s="209" t="n">
        <v>0</v>
      </c>
      <c r="F55" s="209" t="n">
        <v>0</v>
      </c>
      <c r="G55" s="209" t="n">
        <v>0</v>
      </c>
      <c r="H55" s="209" t="n">
        <v>0</v>
      </c>
      <c r="I55" s="209" t="n">
        <v>0</v>
      </c>
      <c r="J55" s="209" t="n">
        <v>0</v>
      </c>
      <c r="K55" s="209" t="n">
        <v>0</v>
      </c>
      <c r="L55" s="209" t="n">
        <v>0</v>
      </c>
      <c r="M55" s="209" t="n">
        <v>0</v>
      </c>
      <c r="N55" s="209" t="n">
        <v>0</v>
      </c>
      <c r="O55" s="209" t="n">
        <v>0</v>
      </c>
      <c r="P55" s="129" t="n">
        <f aca="false">SUM(D55:O55)</f>
        <v>0</v>
      </c>
      <c r="Q55" s="130" t="n">
        <f aca="false">SUM(D55:E55)</f>
        <v>0</v>
      </c>
      <c r="R55" s="129" t="n">
        <f aca="false">P55-Q55</f>
        <v>0</v>
      </c>
      <c r="S55" s="129"/>
      <c r="T55" s="130" t="n">
        <v>0</v>
      </c>
      <c r="U55" s="130" t="n">
        <v>0</v>
      </c>
      <c r="V55" s="129" t="n">
        <f aca="false">T55-U55</f>
        <v>0</v>
      </c>
      <c r="W55" s="102"/>
      <c r="X55" s="102"/>
      <c r="Y55" s="102"/>
      <c r="Z55" s="102"/>
      <c r="AA55" s="102" t="str">
        <f aca="false">A55</f>
        <v>   Dividends Transferred to EPC </v>
      </c>
      <c r="AB55" s="102"/>
      <c r="AC55" s="102"/>
      <c r="AD55" s="156" t="n">
        <f aca="false">CASHFLOW!D174-'CF-Partnership, NNG &amp; 53K'!D55</f>
        <v>0</v>
      </c>
      <c r="AE55" s="156" t="n">
        <f aca="false">CASHFLOW!E174-'CF-Partnership, NNG &amp; 53K'!E55</f>
        <v>0</v>
      </c>
      <c r="AF55" s="156" t="n">
        <f aca="false">CASHFLOW!F174-'CF-Partnership, NNG &amp; 53K'!F55</f>
        <v>0</v>
      </c>
      <c r="AG55" s="156" t="n">
        <f aca="false">CASHFLOW!G174-'CF-Partnership, NNG &amp; 53K'!G55</f>
        <v>0</v>
      </c>
      <c r="AH55" s="156" t="n">
        <f aca="false">CASHFLOW!H174-'CF-Partnership, NNG &amp; 53K'!H55</f>
        <v>0</v>
      </c>
      <c r="AI55" s="156" t="n">
        <f aca="false">CASHFLOW!I174-'CF-Partnership, NNG &amp; 53K'!I55</f>
        <v>0</v>
      </c>
      <c r="AJ55" s="156" t="n">
        <f aca="false">CASHFLOW!J174-'CF-Partnership, NNG &amp; 53K'!J55</f>
        <v>0</v>
      </c>
      <c r="AK55" s="156" t="n">
        <f aca="false">CASHFLOW!K174-'CF-Partnership, NNG &amp; 53K'!K55</f>
        <v>0</v>
      </c>
      <c r="AL55" s="156" t="n">
        <f aca="false">CASHFLOW!L174-'CF-Partnership, NNG &amp; 53K'!L55</f>
        <v>0</v>
      </c>
      <c r="AM55" s="156" t="n">
        <f aca="false">CASHFLOW!M174-'CF-Partnership, NNG &amp; 53K'!M55</f>
        <v>0</v>
      </c>
      <c r="AN55" s="156" t="n">
        <f aca="false">CASHFLOW!N174-'CF-Partnership, NNG &amp; 53K'!N55</f>
        <v>0</v>
      </c>
      <c r="AO55" s="156" t="n">
        <f aca="false">CASHFLOW!O174-'CF-Partnership, NNG &amp; 53K'!O55</f>
        <v>0</v>
      </c>
      <c r="AP55" s="129" t="n">
        <f aca="false">SUM(AD55:AO55)</f>
        <v>0</v>
      </c>
      <c r="AQ55" s="130" t="n">
        <f aca="false">SUM(AD55:AE55)</f>
        <v>0</v>
      </c>
      <c r="AR55" s="129" t="n">
        <f aca="false">AP55-AQ55</f>
        <v>0</v>
      </c>
      <c r="AS55" s="129"/>
      <c r="AT55" s="130" t="n">
        <v>0</v>
      </c>
      <c r="AU55" s="130" t="n">
        <v>0</v>
      </c>
      <c r="AV55" s="129" t="n">
        <f aca="false">AT55-AU55</f>
        <v>0</v>
      </c>
    </row>
    <row r="56" customFormat="false" ht="12.75" hidden="false" customHeight="true" outlineLevel="0" collapsed="false">
      <c r="A56" s="201" t="str">
        <f aca="false">CASHFLOW!A175</f>
        <v>   Inc. / (Dec.) in Long-Term Debt  (External)</v>
      </c>
      <c r="B56" s="102"/>
      <c r="C56" s="102"/>
      <c r="D56" s="209" t="n">
        <v>0</v>
      </c>
      <c r="E56" s="209" t="n">
        <v>0</v>
      </c>
      <c r="F56" s="209" t="n">
        <v>0</v>
      </c>
      <c r="G56" s="209" t="n">
        <v>0</v>
      </c>
      <c r="H56" s="209" t="n">
        <v>0</v>
      </c>
      <c r="I56" s="209" t="n">
        <v>0</v>
      </c>
      <c r="J56" s="209" t="n">
        <v>0</v>
      </c>
      <c r="K56" s="209" t="n">
        <v>0</v>
      </c>
      <c r="L56" s="209" t="n">
        <v>0</v>
      </c>
      <c r="M56" s="209" t="n">
        <v>0</v>
      </c>
      <c r="N56" s="209" t="n">
        <v>0</v>
      </c>
      <c r="O56" s="209" t="n">
        <v>0</v>
      </c>
      <c r="P56" s="129" t="n">
        <f aca="false">SUM(D56:O56)</f>
        <v>0</v>
      </c>
      <c r="Q56" s="130" t="n">
        <f aca="false">SUM(D56:E56)</f>
        <v>0</v>
      </c>
      <c r="R56" s="129" t="n">
        <f aca="false">P56-Q56</f>
        <v>0</v>
      </c>
      <c r="S56" s="129"/>
      <c r="T56" s="130" t="n">
        <v>0</v>
      </c>
      <c r="U56" s="130" t="n">
        <v>0</v>
      </c>
      <c r="V56" s="129" t="n">
        <f aca="false">T56-U56</f>
        <v>0</v>
      </c>
      <c r="W56" s="102"/>
      <c r="X56" s="102"/>
      <c r="Y56" s="102"/>
      <c r="Z56" s="102"/>
      <c r="AA56" s="102" t="str">
        <f aca="false">A56</f>
        <v>   Inc. / (Dec.) in Long-Term Debt  (External)</v>
      </c>
      <c r="AB56" s="102"/>
      <c r="AC56" s="102"/>
      <c r="AD56" s="156" t="n">
        <f aca="false">CASHFLOW!D175-'CF-Partnership, NNG &amp; 53K'!D56</f>
        <v>0</v>
      </c>
      <c r="AE56" s="156" t="n">
        <f aca="false">CASHFLOW!E175-'CF-Partnership, NNG &amp; 53K'!E56</f>
        <v>0</v>
      </c>
      <c r="AF56" s="156" t="n">
        <f aca="false">CASHFLOW!F175-'CF-Partnership, NNG &amp; 53K'!F56</f>
        <v>0</v>
      </c>
      <c r="AG56" s="156" t="n">
        <f aca="false">CASHFLOW!G175-'CF-Partnership, NNG &amp; 53K'!G56</f>
        <v>0</v>
      </c>
      <c r="AH56" s="156" t="n">
        <f aca="false">CASHFLOW!H175-'CF-Partnership, NNG &amp; 53K'!H56</f>
        <v>0</v>
      </c>
      <c r="AI56" s="156" t="n">
        <f aca="false">CASHFLOW!I175-'CF-Partnership, NNG &amp; 53K'!I56</f>
        <v>0</v>
      </c>
      <c r="AJ56" s="156" t="n">
        <f aca="false">CASHFLOW!J175-'CF-Partnership, NNG &amp; 53K'!J56</f>
        <v>0</v>
      </c>
      <c r="AK56" s="156" t="n">
        <f aca="false">CASHFLOW!K175-'CF-Partnership, NNG &amp; 53K'!K56</f>
        <v>0</v>
      </c>
      <c r="AL56" s="156" t="n">
        <f aca="false">CASHFLOW!L175-'CF-Partnership, NNG &amp; 53K'!L56</f>
        <v>0</v>
      </c>
      <c r="AM56" s="156" t="n">
        <f aca="false">CASHFLOW!M175-'CF-Partnership, NNG &amp; 53K'!M56</f>
        <v>0</v>
      </c>
      <c r="AN56" s="156" t="n">
        <f aca="false">CASHFLOW!N175-'CF-Partnership, NNG &amp; 53K'!N56</f>
        <v>0</v>
      </c>
      <c r="AO56" s="156" t="n">
        <f aca="false">CASHFLOW!O175-'CF-Partnership, NNG &amp; 53K'!O56</f>
        <v>0</v>
      </c>
      <c r="AP56" s="129" t="n">
        <f aca="false">SUM(AD56:AO56)</f>
        <v>0</v>
      </c>
      <c r="AQ56" s="130" t="n">
        <f aca="false">SUM(AD56:AE56)</f>
        <v>0</v>
      </c>
      <c r="AR56" s="129" t="n">
        <f aca="false">AP56-AQ56</f>
        <v>0</v>
      </c>
      <c r="AS56" s="129"/>
      <c r="AT56" s="130" t="n">
        <v>0</v>
      </c>
      <c r="AU56" s="130" t="n">
        <v>0</v>
      </c>
      <c r="AV56" s="129" t="n">
        <f aca="false">AT56-AU56</f>
        <v>0</v>
      </c>
    </row>
    <row r="57" customFormat="false" ht="12.75" hidden="false" customHeight="true" outlineLevel="0" collapsed="false">
      <c r="A57" s="201" t="str">
        <f aca="false">CASHFLOW!A176</f>
        <v>   Inc. / (Dec.) in Long-Term Debt Discount </v>
      </c>
      <c r="B57" s="102"/>
      <c r="C57" s="102"/>
      <c r="D57" s="209" t="n">
        <v>0</v>
      </c>
      <c r="E57" s="209" t="n">
        <v>0</v>
      </c>
      <c r="F57" s="209" t="n">
        <v>0</v>
      </c>
      <c r="G57" s="209" t="n">
        <v>0</v>
      </c>
      <c r="H57" s="209" t="n">
        <v>0</v>
      </c>
      <c r="I57" s="209" t="n">
        <v>0</v>
      </c>
      <c r="J57" s="209" t="n">
        <v>0</v>
      </c>
      <c r="K57" s="209" t="n">
        <v>0</v>
      </c>
      <c r="L57" s="209" t="n">
        <v>0</v>
      </c>
      <c r="M57" s="209" t="n">
        <v>0</v>
      </c>
      <c r="N57" s="209" t="n">
        <v>0</v>
      </c>
      <c r="O57" s="209" t="n">
        <v>0</v>
      </c>
      <c r="P57" s="129" t="n">
        <f aca="false">SUM(D57:O57)</f>
        <v>0</v>
      </c>
      <c r="Q57" s="130" t="n">
        <f aca="false">SUM(D57:E57)</f>
        <v>0</v>
      </c>
      <c r="R57" s="129" t="n">
        <f aca="false">P57-Q57</f>
        <v>0</v>
      </c>
      <c r="S57" s="129"/>
      <c r="T57" s="130" t="n">
        <v>0</v>
      </c>
      <c r="U57" s="130" t="n">
        <v>0</v>
      </c>
      <c r="V57" s="129" t="n">
        <f aca="false">T57-U57</f>
        <v>0</v>
      </c>
      <c r="W57" s="102"/>
      <c r="X57" s="102"/>
      <c r="Y57" s="102"/>
      <c r="Z57" s="102"/>
      <c r="AA57" s="102" t="str">
        <f aca="false">A57</f>
        <v>   Inc. / (Dec.) in Long-Term Debt Discount </v>
      </c>
      <c r="AB57" s="102"/>
      <c r="AC57" s="102"/>
      <c r="AD57" s="156" t="n">
        <f aca="false">CASHFLOW!D176-'CF-Partnership, NNG &amp; 53K'!D57</f>
        <v>0</v>
      </c>
      <c r="AE57" s="156" t="n">
        <f aca="false">CASHFLOW!E176-'CF-Partnership, NNG &amp; 53K'!E57</f>
        <v>0</v>
      </c>
      <c r="AF57" s="156" t="n">
        <f aca="false">CASHFLOW!F176-'CF-Partnership, NNG &amp; 53K'!F57</f>
        <v>0</v>
      </c>
      <c r="AG57" s="156" t="n">
        <f aca="false">CASHFLOW!G176-'CF-Partnership, NNG &amp; 53K'!G57</f>
        <v>0</v>
      </c>
      <c r="AH57" s="156" t="n">
        <f aca="false">CASHFLOW!H176-'CF-Partnership, NNG &amp; 53K'!H57</f>
        <v>0</v>
      </c>
      <c r="AI57" s="156" t="n">
        <f aca="false">CASHFLOW!I176-'CF-Partnership, NNG &amp; 53K'!I57</f>
        <v>0</v>
      </c>
      <c r="AJ57" s="156" t="n">
        <f aca="false">CASHFLOW!J176-'CF-Partnership, NNG &amp; 53K'!J57</f>
        <v>0</v>
      </c>
      <c r="AK57" s="156" t="n">
        <f aca="false">CASHFLOW!K176-'CF-Partnership, NNG &amp; 53K'!K57</f>
        <v>0</v>
      </c>
      <c r="AL57" s="156" t="n">
        <f aca="false">CASHFLOW!L176-'CF-Partnership, NNG &amp; 53K'!L57</f>
        <v>0</v>
      </c>
      <c r="AM57" s="156" t="n">
        <f aca="false">CASHFLOW!M176-'CF-Partnership, NNG &amp; 53K'!M57</f>
        <v>0</v>
      </c>
      <c r="AN57" s="156" t="n">
        <f aca="false">CASHFLOW!N176-'CF-Partnership, NNG &amp; 53K'!N57</f>
        <v>0</v>
      </c>
      <c r="AO57" s="156" t="n">
        <f aca="false">CASHFLOW!O176-'CF-Partnership, NNG &amp; 53K'!O57</f>
        <v>0</v>
      </c>
      <c r="AP57" s="129" t="n">
        <f aca="false">SUM(AD57:AO57)</f>
        <v>0</v>
      </c>
      <c r="AQ57" s="130" t="n">
        <f aca="false">SUM(AD57:AE57)</f>
        <v>0</v>
      </c>
      <c r="AR57" s="129" t="n">
        <f aca="false">AP57-AQ57</f>
        <v>0</v>
      </c>
      <c r="AS57" s="129"/>
      <c r="AT57" s="130" t="n">
        <v>0</v>
      </c>
      <c r="AU57" s="130" t="n">
        <v>0</v>
      </c>
      <c r="AV57" s="129" t="n">
        <f aca="false">AT57-AU57</f>
        <v>0</v>
      </c>
    </row>
    <row r="58" customFormat="false" ht="12.75" hidden="false" customHeight="true" outlineLevel="0" collapsed="false">
      <c r="A58" s="201" t="str">
        <f aca="false">CASHFLOW!A177</f>
        <v>   Contribution from Parent </v>
      </c>
      <c r="B58" s="102"/>
      <c r="C58" s="102"/>
      <c r="D58" s="210" t="n">
        <v>0</v>
      </c>
      <c r="E58" s="210" t="n">
        <v>0</v>
      </c>
      <c r="F58" s="210" t="n">
        <v>0</v>
      </c>
      <c r="G58" s="210" t="n">
        <v>0</v>
      </c>
      <c r="H58" s="210" t="n">
        <v>0</v>
      </c>
      <c r="I58" s="210" t="n">
        <v>0</v>
      </c>
      <c r="J58" s="210" t="n">
        <v>0</v>
      </c>
      <c r="K58" s="210" t="n">
        <v>0</v>
      </c>
      <c r="L58" s="210" t="n">
        <v>0</v>
      </c>
      <c r="M58" s="210" t="n">
        <v>0</v>
      </c>
      <c r="N58" s="210" t="n">
        <v>0</v>
      </c>
      <c r="O58" s="210" t="n">
        <v>0</v>
      </c>
      <c r="P58" s="141" t="n">
        <f aca="false">SUM(D58:O58)</f>
        <v>0</v>
      </c>
      <c r="Q58" s="142" t="n">
        <f aca="false">SUM(D58:E58)</f>
        <v>0</v>
      </c>
      <c r="R58" s="141" t="n">
        <f aca="false">P58-Q58</f>
        <v>0</v>
      </c>
      <c r="S58" s="141"/>
      <c r="T58" s="210" t="n">
        <v>0</v>
      </c>
      <c r="U58" s="210" t="n">
        <v>0</v>
      </c>
      <c r="V58" s="158" t="n">
        <f aca="false">T58-U58</f>
        <v>0</v>
      </c>
      <c r="W58" s="102"/>
      <c r="X58" s="102"/>
      <c r="Y58" s="102"/>
      <c r="Z58" s="102"/>
      <c r="AA58" s="102" t="str">
        <f aca="false">A58</f>
        <v>   Contribution from Parent </v>
      </c>
      <c r="AB58" s="102"/>
      <c r="AC58" s="102"/>
      <c r="AD58" s="158" t="n">
        <f aca="false">CASHFLOW!D177-'CF-Partnership, NNG &amp; 53K'!D58</f>
        <v>0</v>
      </c>
      <c r="AE58" s="158" t="n">
        <f aca="false">CASHFLOW!E177-'CF-Partnership, NNG &amp; 53K'!E58</f>
        <v>0</v>
      </c>
      <c r="AF58" s="158" t="n">
        <f aca="false">CASHFLOW!F177-'CF-Partnership, NNG &amp; 53K'!F58</f>
        <v>0</v>
      </c>
      <c r="AG58" s="158" t="n">
        <f aca="false">CASHFLOW!G177-'CF-Partnership, NNG &amp; 53K'!G58</f>
        <v>0</v>
      </c>
      <c r="AH58" s="158" t="n">
        <f aca="false">CASHFLOW!H177-'CF-Partnership, NNG &amp; 53K'!H58</f>
        <v>0</v>
      </c>
      <c r="AI58" s="158" t="n">
        <f aca="false">CASHFLOW!I177-'CF-Partnership, NNG &amp; 53K'!I58</f>
        <v>0</v>
      </c>
      <c r="AJ58" s="158" t="n">
        <f aca="false">CASHFLOW!J177-'CF-Partnership, NNG &amp; 53K'!J58</f>
        <v>0</v>
      </c>
      <c r="AK58" s="158" t="n">
        <f aca="false">CASHFLOW!K177-'CF-Partnership, NNG &amp; 53K'!K58</f>
        <v>0</v>
      </c>
      <c r="AL58" s="158" t="n">
        <f aca="false">CASHFLOW!L177-'CF-Partnership, NNG &amp; 53K'!L58</f>
        <v>0</v>
      </c>
      <c r="AM58" s="158" t="n">
        <f aca="false">CASHFLOW!M177-'CF-Partnership, NNG &amp; 53K'!M58</f>
        <v>0</v>
      </c>
      <c r="AN58" s="158" t="n">
        <f aca="false">CASHFLOW!N177-'CF-Partnership, NNG &amp; 53K'!N58</f>
        <v>0</v>
      </c>
      <c r="AO58" s="158" t="n">
        <f aca="false">CASHFLOW!O177-'CF-Partnership, NNG &amp; 53K'!O58</f>
        <v>0</v>
      </c>
      <c r="AP58" s="141" t="n">
        <f aca="false">SUM(AD58:AO58)</f>
        <v>0</v>
      </c>
      <c r="AQ58" s="142" t="n">
        <f aca="false">SUM(AD58:AE58)</f>
        <v>0</v>
      </c>
      <c r="AR58" s="141" t="n">
        <f aca="false">AP58-AQ58</f>
        <v>0</v>
      </c>
      <c r="AS58" s="141"/>
      <c r="AT58" s="210" t="n">
        <v>0</v>
      </c>
      <c r="AU58" s="210" t="n">
        <v>0</v>
      </c>
      <c r="AV58" s="158" t="n">
        <f aca="false">AT58-AU58</f>
        <v>0</v>
      </c>
    </row>
    <row r="59" customFormat="false" ht="3.95" hidden="false" customHeight="true" outlineLevel="0" collapsed="false">
      <c r="A59" s="114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</row>
    <row r="60" customFormat="false" ht="12.75" hidden="false" customHeight="true" outlineLevel="0" collapsed="false">
      <c r="A60" s="195" t="str">
        <f aca="false">CASHFLOW!A179</f>
        <v>      Total Items Affecting Intercompany (Corp.) Balance</v>
      </c>
      <c r="B60" s="102"/>
      <c r="C60" s="102"/>
      <c r="D60" s="158" t="n">
        <f aca="false">SUM(D54:D59)</f>
        <v>0</v>
      </c>
      <c r="E60" s="158" t="n">
        <f aca="false">SUM(E54:E59)</f>
        <v>0</v>
      </c>
      <c r="F60" s="158" t="n">
        <f aca="false">SUM(F54:F59)</f>
        <v>0</v>
      </c>
      <c r="G60" s="158" t="n">
        <f aca="false">SUM(G54:G59)</f>
        <v>0</v>
      </c>
      <c r="H60" s="158" t="n">
        <f aca="false">SUM(H54:H59)</f>
        <v>0</v>
      </c>
      <c r="I60" s="158" t="n">
        <f aca="false">SUM(I54:I59)</f>
        <v>0</v>
      </c>
      <c r="J60" s="158" t="n">
        <f aca="false">SUM(J54:J59)</f>
        <v>0</v>
      </c>
      <c r="K60" s="158" t="n">
        <f aca="false">SUM(K54:K59)</f>
        <v>0</v>
      </c>
      <c r="L60" s="158" t="n">
        <f aca="false">SUM(L54:L59)</f>
        <v>0</v>
      </c>
      <c r="M60" s="158" t="n">
        <f aca="false">SUM(M54:M59)</f>
        <v>0</v>
      </c>
      <c r="N60" s="158" t="n">
        <f aca="false">SUM(N54:N59)</f>
        <v>0</v>
      </c>
      <c r="O60" s="158" t="n">
        <f aca="false">SUM(O54:O59)</f>
        <v>0</v>
      </c>
      <c r="P60" s="158" t="n">
        <f aca="false">SUM(P54:P59)</f>
        <v>0</v>
      </c>
      <c r="Q60" s="158" t="n">
        <f aca="false">SUM(Q54:Q59)</f>
        <v>0</v>
      </c>
      <c r="R60" s="158" t="n">
        <f aca="false">SUM(R54:R59)</f>
        <v>0</v>
      </c>
      <c r="S60" s="158"/>
      <c r="T60" s="158" t="n">
        <f aca="false">SUM(T54:T59)</f>
        <v>0</v>
      </c>
      <c r="U60" s="158" t="n">
        <f aca="false">SUM(U54:U59)</f>
        <v>0</v>
      </c>
      <c r="V60" s="158" t="n">
        <f aca="false">SUM(V54:V59)</f>
        <v>0</v>
      </c>
      <c r="W60" s="102"/>
      <c r="X60" s="102"/>
      <c r="Y60" s="102"/>
      <c r="Z60" s="102"/>
      <c r="AA60" s="102" t="str">
        <f aca="false">A60</f>
        <v>      Total Items Affecting Intercompany (Corp.) Balance</v>
      </c>
      <c r="AB60" s="102"/>
      <c r="AC60" s="102"/>
      <c r="AD60" s="158" t="n">
        <f aca="false">SUM(AD54:AD59)</f>
        <v>0</v>
      </c>
      <c r="AE60" s="158" t="n">
        <f aca="false">SUM(AE54:AE59)</f>
        <v>0</v>
      </c>
      <c r="AF60" s="158" t="n">
        <f aca="false">SUM(AF54:AF59)</f>
        <v>0</v>
      </c>
      <c r="AG60" s="158" t="n">
        <f aca="false">SUM(AG54:AG59)</f>
        <v>0</v>
      </c>
      <c r="AH60" s="158" t="n">
        <f aca="false">SUM(AH54:AH59)</f>
        <v>0</v>
      </c>
      <c r="AI60" s="158" t="n">
        <f aca="false">SUM(AI54:AI59)</f>
        <v>0</v>
      </c>
      <c r="AJ60" s="158" t="n">
        <f aca="false">SUM(AJ54:AJ59)</f>
        <v>0</v>
      </c>
      <c r="AK60" s="158" t="n">
        <f aca="false">SUM(AK54:AK59)</f>
        <v>0</v>
      </c>
      <c r="AL60" s="158" t="n">
        <f aca="false">SUM(AL54:AL59)</f>
        <v>0</v>
      </c>
      <c r="AM60" s="158" t="n">
        <f aca="false">SUM(AM54:AM59)</f>
        <v>0</v>
      </c>
      <c r="AN60" s="158" t="n">
        <f aca="false">SUM(AN54:AN59)</f>
        <v>0</v>
      </c>
      <c r="AO60" s="158" t="n">
        <f aca="false">SUM(AO54:AO59)</f>
        <v>0</v>
      </c>
      <c r="AP60" s="158" t="n">
        <f aca="false">SUM(AP54:AP59)</f>
        <v>0</v>
      </c>
      <c r="AQ60" s="158" t="n">
        <f aca="false">SUM(AQ54:AQ59)</f>
        <v>0</v>
      </c>
      <c r="AR60" s="158" t="n">
        <f aca="false">SUM(AR54:AR59)</f>
        <v>0</v>
      </c>
      <c r="AS60" s="158"/>
      <c r="AT60" s="158" t="n">
        <f aca="false">SUM(AT54:AT59)</f>
        <v>0</v>
      </c>
      <c r="AU60" s="158" t="n">
        <f aca="false">SUM(AU54:AU59)</f>
        <v>0</v>
      </c>
      <c r="AV60" s="158" t="n">
        <f aca="false">SUM(AV54:AV59)</f>
        <v>0</v>
      </c>
    </row>
    <row r="61" customFormat="false" ht="6" hidden="false" customHeight="true" outlineLevel="0" collapsed="false">
      <c r="A61" s="114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</row>
    <row r="62" customFormat="false" ht="12.75" hidden="false" customHeight="true" outlineLevel="0" collapsed="false">
      <c r="A62" s="195" t="str">
        <f aca="false">CASHFLOW!A181</f>
        <v>INCREASE / (DECREASE) IN INTERCOMPANY CASH</v>
      </c>
      <c r="B62" s="102"/>
      <c r="C62" s="102"/>
      <c r="D62" s="156" t="n">
        <f aca="false">D52+D60</f>
        <v>-182</v>
      </c>
      <c r="E62" s="156" t="n">
        <f aca="false">E52+E60</f>
        <v>-180</v>
      </c>
      <c r="F62" s="156" t="n">
        <f aca="false">F52+F60</f>
        <v>718</v>
      </c>
      <c r="G62" s="156" t="n">
        <f aca="false">G52+G60</f>
        <v>-180</v>
      </c>
      <c r="H62" s="156" t="n">
        <f aca="false">H52+H60</f>
        <v>-4681</v>
      </c>
      <c r="I62" s="156" t="n">
        <f aca="false">I52+I60</f>
        <v>691</v>
      </c>
      <c r="J62" s="156" t="n">
        <f aca="false">J52+J60</f>
        <v>-610</v>
      </c>
      <c r="K62" s="156" t="n">
        <f aca="false">K52+K60</f>
        <v>-506</v>
      </c>
      <c r="L62" s="156" t="n">
        <f aca="false">L52+L60</f>
        <v>1395</v>
      </c>
      <c r="M62" s="156" t="n">
        <f aca="false">M52+M60</f>
        <v>-483</v>
      </c>
      <c r="N62" s="156" t="n">
        <f aca="false">N52+N60</f>
        <v>-499</v>
      </c>
      <c r="O62" s="156" t="n">
        <f aca="false">O52+O60</f>
        <v>1401</v>
      </c>
      <c r="P62" s="156" t="n">
        <f aca="false">P52+P60</f>
        <v>-3116</v>
      </c>
      <c r="Q62" s="156" t="n">
        <f aca="false">Q52+Q60</f>
        <v>-362</v>
      </c>
      <c r="R62" s="156" t="n">
        <f aca="false">R52+R60</f>
        <v>-2754</v>
      </c>
      <c r="S62" s="156"/>
      <c r="T62" s="156" t="n">
        <f aca="false">T52+T60</f>
        <v>0</v>
      </c>
      <c r="U62" s="156" t="n">
        <f aca="false">U52+U60</f>
        <v>0</v>
      </c>
      <c r="V62" s="156" t="n">
        <f aca="false">V52+V60</f>
        <v>0</v>
      </c>
      <c r="W62" s="102"/>
      <c r="X62" s="102"/>
      <c r="Y62" s="102"/>
      <c r="Z62" s="102"/>
      <c r="AA62" s="99" t="str">
        <f aca="false">A62</f>
        <v>INCREASE / (DECREASE) IN INTERCOMPANY CASH</v>
      </c>
      <c r="AB62" s="102"/>
      <c r="AC62" s="102"/>
      <c r="AD62" s="156" t="n">
        <f aca="false">AD52+AD60</f>
        <v>19882</v>
      </c>
      <c r="AE62" s="156" t="n">
        <f aca="false">AE52+AE60</f>
        <v>16680</v>
      </c>
      <c r="AF62" s="156" t="n">
        <f aca="false">AF52+AF60</f>
        <v>10382</v>
      </c>
      <c r="AG62" s="156" t="n">
        <f aca="false">AG52+AG60</f>
        <v>34180</v>
      </c>
      <c r="AH62" s="156" t="n">
        <f aca="false">AH52+AH60</f>
        <v>-7019</v>
      </c>
      <c r="AI62" s="156" t="n">
        <f aca="false">AI52+AI60</f>
        <v>-19091</v>
      </c>
      <c r="AJ62" s="156" t="n">
        <f aca="false">AJ52+AJ60</f>
        <v>-6290</v>
      </c>
      <c r="AK62" s="156" t="n">
        <f aca="false">AK52+AK60</f>
        <v>-6094</v>
      </c>
      <c r="AL62" s="156" t="n">
        <f aca="false">AL52+AL60</f>
        <v>-21795</v>
      </c>
      <c r="AM62" s="156" t="n">
        <f aca="false">AM52+AM60</f>
        <v>-8217</v>
      </c>
      <c r="AN62" s="156" t="n">
        <f aca="false">AN52+AN60</f>
        <v>-19201</v>
      </c>
      <c r="AO62" s="156" t="n">
        <f aca="false">AO52+AO60</f>
        <v>-801</v>
      </c>
      <c r="AP62" s="156" t="n">
        <f aca="false">AP52+AP60</f>
        <v>-7384</v>
      </c>
      <c r="AQ62" s="156" t="n">
        <f aca="false">AQ52+AQ60</f>
        <v>36562</v>
      </c>
      <c r="AR62" s="156" t="n">
        <f aca="false">AR52+AR60</f>
        <v>-43946</v>
      </c>
      <c r="AS62" s="156"/>
      <c r="AT62" s="156" t="n">
        <f aca="false">AT52+AT60</f>
        <v>0</v>
      </c>
      <c r="AU62" s="156" t="n">
        <f aca="false">AU52+AU60</f>
        <v>0</v>
      </c>
      <c r="AV62" s="156" t="n">
        <f aca="false">AV52+AV60</f>
        <v>0</v>
      </c>
    </row>
    <row r="63" customFormat="false" ht="6" hidden="false" customHeight="true" outlineLevel="0" collapsed="false">
      <c r="A63" s="114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</row>
    <row r="64" customFormat="false" ht="12.75" hidden="false" customHeight="true" outlineLevel="0" collapsed="false">
      <c r="A64" s="195" t="str">
        <f aca="false">CASHFLOW!A183</f>
        <v>      Change in Other Obligations</v>
      </c>
      <c r="B64" s="102"/>
      <c r="C64" s="102"/>
      <c r="D64" s="210" t="n">
        <v>0</v>
      </c>
      <c r="E64" s="210" t="n">
        <v>0</v>
      </c>
      <c r="F64" s="210" t="n">
        <v>0</v>
      </c>
      <c r="G64" s="210" t="n">
        <v>0</v>
      </c>
      <c r="H64" s="210" t="n">
        <v>0</v>
      </c>
      <c r="I64" s="210" t="n">
        <v>0</v>
      </c>
      <c r="J64" s="210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141" t="n">
        <f aca="false">SUM(D64:O64)</f>
        <v>0</v>
      </c>
      <c r="Q64" s="142" t="n">
        <f aca="false">SUM(D64:E64)</f>
        <v>0</v>
      </c>
      <c r="R64" s="141" t="n">
        <f aca="false">P64-Q64</f>
        <v>0</v>
      </c>
      <c r="S64" s="141"/>
      <c r="T64" s="210" t="n">
        <v>0</v>
      </c>
      <c r="U64" s="210" t="n">
        <v>0</v>
      </c>
      <c r="V64" s="158" t="n">
        <f aca="false">T64-U64</f>
        <v>0</v>
      </c>
      <c r="W64" s="102"/>
      <c r="X64" s="102"/>
      <c r="Y64" s="102"/>
      <c r="Z64" s="102"/>
      <c r="AA64" s="99" t="str">
        <f aca="false">A64</f>
        <v>      Change in Other Obligations</v>
      </c>
      <c r="AB64" s="102"/>
      <c r="AC64" s="102"/>
      <c r="AD64" s="158" t="n">
        <f aca="false">CASHFLOW!D183-'CF-Partnership, NNG &amp; 53K'!D64</f>
        <v>-6</v>
      </c>
      <c r="AE64" s="158" t="n">
        <f aca="false">CASHFLOW!E183-'CF-Partnership, NNG &amp; 53K'!E64</f>
        <v>-6</v>
      </c>
      <c r="AF64" s="158" t="n">
        <f aca="false">CASHFLOW!F183-'CF-Partnership, NNG &amp; 53K'!F64</f>
        <v>-7</v>
      </c>
      <c r="AG64" s="158" t="n">
        <f aca="false">CASHFLOW!G183-'CF-Partnership, NNG &amp; 53K'!G64</f>
        <v>-6</v>
      </c>
      <c r="AH64" s="158" t="n">
        <f aca="false">CASHFLOW!H183-'CF-Partnership, NNG &amp; 53K'!H64</f>
        <v>-7</v>
      </c>
      <c r="AI64" s="158" t="n">
        <f aca="false">CASHFLOW!I183-'CF-Partnership, NNG &amp; 53K'!I64</f>
        <v>-6</v>
      </c>
      <c r="AJ64" s="158" t="n">
        <f aca="false">CASHFLOW!J183-'CF-Partnership, NNG &amp; 53K'!J64</f>
        <v>-7</v>
      </c>
      <c r="AK64" s="158" t="n">
        <f aca="false">CASHFLOW!K183-'CF-Partnership, NNG &amp; 53K'!K64</f>
        <v>-6</v>
      </c>
      <c r="AL64" s="158" t="n">
        <f aca="false">CASHFLOW!L183-'CF-Partnership, NNG &amp; 53K'!L64</f>
        <v>-7</v>
      </c>
      <c r="AM64" s="158" t="n">
        <f aca="false">CASHFLOW!M183-'CF-Partnership, NNG &amp; 53K'!M64</f>
        <v>-6</v>
      </c>
      <c r="AN64" s="158" t="n">
        <f aca="false">CASHFLOW!N183-'CF-Partnership, NNG &amp; 53K'!N64</f>
        <v>-7</v>
      </c>
      <c r="AO64" s="158" t="n">
        <f aca="false">CASHFLOW!O183-'CF-Partnership, NNG &amp; 53K'!O64</f>
        <v>-6</v>
      </c>
      <c r="AP64" s="141" t="n">
        <f aca="false">SUM(AD64:AO64)</f>
        <v>-77</v>
      </c>
      <c r="AQ64" s="142" t="n">
        <f aca="false">SUM(AD64:AE64)</f>
        <v>-12</v>
      </c>
      <c r="AR64" s="141" t="n">
        <f aca="false">AP64-AQ64</f>
        <v>-65</v>
      </c>
      <c r="AS64" s="141"/>
      <c r="AT64" s="210" t="n">
        <v>0</v>
      </c>
      <c r="AU64" s="210" t="n">
        <v>0</v>
      </c>
      <c r="AV64" s="158" t="n">
        <f aca="false">AT64-AU64</f>
        <v>0</v>
      </c>
    </row>
    <row r="65" customFormat="false" ht="6" hidden="false" customHeight="true" outlineLevel="0" collapsed="false">
      <c r="A65" s="114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</row>
    <row r="66" customFormat="false" ht="12.75" hidden="false" customHeight="true" outlineLevel="0" collapsed="false">
      <c r="A66" s="195" t="str">
        <f aca="false">CASHFLOW!A185</f>
        <v>INCREASE / (DECREASE) IN TOTAL OBLIGATIONS</v>
      </c>
      <c r="B66" s="102"/>
      <c r="C66" s="102"/>
      <c r="D66" s="168" t="n">
        <f aca="false">D62+D64</f>
        <v>-182</v>
      </c>
      <c r="E66" s="168" t="n">
        <f aca="false">E62+E64</f>
        <v>-180</v>
      </c>
      <c r="F66" s="168" t="n">
        <f aca="false">F62+F64</f>
        <v>718</v>
      </c>
      <c r="G66" s="168" t="n">
        <f aca="false">G62+G64</f>
        <v>-180</v>
      </c>
      <c r="H66" s="168" t="n">
        <f aca="false">H62+H64</f>
        <v>-4681</v>
      </c>
      <c r="I66" s="168" t="n">
        <f aca="false">I62+I64</f>
        <v>691</v>
      </c>
      <c r="J66" s="168" t="n">
        <f aca="false">J62+J64</f>
        <v>-610</v>
      </c>
      <c r="K66" s="168" t="n">
        <f aca="false">K62+K64</f>
        <v>-506</v>
      </c>
      <c r="L66" s="168" t="n">
        <f aca="false">L62+L64</f>
        <v>1395</v>
      </c>
      <c r="M66" s="168" t="n">
        <f aca="false">M62+M64</f>
        <v>-483</v>
      </c>
      <c r="N66" s="168" t="n">
        <f aca="false">N62+N64</f>
        <v>-499</v>
      </c>
      <c r="O66" s="168" t="n">
        <f aca="false">O62+O64</f>
        <v>1401</v>
      </c>
      <c r="P66" s="168" t="n">
        <f aca="false">P62+P64</f>
        <v>-3116</v>
      </c>
      <c r="Q66" s="168" t="n">
        <f aca="false">Q62+Q64</f>
        <v>-362</v>
      </c>
      <c r="R66" s="168" t="n">
        <f aca="false">R62+R64</f>
        <v>-2754</v>
      </c>
      <c r="S66" s="168"/>
      <c r="T66" s="168" t="n">
        <f aca="false">T62+T64</f>
        <v>0</v>
      </c>
      <c r="U66" s="168" t="n">
        <f aca="false">U62+U64</f>
        <v>0</v>
      </c>
      <c r="V66" s="168" t="n">
        <f aca="false">V62+V64</f>
        <v>0</v>
      </c>
      <c r="W66" s="102"/>
      <c r="X66" s="102"/>
      <c r="Y66" s="102"/>
      <c r="Z66" s="102"/>
      <c r="AA66" s="99" t="str">
        <f aca="false">A66</f>
        <v>INCREASE / (DECREASE) IN TOTAL OBLIGATIONS</v>
      </c>
      <c r="AB66" s="102"/>
      <c r="AC66" s="102"/>
      <c r="AD66" s="168" t="n">
        <f aca="false">AD62+AD64</f>
        <v>19876</v>
      </c>
      <c r="AE66" s="168" t="n">
        <f aca="false">AE62+AE64</f>
        <v>16674</v>
      </c>
      <c r="AF66" s="168" t="n">
        <f aca="false">AF62+AF64</f>
        <v>10375</v>
      </c>
      <c r="AG66" s="168" t="n">
        <f aca="false">AG62+AG64</f>
        <v>34174</v>
      </c>
      <c r="AH66" s="168" t="n">
        <f aca="false">AH62+AH64</f>
        <v>-7026</v>
      </c>
      <c r="AI66" s="168" t="n">
        <f aca="false">AI62+AI64</f>
        <v>-19097</v>
      </c>
      <c r="AJ66" s="168" t="n">
        <f aca="false">AJ62+AJ64</f>
        <v>-6297</v>
      </c>
      <c r="AK66" s="168" t="n">
        <f aca="false">AK62+AK64</f>
        <v>-6100</v>
      </c>
      <c r="AL66" s="168" t="n">
        <f aca="false">AL62+AL64</f>
        <v>-21802</v>
      </c>
      <c r="AM66" s="168" t="n">
        <f aca="false">AM62+AM64</f>
        <v>-8223</v>
      </c>
      <c r="AN66" s="168" t="n">
        <f aca="false">AN62+AN64</f>
        <v>-19208</v>
      </c>
      <c r="AO66" s="168" t="n">
        <f aca="false">AO62+AO64</f>
        <v>-807</v>
      </c>
      <c r="AP66" s="168" t="n">
        <f aca="false">AP62+AP64</f>
        <v>-7461</v>
      </c>
      <c r="AQ66" s="168" t="n">
        <f aca="false">AQ62+AQ64</f>
        <v>36550</v>
      </c>
      <c r="AR66" s="168" t="n">
        <f aca="false">AR62+AR64</f>
        <v>-44011</v>
      </c>
      <c r="AS66" s="168"/>
      <c r="AT66" s="168" t="n">
        <f aca="false">AT62+AT64</f>
        <v>0</v>
      </c>
      <c r="AU66" s="168" t="n">
        <f aca="false">AU62+AU64</f>
        <v>0</v>
      </c>
      <c r="AV66" s="168" t="n">
        <f aca="false">AV62+AV64</f>
        <v>0</v>
      </c>
    </row>
    <row r="67" customFormat="false" ht="12.75" hidden="false" customHeight="true" outlineLevel="0" collapsed="false">
      <c r="A67" s="99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customFormat="false" ht="12.75" hidden="false" customHeight="true" outlineLevel="0" collapsed="false">
      <c r="B68" s="102"/>
      <c r="C68" s="102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02"/>
      <c r="X68" s="102"/>
      <c r="Y68" s="102"/>
      <c r="Z68" s="102"/>
      <c r="AA68" s="201" t="str">
        <f aca="false">CASHFLOW!A187</f>
        <v>      CHECK #</v>
      </c>
      <c r="AD68" s="156" t="n">
        <f aca="false">CASHFLOW!D185-'CF-Partnership, NNG &amp; 53K'!D66-'CF-Partnership, NNG &amp; 53K'!AD66</f>
        <v>0</v>
      </c>
      <c r="AE68" s="156" t="n">
        <f aca="false">CASHFLOW!E185-'CF-Partnership, NNG &amp; 53K'!E66-'CF-Partnership, NNG &amp; 53K'!AE66</f>
        <v>0</v>
      </c>
      <c r="AF68" s="156" t="n">
        <f aca="false">CASHFLOW!F185-'CF-Partnership, NNG &amp; 53K'!F66-'CF-Partnership, NNG &amp; 53K'!AF66</f>
        <v>0</v>
      </c>
      <c r="AG68" s="156" t="n">
        <f aca="false">CASHFLOW!G185-'CF-Partnership, NNG &amp; 53K'!G66-'CF-Partnership, NNG &amp; 53K'!AG66</f>
        <v>0</v>
      </c>
      <c r="AH68" s="156" t="n">
        <f aca="false">CASHFLOW!H185-'CF-Partnership, NNG &amp; 53K'!H66-'CF-Partnership, NNG &amp; 53K'!AH66</f>
        <v>0</v>
      </c>
      <c r="AI68" s="156" t="n">
        <f aca="false">CASHFLOW!I185-'CF-Partnership, NNG &amp; 53K'!I66-'CF-Partnership, NNG &amp; 53K'!AI66</f>
        <v>0</v>
      </c>
      <c r="AJ68" s="156" t="n">
        <f aca="false">CASHFLOW!J185-'CF-Partnership, NNG &amp; 53K'!J66-'CF-Partnership, NNG &amp; 53K'!AJ66</f>
        <v>0</v>
      </c>
      <c r="AK68" s="156" t="n">
        <f aca="false">CASHFLOW!K185-'CF-Partnership, NNG &amp; 53K'!K66-'CF-Partnership, NNG &amp; 53K'!AK66</f>
        <v>0</v>
      </c>
      <c r="AL68" s="156" t="n">
        <f aca="false">CASHFLOW!L185-'CF-Partnership, NNG &amp; 53K'!L66-'CF-Partnership, NNG &amp; 53K'!AL66</f>
        <v>0</v>
      </c>
      <c r="AM68" s="156" t="n">
        <f aca="false">CASHFLOW!M185-'CF-Partnership, NNG &amp; 53K'!M66-'CF-Partnership, NNG &amp; 53K'!AM66</f>
        <v>0</v>
      </c>
      <c r="AN68" s="156" t="n">
        <f aca="false">CASHFLOW!N185-'CF-Partnership, NNG &amp; 53K'!N66-'CF-Partnership, NNG &amp; 53K'!AN66</f>
        <v>0</v>
      </c>
      <c r="AO68" s="156" t="n">
        <f aca="false">CASHFLOW!O185-'CF-Partnership, NNG &amp; 53K'!O66-'CF-Partnership, NNG &amp; 53K'!AO66</f>
        <v>0</v>
      </c>
      <c r="AP68" s="156" t="n">
        <f aca="false">CASHFLOW!P185-'CF-Partnership, NNG &amp; 53K'!P66-'CF-Partnership, NNG &amp; 53K'!AP66</f>
        <v>0</v>
      </c>
      <c r="AQ68" s="156" t="n">
        <f aca="false">CASHFLOW!Q185-'CF-Partnership, NNG &amp; 53K'!Q66-'CF-Partnership, NNG &amp; 53K'!AQ66</f>
        <v>0</v>
      </c>
      <c r="AR68" s="156" t="n">
        <f aca="false">CASHFLOW!R185-'CF-Partnership, NNG &amp; 53K'!R66-'CF-Partnership, NNG &amp; 53K'!AR66</f>
        <v>0</v>
      </c>
      <c r="AT68" s="156"/>
      <c r="AU68" s="156"/>
      <c r="AV68" s="156"/>
    </row>
    <row r="69" customFormat="false" ht="6" hidden="false" customHeight="true" outlineLevel="0" collapsed="false">
      <c r="A69" s="99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customFormat="false" ht="12.75" hidden="false" customHeight="true" outlineLevel="0" collapsed="false">
      <c r="A70" s="99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</sheetData>
  <mergeCells count="8">
    <mergeCell ref="H1:M1"/>
    <mergeCell ref="AH1:AM1"/>
    <mergeCell ref="I2:L2"/>
    <mergeCell ref="AI2:AL2"/>
    <mergeCell ref="I3:L3"/>
    <mergeCell ref="AI3:AL3"/>
    <mergeCell ref="I4:L4"/>
    <mergeCell ref="AI4:AL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1997-02-24T18:47:21Z</dcterms:created>
  <dc:creator>STEVE KLEB</dc:creator>
  <dc:description/>
  <dc:language>en-US</dc:language>
  <cp:lastModifiedBy>skleb</cp:lastModifiedBy>
  <cp:lastPrinted>2001-10-25T17:05:05Z</cp:lastPrinted>
  <dcterms:modified xsi:type="dcterms:W3CDTF">2001-10-25T17:06:08Z</dcterms:modified>
  <cp:revision>0</cp:revision>
  <dc:subject/>
  <dc:title/>
</cp:coreProperties>
</file>