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comments16.xml" ContentType="application/vnd.openxmlformats-officedocument.spreadsheetml.comments+xml"/>
  <Override PartName="/xl/comments5.xml" ContentType="application/vnd.openxmlformats-officedocument.spreadsheetml.comments+xml"/>
  <Override PartName="/xl/comments15.xml" ContentType="application/vnd.openxmlformats-officedocument.spreadsheetml.comments+xml"/>
  <Override PartName="/xl/comments2.xml" ContentType="application/vnd.openxmlformats-officedocument.spreadsheetml.comments+xml"/>
  <Override PartName="/xl/comments12.xml" ContentType="application/vnd.openxmlformats-officedocument.spreadsheetml.comments+xml"/>
  <Override PartName="/xl/comments4.xml" ContentType="application/vnd.openxmlformats-officedocument.spreadsheetml.comments+xml"/>
  <Override PartName="/xl/comments14.xml" ContentType="application/vnd.openxmlformats-officedocument.spreadsheetml.comments+xml"/>
  <Override PartName="/xl/media/image1.jpeg" ContentType="image/jpeg"/>
  <Override PartName="/xl/media/image2.png" ContentType="image/png"/>
  <Override PartName="/xl/drawings/_rels/drawing7.xml.rels" ContentType="application/vnd.openxmlformats-package.relationships+xml"/>
  <Override PartName="/xl/drawings/_rels/drawing12.xml.rels" ContentType="application/vnd.openxmlformats-package.relationships+xml"/>
  <Override PartName="/xl/drawings/_rels/drawing6.xml.rels" ContentType="application/vnd.openxmlformats-package.relationships+xml"/>
  <Override PartName="/xl/drawings/_rels/drawing11.xml.rels" ContentType="application/vnd.openxmlformats-package.relationships+xml"/>
  <Override PartName="/xl/drawings/_rels/drawing5.xml.rels" ContentType="application/vnd.openxmlformats-package.relationships+xml"/>
  <Override PartName="/xl/drawings/_rels/drawing10.xml.rels" ContentType="application/vnd.openxmlformats-package.relationships+xml"/>
  <Override PartName="/xl/drawings/_rels/drawing14.xml.rels" ContentType="application/vnd.openxmlformats-package.relationships+xml"/>
  <Override PartName="/xl/drawings/_rels/drawing9.xml.rels" ContentType="application/vnd.openxmlformats-package.relationships+xml"/>
  <Override PartName="/xl/drawings/_rels/drawing4.xml.rels" ContentType="application/vnd.openxmlformats-package.relationships+xml"/>
  <Override PartName="/xl/drawings/_rels/drawing13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vmlDrawing14.vml" ContentType="application/vnd.openxmlformats-officedocument.vmlDrawing"/>
  <Override PartName="/xl/drawings/vmlDrawing8.vml" ContentType="application/vnd.openxmlformats-officedocument.vmlDrawing"/>
  <Override PartName="/xl/drawings/vmlDrawing13.vml" ContentType="application/vnd.openxmlformats-officedocument.vmlDrawing"/>
  <Override PartName="/xl/drawings/vmlDrawing7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vmlDrawing3.vml" ContentType="application/vnd.openxmlformats-officedocument.vmlDrawing"/>
  <Override PartName="/xl/drawings/drawing14.xml" ContentType="application/vnd.openxmlformats-officedocument.drawing+xml"/>
  <Override PartName="/xl/drawings/drawing5.xml" ContentType="application/vnd.openxmlformats-officedocument.drawing+xml"/>
  <Override PartName="/xl/drawings/drawing1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16.xml" ContentType="application/vnd.openxmlformats-officedocument.drawing+xml"/>
  <Override PartName="/xl/drawings/vmlDrawing12.vml" ContentType="application/vnd.openxmlformats-officedocument.vmlDrawing"/>
  <Override PartName="/xl/drawings/vmlDrawing6.vml" ContentType="application/vnd.openxmlformats-officedocument.vmlDrawing"/>
  <Override PartName="/xl/drawings/vmlDrawing16.vml" ContentType="application/vnd.openxmlformats-officedocument.vmlDrawing"/>
  <Override PartName="/xl/drawings/drawing17.xml" ContentType="application/vnd.openxmlformats-officedocument.drawing+xml"/>
  <Override PartName="/xl/drawings/drawing8.xml" ContentType="application/vnd.openxmlformats-officedocument.drawing+xml"/>
  <Override PartName="/xl/drawings/vmlDrawing17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11.xml" ContentType="application/vnd.openxmlformats-officedocument.drawing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9.xml" ContentType="application/vnd.openxmlformats-officedocument.drawing+xml"/>
  <Override PartName="/xl/drawings/vmlDrawing15.vml" ContentType="application/vnd.openxmlformats-officedocument.vmlDrawing"/>
  <Override PartName="/xl/drawings/vmlDrawing9.vml" ContentType="application/vnd.openxmlformats-officedocument.vmlDrawing"/>
  <Override PartName="/xl/drawings/vmlDrawing4.vml" ContentType="application/vnd.openxmlformats-officedocument.vmlDrawing"/>
  <Override PartName="/xl/drawings/vmlDrawing10.vml" ContentType="application/vnd.openxmlformats-officedocument.vmlDrawing"/>
  <Override PartName="/xl/drawings/vmlDrawing5.vml" ContentType="application/vnd.openxmlformats-officedocument.vmlDrawing"/>
  <Override PartName="/xl/drawings/vmlDrawing11.vml" ContentType="application/vnd.openxmlformats-officedocument.vmlDrawing"/>
  <Override PartName="/xl/comments17.xml" ContentType="application/vnd.openxmlformats-officedocument.spreadsheetml.comments+xml"/>
  <Override PartName="/xl/comments7.xml" ContentType="application/vnd.openxmlformats-officedocument.spreadsheetml.comments+xml"/>
  <Override PartName="/xl/workbook.xml" ContentType="application/vnd.openxmlformats-officedocument.spreadsheetml.sheet.main+xml"/>
  <Override PartName="/xl/comments10.xml" ContentType="application/vnd.openxmlformats-officedocument.spreadsheetml.comments+xml"/>
  <Override PartName="/xl/sharedStrings.xml" ContentType="application/vnd.openxmlformats-officedocument.spreadsheetml.sharedString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comments13.xml" ContentType="application/vnd.openxmlformats-officedocument.spreadsheetml.comments+xml"/>
  <Override PartName="/xl/comments9.xml" ContentType="application/vnd.openxmlformats-officedocument.spreadsheetml.comments+xml"/>
  <Override PartName="/xl/worksheets/_rels/sheet14.xml.rels" ContentType="application/vnd.openxmlformats-package.relationships+xml"/>
  <Override PartName="/xl/worksheets/_rels/sheet8.xml.rels" ContentType="application/vnd.openxmlformats-package.relationships+xml"/>
  <Override PartName="/xl/worksheets/_rels/sheet13.xml.rels" ContentType="application/vnd.openxmlformats-package.relationships+xml"/>
  <Override PartName="/xl/worksheets/_rels/sheet7.xml.rels" ContentType="application/vnd.openxmlformats-package.relationship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17.xml.rels" ContentType="application/vnd.openxmlformats-package.relationships+xml"/>
  <Override PartName="/xl/worksheets/_rels/sheet16.xml.rels" ContentType="application/vnd.openxmlformats-package.relationships+xml"/>
  <Override PartName="/xl/worksheets/_rels/sheet15.xml.rels" ContentType="application/vnd.openxmlformats-package.relationships+xml"/>
  <Override PartName="/xl/worksheets/_rels/sheet9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comments1.xml" ContentType="application/vnd.openxmlformats-officedocument.spreadsheetml.comments+xml"/>
  <Override PartName="/xl/comments11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ummary Adaytum" sheetId="1" state="hidden" r:id="rId3"/>
    <sheet name="Summary" sheetId="2" state="visible" r:id="rId4"/>
    <sheet name="Balance Sheet" sheetId="3" state="hidden" r:id="rId5"/>
    <sheet name="Reg Alloc ActvBud Mth 6" sheetId="4" state="hidden" r:id="rId6"/>
    <sheet name="Allocations" sheetId="5" state="hidden" r:id="rId7"/>
    <sheet name="Cost centre summary" sheetId="6" state="hidden" r:id="rId8"/>
    <sheet name="Adaytum" sheetId="7" state="hidden" r:id="rId9"/>
    <sheet name="Sheet1" sheetId="8" state="hidden" r:id="rId10"/>
    <sheet name="Trans Cost" sheetId="9" state="hidden" r:id="rId11"/>
    <sheet name="Deal Cost" sheetId="10" state="hidden" r:id="rId12"/>
    <sheet name="Summary ($000s)" sheetId="11" state="hidden" r:id="rId13"/>
    <sheet name="Reg P&amp;L by CC ActvBud" sheetId="12" state="hidden" r:id="rId14"/>
    <sheet name="Annual by Qtr" sheetId="13" state="hidden" r:id="rId15"/>
    <sheet name="WBS by Qtr" sheetId="14" state="hidden" r:id="rId16"/>
    <sheet name="Reg Alloc by CC YTD 9" sheetId="15" state="hidden" r:id="rId17"/>
    <sheet name="Imputed HC Mth" sheetId="16" state="hidden" r:id="rId18"/>
    <sheet name="Imputed HC YTD" sheetId="17" state="hidden" r:id="rId19"/>
  </sheets>
  <definedNames>
    <definedName function="false" hidden="false" localSheetId="6" name="_xlnm.Print_Area" vbProcedure="false">Adaytum!$A$1:$K$69</definedName>
    <definedName function="false" hidden="false" localSheetId="4" name="_xlnm.Print_Area" vbProcedure="false">Allocations!$A$1:$E$55</definedName>
    <definedName function="false" hidden="false" localSheetId="2" name="_xlnm.Print_Area" vbProcedure="false">'Balance Sheet'!$A$1:$J$65</definedName>
    <definedName function="false" hidden="false" localSheetId="5" name="_xlnm.Print_Area" vbProcedure="false">'Cost centre summary'!$A$1:$D$161</definedName>
    <definedName function="false" hidden="false" localSheetId="15" name="_xlnm.Print_Area" vbProcedure="false">'Imputed HC Mth'!$C$34:$L$371</definedName>
    <definedName function="false" hidden="false" localSheetId="15" name="_xlnm.Print_Titles" vbProcedure="false">'Imputed HC Mth'!$A:$B,'Imputed HC Mth'!$1:$7</definedName>
    <definedName function="false" hidden="false" localSheetId="16" name="_xlnm.Print_Titles" vbProcedure="false">'Imputed HC YTD'!$A:$B,'Imputed HC YTD'!$1:$7</definedName>
    <definedName function="false" hidden="false" localSheetId="14" name="_xlnm.Print_Area" vbProcedure="false">'Reg Alloc by CC YTD 9'!$A$1:$K$89</definedName>
    <definedName function="false" hidden="false" localSheetId="11" name="_xlnm.Print_Area" vbProcedure="false">'Reg P&amp;L by CC ActvBud'!$A$1:$F$43</definedName>
    <definedName function="false" hidden="false" localSheetId="1" name="_xlnm.Print_Area" vbProcedure="false">Summary!$A$1:$BN$65</definedName>
    <definedName function="false" hidden="false" localSheetId="10" name="_xlnm.Print_Area" vbProcedure="false">'Summary ($000s)'!$A$1:$BM$58</definedName>
    <definedName function="false" hidden="false" localSheetId="0" name="_xlnm.Print_Area" vbProcedure="false">'Summary Adaytum'!$A$1:$R$113</definedName>
    <definedName function="false" hidden="false" localSheetId="0" name="adaytum_col_1" vbProcedure="false">'Summary Adaytum'!$C$8:$O$9</definedName>
    <definedName function="false" hidden="false" localSheetId="0" name="adaytum_data_1" vbProcedure="false">'Summary Adaytum'!$C$10:$O$113</definedName>
    <definedName function="false" hidden="false" localSheetId="0" name="adaytum_page_1" vbProcedure="false">'Summary Adaytum'!$B$6:$C$6</definedName>
    <definedName function="false" hidden="false" localSheetId="0" name="adaytum_row_1" vbProcedure="false">'Summary Adaytum'!$B$10:$B$113</definedName>
    <definedName function="false" hidden="false" localSheetId="0" name="adaytum_view_1" vbProcedure="false">'Summary Adaytum'!$B$5</definedName>
    <definedName function="false" hidden="false" localSheetId="3" name="adaytum_col_1" vbProcedure="false">'Reg Alloc ActvBud Mth 6'!$E$11:$K$11</definedName>
    <definedName function="false" hidden="false" localSheetId="3" name="adaytum_data_1" vbProcedure="false">'Reg Alloc ActvBud Mth 6'!$E$12:$K$53</definedName>
    <definedName function="false" hidden="false" localSheetId="3" name="adaytum_page_1" vbProcedure="false">'Reg Alloc ActvBud Mth 6'!$B$5:$E$5</definedName>
    <definedName function="false" hidden="false" localSheetId="3" name="adaytum_row_1" vbProcedure="false">'Reg Alloc ActvBud Mth 6'!$B$12:$B$53</definedName>
    <definedName function="false" hidden="false" localSheetId="3" name="adaytum_view_1" vbProcedure="false">'Reg Alloc ActvBud Mth 6'!$B$4</definedName>
    <definedName function="false" hidden="false" localSheetId="4" name="adaytum_col_1" vbProcedure="false">Allocations!$C$8:$E$8</definedName>
    <definedName function="false" hidden="false" localSheetId="4" name="adaytum_data_1" vbProcedure="false">Allocations!$C$9:$E$60</definedName>
    <definedName function="false" hidden="false" localSheetId="4" name="adaytum_page_1" vbProcedure="false">Allocations!$B$6:$C$6</definedName>
    <definedName function="false" hidden="false" localSheetId="4" name="adaytum_row_1" vbProcedure="false">Allocations!$B$9:$B$60</definedName>
    <definedName function="false" hidden="false" localSheetId="4" name="adaytum_view_1" vbProcedure="false">Allocations!$B$5</definedName>
    <definedName function="false" hidden="false" localSheetId="5" name="adaytum_col_1" vbProcedure="false">'Cost centre summary'!$C$7</definedName>
    <definedName function="false" hidden="false" localSheetId="5" name="adaytum_col_2" vbProcedure="false">'Cost centre summary'!$C$22</definedName>
    <definedName function="false" hidden="false" localSheetId="5" name="adaytum_col_3" vbProcedure="false">'Cost centre summary'!$C$115</definedName>
    <definedName function="false" hidden="false" localSheetId="5" name="adaytum_col_7" vbProcedure="false">'Cost centre summary'!$C$145</definedName>
    <definedName function="false" hidden="false" localSheetId="5" name="adaytum_col_8" vbProcedure="false">'Cost centre summary'!$C$76:$D$76</definedName>
    <definedName function="false" hidden="false" localSheetId="5" name="adaytum_col_9" vbProcedure="false">'Cost centre summary'!$C$93:$D$93</definedName>
    <definedName function="false" hidden="false" localSheetId="5" name="adaytum_data_1" vbProcedure="false">'Cost centre summary'!$C$8:$C$17</definedName>
    <definedName function="false" hidden="false" localSheetId="5" name="adaytum_data_2" vbProcedure="false">'Cost centre summary'!$C$23:$C$60</definedName>
    <definedName function="false" hidden="false" localSheetId="5" name="adaytum_data_3" vbProcedure="false">'Cost centre summary'!$C$116:$C$142</definedName>
    <definedName function="false" hidden="false" localSheetId="5" name="adaytum_data_8" vbProcedure="false">'Cost centre summary'!$C$78:$D$78</definedName>
    <definedName function="false" hidden="false" localSheetId="5" name="adaytum_data_9" vbProcedure="false">'Cost centre summary'!$C$95:$D$95</definedName>
    <definedName function="false" hidden="false" localSheetId="5" name="adaytum_page_1" vbProcedure="false">'Cost centre summary'!$B$5:$D$5</definedName>
    <definedName function="false" hidden="false" localSheetId="5" name="adaytum_page_2" vbProcedure="false">'Cost centre summary'!$A$20:$B$20</definedName>
    <definedName function="false" hidden="false" localSheetId="5" name="adaytum_page_3" vbProcedure="false">'Cost centre summary'!$A$113:$B$113</definedName>
    <definedName function="false" hidden="false" localSheetId="5" name="adaytum_page_4" vbProcedure="false">'Cost centre summary'!$B$34:$C$34</definedName>
    <definedName function="false" hidden="false" localSheetId="5" name="adaytum_page_5" vbProcedure="false">'Cost centre summary'!$B$51</definedName>
    <definedName function="false" hidden="false" localSheetId="5" name="adaytum_page_6" vbProcedure="false">'Cost centre summary'!$B$127:$C$127</definedName>
    <definedName function="false" hidden="false" localSheetId="5" name="adaytum_page_7" vbProcedure="false">'Cost centre summary'!$B$144</definedName>
    <definedName function="false" hidden="false" localSheetId="5" name="adaytum_page_8" vbProcedure="false">'Cost centre summary'!$B$75:$D$75</definedName>
    <definedName function="false" hidden="false" localSheetId="5" name="adaytum_page_9" vbProcedure="false">'Cost centre summary'!$B$92</definedName>
    <definedName function="false" hidden="false" localSheetId="5" name="adaytum_row_1" vbProcedure="false">'Cost centre summary'!$B$8:$B$17</definedName>
    <definedName function="false" hidden="false" localSheetId="5" name="adaytum_row_2" vbProcedure="false">'Cost centre summary'!$A$23:$B$60</definedName>
    <definedName function="false" hidden="false" localSheetId="5" name="adaytum_row_3" vbProcedure="false">'Cost centre summary'!$A$116:$B$142</definedName>
    <definedName function="false" hidden="false" localSheetId="5" name="adaytum_row_4" vbProcedure="false">'Cost centre summary'!$B$37</definedName>
    <definedName function="false" hidden="false" localSheetId="5" name="adaytum_row_5" vbProcedure="false">'Cost centre summary'!$B$55</definedName>
    <definedName function="false" hidden="false" localSheetId="5" name="adaytum_row_6" vbProcedure="false">'Cost centre summary'!$B$130</definedName>
    <definedName function="false" hidden="false" localSheetId="5" name="adaytum_row_7" vbProcedure="false">'Cost centre summary'!$B$147</definedName>
    <definedName function="false" hidden="false" localSheetId="5" name="adaytum_row_8" vbProcedure="false">'Cost centre summary'!$B$78</definedName>
    <definedName function="false" hidden="false" localSheetId="5" name="adaytum_row_9" vbProcedure="false">'Cost centre summary'!$B$95</definedName>
    <definedName function="false" hidden="false" localSheetId="5" name="adaytum_view_1" vbProcedure="false">'Cost centre summary'!$B$4</definedName>
    <definedName function="false" hidden="false" localSheetId="5" name="adaytum_view_10" vbProcedure="false">'Cost centre summary'!$A$112</definedName>
    <definedName function="false" hidden="false" localSheetId="5" name="adaytum_view_2" vbProcedure="false">'Cost centre summary'!$A$19</definedName>
    <definedName function="false" hidden="false" localSheetId="5" name="adaytum_view_4" vbProcedure="false">'Cost centre summary'!$B$33</definedName>
    <definedName function="false" hidden="false" localSheetId="5" name="adaytum_view_5" vbProcedure="false">'Cost centre summary'!$B$50</definedName>
    <definedName function="false" hidden="false" localSheetId="5" name="adaytum_view_6" vbProcedure="false">'Cost centre summary'!$B$126</definedName>
    <definedName function="false" hidden="false" localSheetId="5" name="adaytum_view_7" vbProcedure="false">'Cost centre summary'!$B$143</definedName>
    <definedName function="false" hidden="false" localSheetId="5" name="adaytum_view_8" vbProcedure="false">'Cost centre summary'!$B$74</definedName>
    <definedName function="false" hidden="false" localSheetId="5" name="adaytum_view_9" vbProcedure="false">'Cost centre summary'!$B$91</definedName>
    <definedName function="false" hidden="false" localSheetId="7" name="adaytum_col_1" vbProcedure="false">Sheet1!$C$9</definedName>
    <definedName function="false" hidden="false" localSheetId="7" name="adaytum_data_1" vbProcedure="false">Sheet1!$C$10:$C$103</definedName>
    <definedName function="false" hidden="false" localSheetId="7" name="adaytum_page_1" vbProcedure="false">Sheet1!$B$7:$D$7</definedName>
    <definedName function="false" hidden="false" localSheetId="7" name="adaytum_row_1" vbProcedure="false">Sheet1!$B$10:$B$103</definedName>
    <definedName function="false" hidden="false" localSheetId="7" name="adaytum_view_1" vbProcedure="false">Sheet1!$B$6</definedName>
    <definedName function="false" hidden="false" localSheetId="11" name="adaytum_col_1" vbProcedure="false">'Reg P&amp;L by CC ActvBud'!$C$7:$F$7</definedName>
    <definedName function="false" hidden="false" localSheetId="11" name="adaytum_col_2" vbProcedure="false">'Reg P&amp;L by CC ActvBud'!$C$41:$F$41</definedName>
    <definedName function="false" hidden="false" localSheetId="11" name="adaytum_data_1" vbProcedure="false">'Reg P&amp;L by CC ActvBud'!$C$8:$F$36</definedName>
    <definedName function="false" hidden="false" localSheetId="11" name="adaytum_data_2" vbProcedure="false">'Reg P&amp;L by CC ActvBud'!$C$42:$F$42</definedName>
    <definedName function="false" hidden="false" localSheetId="11" name="adaytum_page_1" vbProcedure="false">'Reg P&amp;L by CC ActvBud'!$B$5:$C$5</definedName>
    <definedName function="false" hidden="false" localSheetId="11" name="adaytum_page_2" vbProcedure="false">'Reg P&amp;L by CC ActvBud'!$B$39</definedName>
    <definedName function="false" hidden="false" localSheetId="11" name="adaytum_row_1" vbProcedure="false">'Reg P&amp;L by CC ActvBud'!$B$8:$B$36</definedName>
    <definedName function="false" hidden="false" localSheetId="11" name="adaytum_row_2" vbProcedure="false">'Reg P&amp;L by CC ActvBud'!$B$42</definedName>
    <definedName function="false" hidden="false" localSheetId="11" name="adaytum_view_1" vbProcedure="false">'Reg P&amp;L by CC ActvBud'!$B$4</definedName>
    <definedName function="false" hidden="false" localSheetId="11" name="adaytum_view_2" vbProcedure="false">'Reg P&amp;L by CC ActvBud'!$B$38</definedName>
    <definedName function="false" hidden="false" localSheetId="12" name="adaytum_col_1" vbProcedure="false">'Annual by Qtr'!$C$7:$S$7</definedName>
    <definedName function="false" hidden="false" localSheetId="12" name="adaytum_data_1" vbProcedure="false">'Annual by Qtr'!$C$9:$S$27</definedName>
    <definedName function="false" hidden="false" localSheetId="12" name="adaytum_page_1" vbProcedure="false">'Annual by Qtr'!$B$5</definedName>
    <definedName function="false" hidden="false" localSheetId="12" name="adaytum_row_1" vbProcedure="false">'Annual by Qtr'!$B$9:$B$27</definedName>
    <definedName function="false" hidden="false" localSheetId="12" name="adaytum_view_1" vbProcedure="false">'Annual by Qtr'!$B$4</definedName>
    <definedName function="false" hidden="false" localSheetId="13" name="adaytum_col_1" vbProcedure="false">'WBS by Qtr'!$C$7:$S$7</definedName>
    <definedName function="false" hidden="false" localSheetId="13" name="adaytum_data_1" vbProcedure="false">'WBS by Qtr'!$C$8:$S$165</definedName>
    <definedName function="false" hidden="false" localSheetId="13" name="adaytum_page_1" vbProcedure="false">'WBS by Qtr'!$B$5:$C$5</definedName>
    <definedName function="false" hidden="false" localSheetId="13" name="adaytum_row_1" vbProcedure="false">'WBS by Qtr'!$B$8:$B$165</definedName>
    <definedName function="false" hidden="false" localSheetId="13" name="adaytum_view_1" vbProcedure="false">'WBS by Qtr'!$B$4</definedName>
    <definedName function="false" hidden="false" localSheetId="14" name="adaytum_col_1" vbProcedure="false">'Reg Alloc by CC YTD 9'!$C$7:$K$7</definedName>
    <definedName function="false" hidden="false" localSheetId="14" name="adaytum_col_2" vbProcedure="false">'Reg Alloc by CC YTD 9'!$C$15:$K$15</definedName>
    <definedName function="false" hidden="false" localSheetId="14" name="adaytum_col_3" vbProcedure="false">'Reg Alloc by CC YTD 9'!$C$76:$AC$76</definedName>
    <definedName function="false" hidden="false" localSheetId="14" name="adaytum_col_4" vbProcedure="false">'Reg Alloc by CC YTD 9'!$C$85:$AC$85</definedName>
    <definedName function="false" hidden="false" localSheetId="14" name="adaytum_data_1" vbProcedure="false">'Reg Alloc by CC YTD 9'!$C$9:$K$9</definedName>
    <definedName function="false" hidden="false" localSheetId="14" name="adaytum_data_2" vbProcedure="false">'Reg Alloc by CC YTD 9'!$C$16:$K$68</definedName>
    <definedName function="false" hidden="false" localSheetId="14" name="adaytum_data_3" vbProcedure="false">'Reg Alloc by CC YTD 9'!$C$79:$AC$79</definedName>
    <definedName function="false" hidden="false" localSheetId="14" name="adaytum_data_4" vbProcedure="false">'Reg Alloc by CC YTD 9'!$C$88:$AC$88</definedName>
    <definedName function="false" hidden="false" localSheetId="14" name="adaytum_page_1" vbProcedure="false">'Reg Alloc by CC YTD 9'!$B$5:$C$5</definedName>
    <definedName function="false" hidden="false" localSheetId="14" name="adaytum_page_2" vbProcedure="false">'Reg Alloc by CC YTD 9'!$B$13:$C$13</definedName>
    <definedName function="false" hidden="false" localSheetId="14" name="adaytum_page_3" vbProcedure="false">'Reg Alloc by CC YTD 9'!$B$75:$C$75</definedName>
    <definedName function="false" hidden="false" localSheetId="14" name="adaytum_page_4" vbProcedure="false">'Reg Alloc by CC YTD 9'!$B$84:$C$84</definedName>
    <definedName function="false" hidden="false" localSheetId="14" name="adaytum_row_1" vbProcedure="false">'Reg Alloc by CC YTD 9'!$B$9</definedName>
    <definedName function="false" hidden="false" localSheetId="14" name="adaytum_row_2" vbProcedure="false">'Reg Alloc by CC YTD 9'!$B$16:$B$68</definedName>
    <definedName function="false" hidden="false" localSheetId="14" name="adaytum_row_3" vbProcedure="false">'Reg Alloc by CC YTD 9'!$B$79</definedName>
    <definedName function="false" hidden="false" localSheetId="14" name="adaytum_row_4" vbProcedure="false">'Reg Alloc by CC YTD 9'!$B$88</definedName>
    <definedName function="false" hidden="false" localSheetId="14" name="adaytum_view_1" vbProcedure="false">'Reg Alloc by CC YTD 9'!$B$4</definedName>
    <definedName function="false" hidden="false" localSheetId="14" name="adaytum_view_2" vbProcedure="false">'Reg Alloc by CC YTD 9'!$B$12</definedName>
    <definedName function="false" hidden="false" localSheetId="14" name="adaytum_view_3" vbProcedure="false">'Reg Alloc by CC YTD 9'!$B$74</definedName>
    <definedName function="false" hidden="false" localSheetId="14" name="adaytum_view_4" vbProcedure="false">'Reg Alloc by CC YTD 9'!$B$83</definedName>
    <definedName function="false" hidden="false" localSheetId="15" name="adaytum_col_1" vbProcedure="false">'Imputed HC Mth'!$C$7:$L$7</definedName>
    <definedName function="false" hidden="false" localSheetId="15" name="adaytum_data_1" vbProcedure="false">'Imputed HC Mth'!$C$8:$L$370</definedName>
    <definedName function="false" hidden="false" localSheetId="15" name="adaytum_page_1" vbProcedure="false">'Imputed HC Mth'!$B$5:$C$5</definedName>
    <definedName function="false" hidden="false" localSheetId="15" name="adaytum_row_1" vbProcedure="false">'Imputed HC Mth'!$B$8:$B$370</definedName>
    <definedName function="false" hidden="false" localSheetId="15" name="adaytum_view_1" vbProcedure="false">'Imputed HC Mth'!$B$4</definedName>
    <definedName function="false" hidden="false" localSheetId="16" name="adaytum_col_1" vbProcedure="false">'Imputed HC YTD'!$C$7:$L$7</definedName>
    <definedName function="false" hidden="false" localSheetId="16" name="adaytum_data_1" vbProcedure="false">'Imputed HC YTD'!$C$8:$L$368</definedName>
    <definedName function="false" hidden="false" localSheetId="16" name="adaytum_page_1" vbProcedure="false">'Imputed HC YTD'!$B$5:$C$5</definedName>
    <definedName function="false" hidden="false" localSheetId="16" name="adaytum_row_1" vbProcedure="false">'Imputed HC YTD'!$B$8:$B$368</definedName>
    <definedName function="false" hidden="false" localSheetId="16" name="adaytum_view_1" vbProcedure="false">'Imputed HC YTD'!$B$4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SUP=Y
BBF=N
NTS=Y
VAL=Y
RHD=N
LCK=N
RFH=N
BBK=Y
OVF=N
IAB=N
BAZ=N
EAZ=N
P01=SAP CC in Subregions
P02=Consolidated/Non Consolidated
R01=P&amp;L MRG Forecasting
C01=Months+Qs
C02=GA Forecasting
RGP=adaytum_page_1
RGR=adaytum_row_1
RGC=adaytum_col_1
RGD=adaytum_data_1
VID=D07A240F379062C0
CHK=600724353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7</xdr:rowOff>
              </xdr:from>
              <xdr:to>
                <xdr:col>3</xdr:col>
                <xdr:colOff>43</xdr:colOff>
                <xdr:row>7</xdr:row>
                <xdr:rowOff>12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</xdr:row>
                <xdr:rowOff>7</xdr:rowOff>
              </xdr:from>
              <xdr:to>
                <xdr:col>3</xdr:col>
                <xdr:colOff>45</xdr:colOff>
                <xdr:row>8</xdr:row>
                <xdr:rowOff>7</xdr:rowOff>
              </xdr:to>
            </anchor>
          </commentPr>
        </mc:Choice>
        <mc:Fallback/>
      </mc:AlternateContent>
    </comment>
    <comment ref="B1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8</xdr:row>
                <xdr:rowOff>12</xdr:rowOff>
              </xdr:from>
              <xdr:to>
                <xdr:col>3</xdr:col>
                <xdr:colOff>45</xdr:colOff>
                <xdr:row>13</xdr:row>
                <xdr:rowOff>12</xdr:rowOff>
              </xdr:to>
            </anchor>
          </commentPr>
        </mc:Choice>
        <mc:Fallback/>
      </mc:AlternateContent>
    </comment>
    <comment ref="B1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7</xdr:row>
                <xdr:rowOff>7</xdr:rowOff>
              </xdr:from>
              <xdr:to>
                <xdr:col>3</xdr:col>
                <xdr:colOff>39</xdr:colOff>
                <xdr:row>11</xdr:row>
                <xdr:rowOff>17</xdr:rowOff>
              </xdr:to>
            </anchor>
          </commentPr>
        </mc:Choice>
        <mc:Fallback/>
      </mc:AlternateContent>
    </comment>
    <comment ref="B1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8</xdr:row>
                <xdr:rowOff>0</xdr:rowOff>
              </xdr:from>
              <xdr:to>
                <xdr:col>3</xdr:col>
                <xdr:colOff>39</xdr:colOff>
                <xdr:row>12</xdr:row>
                <xdr:rowOff>17</xdr:rowOff>
              </xdr:to>
            </anchor>
          </commentPr>
        </mc:Choice>
        <mc:Fallback/>
      </mc:AlternateContent>
    </comment>
    <comment ref="B1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8</xdr:row>
                <xdr:rowOff>0</xdr:rowOff>
              </xdr:from>
              <xdr:to>
                <xdr:col>3</xdr:col>
                <xdr:colOff>39</xdr:colOff>
                <xdr:row>12</xdr:row>
                <xdr:rowOff>17</xdr:rowOff>
              </xdr:to>
            </anchor>
          </commentPr>
        </mc:Choice>
        <mc:Fallback/>
      </mc:AlternateContent>
    </comment>
    <comment ref="B1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8</xdr:row>
                <xdr:rowOff>0</xdr:rowOff>
              </xdr:from>
              <xdr:to>
                <xdr:col>3</xdr:col>
                <xdr:colOff>39</xdr:colOff>
                <xdr:row>12</xdr:row>
                <xdr:rowOff>17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8</xdr:row>
                <xdr:rowOff>0</xdr:rowOff>
              </xdr:from>
              <xdr:to>
                <xdr:col>3</xdr:col>
                <xdr:colOff>39</xdr:colOff>
                <xdr:row>12</xdr:row>
                <xdr:rowOff>17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8</xdr:row>
                <xdr:rowOff>17</xdr:rowOff>
              </xdr:from>
              <xdr:to>
                <xdr:col>3</xdr:col>
                <xdr:colOff>39</xdr:colOff>
                <xdr:row>13</xdr:row>
                <xdr:rowOff>17</xdr:rowOff>
              </xdr:to>
            </anchor>
          </commentPr>
        </mc:Choice>
        <mc:Fallback/>
      </mc:AlternateContent>
    </comment>
    <comment ref="B1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11</xdr:row>
                <xdr:rowOff>11</xdr:rowOff>
              </xdr:from>
              <xdr:to>
                <xdr:col>3</xdr:col>
                <xdr:colOff>39</xdr:colOff>
                <xdr:row>16</xdr:row>
                <xdr:rowOff>17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12</xdr:row>
                <xdr:rowOff>11</xdr:rowOff>
              </xdr:from>
              <xdr:to>
                <xdr:col>3</xdr:col>
                <xdr:colOff>39</xdr:colOff>
                <xdr:row>17</xdr:row>
                <xdr:rowOff>17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13</xdr:row>
                <xdr:rowOff>11</xdr:rowOff>
              </xdr:from>
              <xdr:to>
                <xdr:col>3</xdr:col>
                <xdr:colOff>39</xdr:colOff>
                <xdr:row>18</xdr:row>
                <xdr:rowOff>17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15</xdr:row>
                <xdr:rowOff>11</xdr:rowOff>
              </xdr:from>
              <xdr:to>
                <xdr:col>3</xdr:col>
                <xdr:colOff>39</xdr:colOff>
                <xdr:row>19</xdr:row>
                <xdr:rowOff>17</xdr:rowOff>
              </xdr:to>
            </anchor>
          </commentPr>
        </mc:Choice>
        <mc:Fallback/>
      </mc:AlternateContent>
    </comment>
    <comment ref="B2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16</xdr:row>
                <xdr:rowOff>11</xdr:rowOff>
              </xdr:from>
              <xdr:to>
                <xdr:col>3</xdr:col>
                <xdr:colOff>39</xdr:colOff>
                <xdr:row>21</xdr:row>
                <xdr:rowOff>17</xdr:rowOff>
              </xdr:to>
            </anchor>
          </commentPr>
        </mc:Choice>
        <mc:Fallback/>
      </mc:AlternateContent>
    </comment>
    <comment ref="B2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18</xdr:row>
                <xdr:rowOff>11</xdr:rowOff>
              </xdr:from>
              <xdr:to>
                <xdr:col>3</xdr:col>
                <xdr:colOff>39</xdr:colOff>
                <xdr:row>23</xdr:row>
                <xdr:rowOff>17</xdr:rowOff>
              </xdr:to>
            </anchor>
          </commentPr>
        </mc:Choice>
        <mc:Fallback/>
      </mc:AlternateContent>
    </comment>
    <comment ref="B2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19</xdr:row>
                <xdr:rowOff>11</xdr:rowOff>
              </xdr:from>
              <xdr:to>
                <xdr:col>3</xdr:col>
                <xdr:colOff>39</xdr:colOff>
                <xdr:row>28</xdr:row>
                <xdr:rowOff>17</xdr:rowOff>
              </xdr:to>
            </anchor>
          </commentPr>
        </mc:Choice>
        <mc:Fallback/>
      </mc:AlternateContent>
    </comment>
    <comment ref="B2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21</xdr:row>
                <xdr:rowOff>11</xdr:rowOff>
              </xdr:from>
              <xdr:to>
                <xdr:col>3</xdr:col>
                <xdr:colOff>39</xdr:colOff>
                <xdr:row>34</xdr:row>
                <xdr:rowOff>17</xdr:rowOff>
              </xdr:to>
            </anchor>
          </commentPr>
        </mc:Choice>
        <mc:Fallback/>
      </mc:AlternateContent>
    </comment>
    <comment ref="B2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22</xdr:row>
                <xdr:rowOff>11</xdr:rowOff>
              </xdr:from>
              <xdr:to>
                <xdr:col>3</xdr:col>
                <xdr:colOff>39</xdr:colOff>
                <xdr:row>35</xdr:row>
                <xdr:rowOff>17</xdr:rowOff>
              </xdr:to>
            </anchor>
          </commentPr>
        </mc:Choice>
        <mc:Fallback/>
      </mc:AlternateContent>
    </comment>
    <comment ref="B2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23</xdr:row>
                <xdr:rowOff>11</xdr:rowOff>
              </xdr:from>
              <xdr:to>
                <xdr:col>3</xdr:col>
                <xdr:colOff>39</xdr:colOff>
                <xdr:row>36</xdr:row>
                <xdr:rowOff>17</xdr:rowOff>
              </xdr:to>
            </anchor>
          </commentPr>
        </mc:Choice>
        <mc:Fallback/>
      </mc:AlternateContent>
    </comment>
    <comment ref="B3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28</xdr:row>
                <xdr:rowOff>11</xdr:rowOff>
              </xdr:from>
              <xdr:to>
                <xdr:col>3</xdr:col>
                <xdr:colOff>39</xdr:colOff>
                <xdr:row>38</xdr:row>
                <xdr:rowOff>17</xdr:rowOff>
              </xdr:to>
            </anchor>
          </commentPr>
        </mc:Choice>
        <mc:Fallback/>
      </mc:AlternateContent>
    </comment>
    <comment ref="B3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34</xdr:row>
                <xdr:rowOff>11</xdr:rowOff>
              </xdr:from>
              <xdr:to>
                <xdr:col>3</xdr:col>
                <xdr:colOff>39</xdr:colOff>
                <xdr:row>39</xdr:row>
                <xdr:rowOff>17</xdr:rowOff>
              </xdr:to>
            </anchor>
          </commentPr>
        </mc:Choice>
        <mc:Fallback/>
      </mc:AlternateContent>
    </comment>
    <comment ref="B3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34</xdr:row>
                <xdr:rowOff>11</xdr:rowOff>
              </xdr:from>
              <xdr:to>
                <xdr:col>3</xdr:col>
                <xdr:colOff>39</xdr:colOff>
                <xdr:row>39</xdr:row>
                <xdr:rowOff>17</xdr:rowOff>
              </xdr:to>
            </anchor>
          </commentPr>
        </mc:Choice>
        <mc:Fallback/>
      </mc:AlternateContent>
    </comment>
    <comment ref="B3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35</xdr:row>
                <xdr:rowOff>11</xdr:rowOff>
              </xdr:from>
              <xdr:to>
                <xdr:col>3</xdr:col>
                <xdr:colOff>39</xdr:colOff>
                <xdr:row>41</xdr:row>
                <xdr:rowOff>17</xdr:rowOff>
              </xdr:to>
            </anchor>
          </commentPr>
        </mc:Choice>
        <mc:Fallback/>
      </mc:AlternateContent>
    </comment>
    <comment ref="B3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35</xdr:row>
                <xdr:rowOff>11</xdr:rowOff>
              </xdr:from>
              <xdr:to>
                <xdr:col>3</xdr:col>
                <xdr:colOff>39</xdr:colOff>
                <xdr:row>41</xdr:row>
                <xdr:rowOff>17</xdr:rowOff>
              </xdr:to>
            </anchor>
          </commentPr>
        </mc:Choice>
        <mc:Fallback/>
      </mc:AlternateContent>
    </comment>
    <comment ref="B3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35</xdr:row>
                <xdr:rowOff>11</xdr:rowOff>
              </xdr:from>
              <xdr:to>
                <xdr:col>3</xdr:col>
                <xdr:colOff>39</xdr:colOff>
                <xdr:row>41</xdr:row>
                <xdr:rowOff>17</xdr:rowOff>
              </xdr:to>
            </anchor>
          </commentPr>
        </mc:Choice>
        <mc:Fallback/>
      </mc:AlternateContent>
    </comment>
    <comment ref="B3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36</xdr:row>
                <xdr:rowOff>11</xdr:rowOff>
              </xdr:from>
              <xdr:to>
                <xdr:col>3</xdr:col>
                <xdr:colOff>39</xdr:colOff>
                <xdr:row>42</xdr:row>
                <xdr:rowOff>17</xdr:rowOff>
              </xdr:to>
            </anchor>
          </commentPr>
        </mc:Choice>
        <mc:Fallback/>
      </mc:AlternateContent>
    </comment>
    <comment ref="B3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39</xdr:row>
                <xdr:rowOff>11</xdr:rowOff>
              </xdr:from>
              <xdr:to>
                <xdr:col>3</xdr:col>
                <xdr:colOff>39</xdr:colOff>
                <xdr:row>44</xdr:row>
                <xdr:rowOff>17</xdr:rowOff>
              </xdr:to>
            </anchor>
          </commentPr>
        </mc:Choice>
        <mc:Fallback/>
      </mc:AlternateContent>
    </comment>
    <comment ref="B3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39</xdr:row>
                <xdr:rowOff>11</xdr:rowOff>
              </xdr:from>
              <xdr:to>
                <xdr:col>3</xdr:col>
                <xdr:colOff>39</xdr:colOff>
                <xdr:row>44</xdr:row>
                <xdr:rowOff>17</xdr:rowOff>
              </xdr:to>
            </anchor>
          </commentPr>
        </mc:Choice>
        <mc:Fallback/>
      </mc:AlternateContent>
    </comment>
    <comment ref="B4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41</xdr:row>
                <xdr:rowOff>11</xdr:rowOff>
              </xdr:from>
              <xdr:to>
                <xdr:col>3</xdr:col>
                <xdr:colOff>39</xdr:colOff>
                <xdr:row>45</xdr:row>
                <xdr:rowOff>17</xdr:rowOff>
              </xdr:to>
            </anchor>
          </commentPr>
        </mc:Choice>
        <mc:Fallback/>
      </mc:AlternateContent>
    </comment>
    <comment ref="B4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41</xdr:row>
                <xdr:rowOff>11</xdr:rowOff>
              </xdr:from>
              <xdr:to>
                <xdr:col>3</xdr:col>
                <xdr:colOff>39</xdr:colOff>
                <xdr:row>45</xdr:row>
                <xdr:rowOff>17</xdr:rowOff>
              </xdr:to>
            </anchor>
          </commentPr>
        </mc:Choice>
        <mc:Fallback/>
      </mc:AlternateContent>
    </comment>
    <comment ref="B4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41</xdr:row>
                <xdr:rowOff>11</xdr:rowOff>
              </xdr:from>
              <xdr:to>
                <xdr:col>3</xdr:col>
                <xdr:colOff>39</xdr:colOff>
                <xdr:row>45</xdr:row>
                <xdr:rowOff>17</xdr:rowOff>
              </xdr:to>
            </anchor>
          </commentPr>
        </mc:Choice>
        <mc:Fallback/>
      </mc:AlternateContent>
    </comment>
    <comment ref="B4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42</xdr:row>
                <xdr:rowOff>11</xdr:rowOff>
              </xdr:from>
              <xdr:to>
                <xdr:col>3</xdr:col>
                <xdr:colOff>39</xdr:colOff>
                <xdr:row>48</xdr:row>
                <xdr:rowOff>17</xdr:rowOff>
              </xdr:to>
            </anchor>
          </commentPr>
        </mc:Choice>
        <mc:Fallback/>
      </mc:AlternateContent>
    </comment>
    <comment ref="B4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43</xdr:row>
                <xdr:rowOff>11</xdr:rowOff>
              </xdr:from>
              <xdr:to>
                <xdr:col>3</xdr:col>
                <xdr:colOff>39</xdr:colOff>
                <xdr:row>49</xdr:row>
                <xdr:rowOff>17</xdr:rowOff>
              </xdr:to>
            </anchor>
          </commentPr>
        </mc:Choice>
        <mc:Fallback/>
      </mc:AlternateContent>
    </comment>
    <comment ref="B4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44</xdr:row>
                <xdr:rowOff>11</xdr:rowOff>
              </xdr:from>
              <xdr:to>
                <xdr:col>3</xdr:col>
                <xdr:colOff>39</xdr:colOff>
                <xdr:row>50</xdr:row>
                <xdr:rowOff>17</xdr:rowOff>
              </xdr:to>
            </anchor>
          </commentPr>
        </mc:Choice>
        <mc:Fallback/>
      </mc:AlternateContent>
    </comment>
    <comment ref="B4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48</xdr:row>
                <xdr:rowOff>11</xdr:rowOff>
              </xdr:from>
              <xdr:to>
                <xdr:col>3</xdr:col>
                <xdr:colOff>39</xdr:colOff>
                <xdr:row>54</xdr:row>
                <xdr:rowOff>17</xdr:rowOff>
              </xdr:to>
            </anchor>
          </commentPr>
        </mc:Choice>
        <mc:Fallback/>
      </mc:AlternateContent>
    </comment>
    <comment ref="B4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49</xdr:row>
                <xdr:rowOff>11</xdr:rowOff>
              </xdr:from>
              <xdr:to>
                <xdr:col>3</xdr:col>
                <xdr:colOff>39</xdr:colOff>
                <xdr:row>55</xdr:row>
                <xdr:rowOff>17</xdr:rowOff>
              </xdr:to>
            </anchor>
          </commentPr>
        </mc:Choice>
        <mc:Fallback/>
      </mc:AlternateContent>
    </comment>
    <comment ref="B4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50</xdr:row>
                <xdr:rowOff>11</xdr:rowOff>
              </xdr:from>
              <xdr:to>
                <xdr:col>3</xdr:col>
                <xdr:colOff>39</xdr:colOff>
                <xdr:row>56</xdr:row>
                <xdr:rowOff>17</xdr:rowOff>
              </xdr:to>
            </anchor>
          </commentPr>
        </mc:Choice>
        <mc:Fallback/>
      </mc:AlternateContent>
    </comment>
    <comment ref="B5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51</xdr:row>
                <xdr:rowOff>11</xdr:rowOff>
              </xdr:from>
              <xdr:to>
                <xdr:col>3</xdr:col>
                <xdr:colOff>39</xdr:colOff>
                <xdr:row>59</xdr:row>
                <xdr:rowOff>17</xdr:rowOff>
              </xdr:to>
            </anchor>
          </commentPr>
        </mc:Choice>
        <mc:Fallback/>
      </mc:AlternateContent>
    </comment>
    <comment ref="B5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54</xdr:row>
                <xdr:rowOff>11</xdr:rowOff>
              </xdr:from>
              <xdr:to>
                <xdr:col>3</xdr:col>
                <xdr:colOff>39</xdr:colOff>
                <xdr:row>60</xdr:row>
                <xdr:rowOff>17</xdr:rowOff>
              </xdr:to>
            </anchor>
          </commentPr>
        </mc:Choice>
        <mc:Fallback/>
      </mc:AlternateContent>
    </comment>
    <comment ref="B5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56</xdr:row>
                <xdr:rowOff>11</xdr:rowOff>
              </xdr:from>
              <xdr:to>
                <xdr:col>3</xdr:col>
                <xdr:colOff>39</xdr:colOff>
                <xdr:row>65</xdr:row>
                <xdr:rowOff>17</xdr:rowOff>
              </xdr:to>
            </anchor>
          </commentPr>
        </mc:Choice>
        <mc:Fallback/>
      </mc:AlternateContent>
    </comment>
    <comment ref="B5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59</xdr:row>
                <xdr:rowOff>11</xdr:rowOff>
              </xdr:from>
              <xdr:to>
                <xdr:col>3</xdr:col>
                <xdr:colOff>39</xdr:colOff>
                <xdr:row>66</xdr:row>
                <xdr:rowOff>17</xdr:rowOff>
              </xdr:to>
            </anchor>
          </commentPr>
        </mc:Choice>
        <mc:Fallback/>
      </mc:AlternateContent>
    </comment>
    <comment ref="B5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60</xdr:row>
                <xdr:rowOff>11</xdr:rowOff>
              </xdr:from>
              <xdr:to>
                <xdr:col>3</xdr:col>
                <xdr:colOff>39</xdr:colOff>
                <xdr:row>67</xdr:row>
                <xdr:rowOff>17</xdr:rowOff>
              </xdr:to>
            </anchor>
          </commentPr>
        </mc:Choice>
        <mc:Fallback/>
      </mc:AlternateContent>
    </comment>
    <comment ref="B5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64</xdr:row>
                <xdr:rowOff>11</xdr:rowOff>
              </xdr:from>
              <xdr:to>
                <xdr:col>3</xdr:col>
                <xdr:colOff>39</xdr:colOff>
                <xdr:row>69</xdr:row>
                <xdr:rowOff>17</xdr:rowOff>
              </xdr:to>
            </anchor>
          </commentPr>
        </mc:Choice>
        <mc:Fallback/>
      </mc:AlternateContent>
    </comment>
    <comment ref="B5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66</xdr:row>
                <xdr:rowOff>11</xdr:rowOff>
              </xdr:from>
              <xdr:to>
                <xdr:col>3</xdr:col>
                <xdr:colOff>39</xdr:colOff>
                <xdr:row>71</xdr:row>
                <xdr:rowOff>17</xdr:rowOff>
              </xdr:to>
            </anchor>
          </commentPr>
        </mc:Choice>
        <mc:Fallback/>
      </mc:AlternateContent>
    </comment>
    <comment ref="B5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66</xdr:row>
                <xdr:rowOff>11</xdr:rowOff>
              </xdr:from>
              <xdr:to>
                <xdr:col>3</xdr:col>
                <xdr:colOff>39</xdr:colOff>
                <xdr:row>71</xdr:row>
                <xdr:rowOff>17</xdr:rowOff>
              </xdr:to>
            </anchor>
          </commentPr>
        </mc:Choice>
        <mc:Fallback/>
      </mc:AlternateContent>
    </comment>
    <comment ref="B6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67</xdr:row>
                <xdr:rowOff>12</xdr:rowOff>
              </xdr:from>
              <xdr:to>
                <xdr:col>3</xdr:col>
                <xdr:colOff>39</xdr:colOff>
                <xdr:row>72</xdr:row>
                <xdr:rowOff>17</xdr:rowOff>
              </xdr:to>
            </anchor>
          </commentPr>
        </mc:Choice>
        <mc:Fallback/>
      </mc:AlternateContent>
    </comment>
    <comment ref="B6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69</xdr:row>
                <xdr:rowOff>11</xdr:rowOff>
              </xdr:from>
              <xdr:to>
                <xdr:col>3</xdr:col>
                <xdr:colOff>39</xdr:colOff>
                <xdr:row>74</xdr:row>
                <xdr:rowOff>17</xdr:rowOff>
              </xdr:to>
            </anchor>
          </commentPr>
        </mc:Choice>
        <mc:Fallback/>
      </mc:AlternateContent>
    </comment>
    <comment ref="B6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70</xdr:row>
                <xdr:rowOff>11</xdr:rowOff>
              </xdr:from>
              <xdr:to>
                <xdr:col>3</xdr:col>
                <xdr:colOff>39</xdr:colOff>
                <xdr:row>75</xdr:row>
                <xdr:rowOff>17</xdr:rowOff>
              </xdr:to>
            </anchor>
          </commentPr>
        </mc:Choice>
        <mc:Fallback/>
      </mc:AlternateContent>
    </comment>
    <comment ref="B6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71</xdr:row>
                <xdr:rowOff>11</xdr:rowOff>
              </xdr:from>
              <xdr:to>
                <xdr:col>3</xdr:col>
                <xdr:colOff>39</xdr:colOff>
                <xdr:row>76</xdr:row>
                <xdr:rowOff>16</xdr:rowOff>
              </xdr:to>
            </anchor>
          </commentPr>
        </mc:Choice>
        <mc:Fallback/>
      </mc:AlternateContent>
    </comment>
    <comment ref="B6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72</xdr:row>
                <xdr:rowOff>11</xdr:rowOff>
              </xdr:from>
              <xdr:to>
                <xdr:col>3</xdr:col>
                <xdr:colOff>39</xdr:colOff>
                <xdr:row>82</xdr:row>
                <xdr:rowOff>15</xdr:rowOff>
              </xdr:to>
            </anchor>
          </commentPr>
        </mc:Choice>
        <mc:Fallback/>
      </mc:AlternateContent>
    </comment>
    <comment ref="B6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72</xdr:row>
                <xdr:rowOff>11</xdr:rowOff>
              </xdr:from>
              <xdr:to>
                <xdr:col>3</xdr:col>
                <xdr:colOff>39</xdr:colOff>
                <xdr:row>82</xdr:row>
                <xdr:rowOff>15</xdr:rowOff>
              </xdr:to>
            </anchor>
          </commentPr>
        </mc:Choice>
        <mc:Fallback/>
      </mc:AlternateContent>
    </comment>
    <comment ref="B6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74</xdr:row>
                <xdr:rowOff>11</xdr:rowOff>
              </xdr:from>
              <xdr:to>
                <xdr:col>3</xdr:col>
                <xdr:colOff>39</xdr:colOff>
                <xdr:row>83</xdr:row>
                <xdr:rowOff>15</xdr:rowOff>
              </xdr:to>
            </anchor>
          </commentPr>
        </mc:Choice>
        <mc:Fallback/>
      </mc:AlternateContent>
    </comment>
    <comment ref="B6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75</xdr:row>
                <xdr:rowOff>11</xdr:rowOff>
              </xdr:from>
              <xdr:to>
                <xdr:col>3</xdr:col>
                <xdr:colOff>39</xdr:colOff>
                <xdr:row>84</xdr:row>
                <xdr:rowOff>15</xdr:rowOff>
              </xdr:to>
            </anchor>
          </commentPr>
        </mc:Choice>
        <mc:Fallback/>
      </mc:AlternateContent>
    </comment>
    <comment ref="B6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82</xdr:row>
                <xdr:rowOff>9</xdr:rowOff>
              </xdr:from>
              <xdr:to>
                <xdr:col>3</xdr:col>
                <xdr:colOff>39</xdr:colOff>
                <xdr:row>86</xdr:row>
                <xdr:rowOff>15</xdr:rowOff>
              </xdr:to>
            </anchor>
          </commentPr>
        </mc:Choice>
        <mc:Fallback/>
      </mc:AlternateContent>
    </comment>
    <comment ref="B7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83</xdr:row>
                <xdr:rowOff>9</xdr:rowOff>
              </xdr:from>
              <xdr:to>
                <xdr:col>3</xdr:col>
                <xdr:colOff>39</xdr:colOff>
                <xdr:row>87</xdr:row>
                <xdr:rowOff>15</xdr:rowOff>
              </xdr:to>
            </anchor>
          </commentPr>
        </mc:Choice>
        <mc:Fallback/>
      </mc:AlternateContent>
    </comment>
    <comment ref="B7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84</xdr:row>
                <xdr:rowOff>9</xdr:rowOff>
              </xdr:from>
              <xdr:to>
                <xdr:col>3</xdr:col>
                <xdr:colOff>39</xdr:colOff>
                <xdr:row>88</xdr:row>
                <xdr:rowOff>15</xdr:rowOff>
              </xdr:to>
            </anchor>
          </commentPr>
        </mc:Choice>
        <mc:Fallback/>
      </mc:AlternateContent>
    </comment>
    <comment ref="B7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85</xdr:row>
                <xdr:rowOff>9</xdr:rowOff>
              </xdr:from>
              <xdr:to>
                <xdr:col>3</xdr:col>
                <xdr:colOff>39</xdr:colOff>
                <xdr:row>89</xdr:row>
                <xdr:rowOff>16</xdr:rowOff>
              </xdr:to>
            </anchor>
          </commentPr>
        </mc:Choice>
        <mc:Fallback/>
      </mc:AlternateContent>
    </comment>
    <comment ref="B7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87</xdr:row>
                <xdr:rowOff>9</xdr:rowOff>
              </xdr:from>
              <xdr:to>
                <xdr:col>3</xdr:col>
                <xdr:colOff>39</xdr:colOff>
                <xdr:row>92</xdr:row>
                <xdr:rowOff>15</xdr:rowOff>
              </xdr:to>
            </anchor>
          </commentPr>
        </mc:Choice>
        <mc:Fallback/>
      </mc:AlternateContent>
    </comment>
    <comment ref="B7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88</xdr:row>
                <xdr:rowOff>9</xdr:rowOff>
              </xdr:from>
              <xdr:to>
                <xdr:col>3</xdr:col>
                <xdr:colOff>39</xdr:colOff>
                <xdr:row>93</xdr:row>
                <xdr:rowOff>15</xdr:rowOff>
              </xdr:to>
            </anchor>
          </commentPr>
        </mc:Choice>
        <mc:Fallback/>
      </mc:AlternateContent>
    </comment>
    <comment ref="B7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90</xdr:row>
                <xdr:rowOff>9</xdr:rowOff>
              </xdr:from>
              <xdr:to>
                <xdr:col>3</xdr:col>
                <xdr:colOff>39</xdr:colOff>
                <xdr:row>97</xdr:row>
                <xdr:rowOff>15</xdr:rowOff>
              </xdr:to>
            </anchor>
          </commentPr>
        </mc:Choice>
        <mc:Fallback/>
      </mc:AlternateContent>
    </comment>
    <comment ref="B7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90</xdr:row>
                <xdr:rowOff>9</xdr:rowOff>
              </xdr:from>
              <xdr:to>
                <xdr:col>3</xdr:col>
                <xdr:colOff>39</xdr:colOff>
                <xdr:row>97</xdr:row>
                <xdr:rowOff>15</xdr:rowOff>
              </xdr:to>
            </anchor>
          </commentPr>
        </mc:Choice>
        <mc:Fallback/>
      </mc:AlternateContent>
    </comment>
    <comment ref="B8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92</xdr:row>
                <xdr:rowOff>9</xdr:rowOff>
              </xdr:from>
              <xdr:to>
                <xdr:col>3</xdr:col>
                <xdr:colOff>39</xdr:colOff>
                <xdr:row>102</xdr:row>
                <xdr:rowOff>16</xdr:rowOff>
              </xdr:to>
            </anchor>
          </commentPr>
        </mc:Choice>
        <mc:Fallback/>
      </mc:AlternateContent>
    </comment>
    <comment ref="B8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92</xdr:row>
                <xdr:rowOff>9</xdr:rowOff>
              </xdr:from>
              <xdr:to>
                <xdr:col>3</xdr:col>
                <xdr:colOff>39</xdr:colOff>
                <xdr:row>102</xdr:row>
                <xdr:rowOff>16</xdr:rowOff>
              </xdr:to>
            </anchor>
          </commentPr>
        </mc:Choice>
        <mc:Fallback/>
      </mc:AlternateContent>
    </comment>
    <comment ref="B8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92</xdr:row>
                <xdr:rowOff>9</xdr:rowOff>
              </xdr:from>
              <xdr:to>
                <xdr:col>3</xdr:col>
                <xdr:colOff>39</xdr:colOff>
                <xdr:row>102</xdr:row>
                <xdr:rowOff>16</xdr:rowOff>
              </xdr:to>
            </anchor>
          </commentPr>
        </mc:Choice>
        <mc:Fallback/>
      </mc:AlternateContent>
    </comment>
    <comment ref="B8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93</xdr:row>
                <xdr:rowOff>9</xdr:rowOff>
              </xdr:from>
              <xdr:to>
                <xdr:col>3</xdr:col>
                <xdr:colOff>39</xdr:colOff>
                <xdr:row>103</xdr:row>
                <xdr:rowOff>15</xdr:rowOff>
              </xdr:to>
            </anchor>
          </commentPr>
        </mc:Choice>
        <mc:Fallback/>
      </mc:AlternateContent>
    </comment>
    <comment ref="B8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94</xdr:row>
                <xdr:rowOff>9</xdr:rowOff>
              </xdr:from>
              <xdr:to>
                <xdr:col>3</xdr:col>
                <xdr:colOff>39</xdr:colOff>
                <xdr:row>111</xdr:row>
                <xdr:rowOff>13</xdr:rowOff>
              </xdr:to>
            </anchor>
          </commentPr>
        </mc:Choice>
        <mc:Fallback/>
      </mc:AlternateContent>
    </comment>
    <comment ref="B8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97</xdr:row>
                <xdr:rowOff>11</xdr:rowOff>
              </xdr:from>
              <xdr:to>
                <xdr:col>3</xdr:col>
                <xdr:colOff>39</xdr:colOff>
                <xdr:row>112</xdr:row>
                <xdr:rowOff>13</xdr:rowOff>
              </xdr:to>
            </anchor>
          </commentPr>
        </mc:Choice>
        <mc:Fallback/>
      </mc:AlternateContent>
    </comment>
    <comment ref="B8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102</xdr:row>
                <xdr:rowOff>9</xdr:rowOff>
              </xdr:from>
              <xdr:to>
                <xdr:col>3</xdr:col>
                <xdr:colOff>39</xdr:colOff>
                <xdr:row>113</xdr:row>
                <xdr:rowOff>12</xdr:rowOff>
              </xdr:to>
            </anchor>
          </commentPr>
        </mc:Choice>
        <mc:Fallback/>
      </mc:AlternateContent>
    </comment>
    <comment ref="B8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103</xdr:row>
                <xdr:rowOff>8</xdr:rowOff>
              </xdr:from>
              <xdr:to>
                <xdr:col>3</xdr:col>
                <xdr:colOff>39</xdr:colOff>
                <xdr:row>114</xdr:row>
                <xdr:rowOff>11</xdr:rowOff>
              </xdr:to>
            </anchor>
          </commentPr>
        </mc:Choice>
        <mc:Fallback/>
      </mc:AlternateContent>
    </comment>
    <comment ref="B8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111</xdr:row>
                <xdr:rowOff>7</xdr:rowOff>
              </xdr:from>
              <xdr:to>
                <xdr:col>3</xdr:col>
                <xdr:colOff>39</xdr:colOff>
                <xdr:row>115</xdr:row>
                <xdr:rowOff>11</xdr:rowOff>
              </xdr:to>
            </anchor>
          </commentPr>
        </mc:Choice>
        <mc:Fallback/>
      </mc:AlternateContent>
    </comment>
    <comment ref="B8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112</xdr:row>
                <xdr:rowOff>8</xdr:rowOff>
              </xdr:from>
              <xdr:to>
                <xdr:col>3</xdr:col>
                <xdr:colOff>39</xdr:colOff>
                <xdr:row>116</xdr:row>
                <xdr:rowOff>11</xdr:rowOff>
              </xdr:to>
            </anchor>
          </commentPr>
        </mc:Choice>
        <mc:Fallback/>
      </mc:AlternateContent>
    </comment>
    <comment ref="B9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113</xdr:row>
                <xdr:rowOff>7</xdr:rowOff>
              </xdr:from>
              <xdr:to>
                <xdr:col>3</xdr:col>
                <xdr:colOff>39</xdr:colOff>
                <xdr:row>117</xdr:row>
                <xdr:rowOff>11</xdr:rowOff>
              </xdr:to>
            </anchor>
          </commentPr>
        </mc:Choice>
        <mc:Fallback/>
      </mc:AlternateContent>
    </comment>
    <comment ref="B9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114</xdr:row>
                <xdr:rowOff>5</xdr:rowOff>
              </xdr:from>
              <xdr:to>
                <xdr:col>3</xdr:col>
                <xdr:colOff>39</xdr:colOff>
                <xdr:row>118</xdr:row>
                <xdr:rowOff>11</xdr:rowOff>
              </xdr:to>
            </anchor>
          </commentPr>
        </mc:Choice>
        <mc:Fallback/>
      </mc:AlternateContent>
    </comment>
    <comment ref="B9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115</xdr:row>
                <xdr:rowOff>5</xdr:rowOff>
              </xdr:from>
              <xdr:to>
                <xdr:col>3</xdr:col>
                <xdr:colOff>39</xdr:colOff>
                <xdr:row>119</xdr:row>
                <xdr:rowOff>11</xdr:rowOff>
              </xdr:to>
            </anchor>
          </commentPr>
        </mc:Choice>
        <mc:Fallback/>
      </mc:AlternateContent>
    </comment>
    <comment ref="B9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115</xdr:row>
                <xdr:rowOff>5</xdr:rowOff>
              </xdr:from>
              <xdr:to>
                <xdr:col>3</xdr:col>
                <xdr:colOff>39</xdr:colOff>
                <xdr:row>119</xdr:row>
                <xdr:rowOff>11</xdr:rowOff>
              </xdr:to>
            </anchor>
          </commentPr>
        </mc:Choice>
        <mc:Fallback/>
      </mc:AlternateContent>
    </comment>
    <comment ref="B9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116</xdr:row>
                <xdr:rowOff>5</xdr:rowOff>
              </xdr:from>
              <xdr:to>
                <xdr:col>3</xdr:col>
                <xdr:colOff>39</xdr:colOff>
                <xdr:row>120</xdr:row>
                <xdr:rowOff>11</xdr:rowOff>
              </xdr:to>
            </anchor>
          </commentPr>
        </mc:Choice>
        <mc:Fallback/>
      </mc:AlternateContent>
    </comment>
    <comment ref="B9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117</xdr:row>
                <xdr:rowOff>7</xdr:rowOff>
              </xdr:from>
              <xdr:to>
                <xdr:col>3</xdr:col>
                <xdr:colOff>39</xdr:colOff>
                <xdr:row>121</xdr:row>
                <xdr:rowOff>11</xdr:rowOff>
              </xdr:to>
            </anchor>
          </commentPr>
        </mc:Choice>
        <mc:Fallback/>
      </mc:AlternateContent>
    </comment>
    <comment ref="B9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118</xdr:row>
                <xdr:rowOff>5</xdr:rowOff>
              </xdr:from>
              <xdr:to>
                <xdr:col>3</xdr:col>
                <xdr:colOff>39</xdr:colOff>
                <xdr:row>122</xdr:row>
                <xdr:rowOff>11</xdr:rowOff>
              </xdr:to>
            </anchor>
          </commentPr>
        </mc:Choice>
        <mc:Fallback/>
      </mc:AlternateContent>
    </comment>
    <comment ref="B9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118</xdr:row>
                <xdr:rowOff>5</xdr:rowOff>
              </xdr:from>
              <xdr:to>
                <xdr:col>3</xdr:col>
                <xdr:colOff>39</xdr:colOff>
                <xdr:row>122</xdr:row>
                <xdr:rowOff>11</xdr:rowOff>
              </xdr:to>
            </anchor>
          </commentPr>
        </mc:Choice>
        <mc:Fallback/>
      </mc:AlternateContent>
    </comment>
    <comment ref="B9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118</xdr:row>
                <xdr:rowOff>5</xdr:rowOff>
              </xdr:from>
              <xdr:to>
                <xdr:col>3</xdr:col>
                <xdr:colOff>39</xdr:colOff>
                <xdr:row>122</xdr:row>
                <xdr:rowOff>11</xdr:rowOff>
              </xdr:to>
            </anchor>
          </commentPr>
        </mc:Choice>
        <mc:Fallback/>
      </mc:AlternateContent>
    </comment>
    <comment ref="B9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119</xdr:row>
                <xdr:rowOff>5</xdr:rowOff>
              </xdr:from>
              <xdr:to>
                <xdr:col>3</xdr:col>
                <xdr:colOff>39</xdr:colOff>
                <xdr:row>123</xdr:row>
                <xdr:rowOff>11</xdr:rowOff>
              </xdr:to>
            </anchor>
          </commentPr>
        </mc:Choice>
        <mc:Fallback/>
      </mc:AlternateContent>
    </comment>
    <comment ref="B10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119</xdr:row>
                <xdr:rowOff>5</xdr:rowOff>
              </xdr:from>
              <xdr:to>
                <xdr:col>3</xdr:col>
                <xdr:colOff>39</xdr:colOff>
                <xdr:row>123</xdr:row>
                <xdr:rowOff>11</xdr:rowOff>
              </xdr:to>
            </anchor>
          </commentPr>
        </mc:Choice>
        <mc:Fallback/>
      </mc:AlternateContent>
    </comment>
    <comment ref="B10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119</xdr:row>
                <xdr:rowOff>5</xdr:rowOff>
              </xdr:from>
              <xdr:to>
                <xdr:col>3</xdr:col>
                <xdr:colOff>39</xdr:colOff>
                <xdr:row>123</xdr:row>
                <xdr:rowOff>11</xdr:rowOff>
              </xdr:to>
            </anchor>
          </commentPr>
        </mc:Choice>
        <mc:Fallback/>
      </mc:AlternateContent>
    </comment>
    <comment ref="B10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119</xdr:row>
                <xdr:rowOff>5</xdr:rowOff>
              </xdr:from>
              <xdr:to>
                <xdr:col>3</xdr:col>
                <xdr:colOff>39</xdr:colOff>
                <xdr:row>123</xdr:row>
                <xdr:rowOff>11</xdr:rowOff>
              </xdr:to>
            </anchor>
          </commentPr>
        </mc:Choice>
        <mc:Fallback/>
      </mc:AlternateContent>
    </comment>
    <comment ref="B10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119</xdr:row>
                <xdr:rowOff>5</xdr:rowOff>
              </xdr:from>
              <xdr:to>
                <xdr:col>3</xdr:col>
                <xdr:colOff>39</xdr:colOff>
                <xdr:row>123</xdr:row>
                <xdr:rowOff>11</xdr:rowOff>
              </xdr:to>
            </anchor>
          </commentPr>
        </mc:Choice>
        <mc:Fallback/>
      </mc:AlternateContent>
    </comment>
    <comment ref="B10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121</xdr:row>
                <xdr:rowOff>5</xdr:rowOff>
              </xdr:from>
              <xdr:to>
                <xdr:col>3</xdr:col>
                <xdr:colOff>39</xdr:colOff>
                <xdr:row>125</xdr:row>
                <xdr:rowOff>11</xdr:rowOff>
              </xdr:to>
            </anchor>
          </commentPr>
        </mc:Choice>
        <mc:Fallback/>
      </mc:AlternateContent>
    </comment>
    <comment ref="B10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122</xdr:row>
                <xdr:rowOff>5</xdr:rowOff>
              </xdr:from>
              <xdr:to>
                <xdr:col>3</xdr:col>
                <xdr:colOff>39</xdr:colOff>
                <xdr:row>126</xdr:row>
                <xdr:rowOff>11</xdr:rowOff>
              </xdr:to>
            </anchor>
          </commentPr>
        </mc:Choice>
        <mc:Fallback/>
      </mc:AlternateContent>
    </comment>
    <comment ref="B10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122</xdr:row>
                <xdr:rowOff>5</xdr:rowOff>
              </xdr:from>
              <xdr:to>
                <xdr:col>3</xdr:col>
                <xdr:colOff>39</xdr:colOff>
                <xdr:row>126</xdr:row>
                <xdr:rowOff>11</xdr:rowOff>
              </xdr:to>
            </anchor>
          </commentPr>
        </mc:Choice>
        <mc:Fallback/>
      </mc:AlternateContent>
    </comment>
    <comment ref="B10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122</xdr:row>
                <xdr:rowOff>5</xdr:rowOff>
              </xdr:from>
              <xdr:to>
                <xdr:col>3</xdr:col>
                <xdr:colOff>39</xdr:colOff>
                <xdr:row>126</xdr:row>
                <xdr:rowOff>11</xdr:rowOff>
              </xdr:to>
            </anchor>
          </commentPr>
        </mc:Choice>
        <mc:Fallback/>
      </mc:AlternateContent>
    </comment>
    <comment ref="B10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122</xdr:row>
                <xdr:rowOff>5</xdr:rowOff>
              </xdr:from>
              <xdr:to>
                <xdr:col>3</xdr:col>
                <xdr:colOff>39</xdr:colOff>
                <xdr:row>126</xdr:row>
                <xdr:rowOff>11</xdr:rowOff>
              </xdr:to>
            </anchor>
          </commentPr>
        </mc:Choice>
        <mc:Fallback/>
      </mc:AlternateContent>
    </comment>
    <comment ref="B11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122</xdr:row>
                <xdr:rowOff>5</xdr:rowOff>
              </xdr:from>
              <xdr:to>
                <xdr:col>3</xdr:col>
                <xdr:colOff>39</xdr:colOff>
                <xdr:row>126</xdr:row>
                <xdr:rowOff>11</xdr:rowOff>
              </xdr:to>
            </anchor>
          </commentPr>
        </mc:Choice>
        <mc:Fallback/>
      </mc:AlternateContent>
    </comment>
    <comment ref="B11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122</xdr:row>
                <xdr:rowOff>5</xdr:rowOff>
              </xdr:from>
              <xdr:to>
                <xdr:col>3</xdr:col>
                <xdr:colOff>39</xdr:colOff>
                <xdr:row>126</xdr:row>
                <xdr:rowOff>11</xdr:rowOff>
              </xdr:to>
            </anchor>
          </commentPr>
        </mc:Choice>
        <mc:Fallback/>
      </mc:AlternateContent>
    </comment>
    <comment ref="B11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123</xdr:row>
                <xdr:rowOff>5</xdr:rowOff>
              </xdr:from>
              <xdr:to>
                <xdr:col>3</xdr:col>
                <xdr:colOff>39</xdr:colOff>
                <xdr:row>127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92</xdr:colOff>
                <xdr:row>4</xdr:row>
                <xdr:rowOff>7</xdr:rowOff>
              </xdr:from>
              <xdr:to>
                <xdr:col>4</xdr:col>
                <xdr:colOff>21</xdr:colOff>
                <xdr:row>8</xdr:row>
                <xdr:rowOff>7</xdr:rowOff>
              </xdr:to>
            </anchor>
          </commentPr>
        </mc:Choice>
        <mc:Fallback/>
      </mc:AlternateContent>
    </comment>
    <comment ref="C8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6</xdr:row>
                <xdr:rowOff>7</xdr:rowOff>
              </xdr:from>
              <xdr:to>
                <xdr:col>4</xdr:col>
                <xdr:colOff>51</xdr:colOff>
                <xdr:row>10</xdr:row>
                <xdr:rowOff>17</xdr:rowOff>
              </xdr:to>
            </anchor>
          </commentPr>
        </mc:Choice>
        <mc:Fallback/>
      </mc:AlternateContent>
    </comment>
    <comment ref="C9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76</xdr:colOff>
                <xdr:row>7</xdr:row>
                <xdr:rowOff>7</xdr:rowOff>
              </xdr:from>
              <xdr:to>
                <xdr:col>4</xdr:col>
                <xdr:colOff>5</xdr:colOff>
                <xdr:row>11</xdr:row>
                <xdr:rowOff>17</xdr:rowOff>
              </xdr:to>
            </anchor>
          </commentPr>
        </mc:Choice>
        <mc:Fallback/>
      </mc:AlternateContent>
    </comment>
    <comment ref="D9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7</xdr:row>
                <xdr:rowOff>7</xdr:rowOff>
              </xdr:from>
              <xdr:to>
                <xdr:col>7</xdr:col>
                <xdr:colOff>38</xdr:colOff>
                <xdr:row>11</xdr:row>
                <xdr:rowOff>17</xdr:rowOff>
              </xdr:to>
            </anchor>
          </commentPr>
        </mc:Choice>
        <mc:Fallback/>
      </mc:AlternateContent>
    </comment>
    <comment ref="I9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45</xdr:colOff>
                <xdr:row>7</xdr:row>
                <xdr:rowOff>13</xdr:rowOff>
              </xdr:from>
              <xdr:to>
                <xdr:col>10</xdr:col>
                <xdr:colOff>73</xdr:colOff>
                <xdr:row>12</xdr:row>
                <xdr:rowOff>7</xdr:rowOff>
              </xdr:to>
            </anchor>
          </commentPr>
        </mc:Choice>
        <mc:Fallback/>
      </mc:AlternateContent>
    </comment>
    <comment ref="J9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58</xdr:colOff>
                <xdr:row>7</xdr:row>
                <xdr:rowOff>13</xdr:rowOff>
              </xdr:from>
              <xdr:to>
                <xdr:col>10</xdr:col>
                <xdr:colOff>88</xdr:colOff>
                <xdr:row>12</xdr:row>
                <xdr:rowOff>7</xdr:rowOff>
              </xdr:to>
            </anchor>
          </commentPr>
        </mc:Choice>
        <mc:Fallback/>
      </mc:AlternateContent>
    </comment>
    <comment ref="M9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33</xdr:colOff>
                <xdr:row>7</xdr:row>
                <xdr:rowOff>15</xdr:rowOff>
              </xdr:from>
              <xdr:to>
                <xdr:col>14</xdr:col>
                <xdr:colOff>62</xdr:colOff>
                <xdr:row>12</xdr:row>
                <xdr:rowOff>7</xdr:rowOff>
              </xdr:to>
            </anchor>
          </commentPr>
        </mc:Choice>
        <mc:Fallback/>
      </mc:AlternateContent>
    </comment>
    <comment ref="N8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71</xdr:colOff>
                <xdr:row>6</xdr:row>
                <xdr:rowOff>7</xdr:rowOff>
              </xdr:from>
              <xdr:to>
                <xdr:col>15</xdr:col>
                <xdr:colOff>26</xdr:colOff>
                <xdr:row>10</xdr:row>
                <xdr:rowOff>17</xdr:rowOff>
              </xdr:to>
            </anchor>
          </commentPr>
        </mc:Choice>
        <mc:Fallback/>
      </mc:AlternateContent>
    </comment>
    <comment ref="N9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69</xdr:colOff>
                <xdr:row>7</xdr:row>
                <xdr:rowOff>7</xdr:rowOff>
              </xdr:from>
              <xdr:to>
                <xdr:col>15</xdr:col>
                <xdr:colOff>42</xdr:colOff>
                <xdr:row>11</xdr:row>
                <xdr:rowOff>17</xdr:rowOff>
              </xdr:to>
            </anchor>
          </commentPr>
        </mc:Choice>
        <mc:Fallback/>
      </mc:AlternateContent>
    </comment>
    <comment ref="O9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67</xdr:colOff>
                <xdr:row>7</xdr:row>
                <xdr:rowOff>7</xdr:rowOff>
              </xdr:from>
              <xdr:to>
                <xdr:col>18</xdr:col>
                <xdr:colOff>29</xdr:colOff>
                <xdr:row>11</xdr:row>
                <xdr:rowOff>17</xdr:rowOff>
              </xdr:to>
            </anchor>
          </commentPr>
        </mc:Choice>
        <mc:Fallback/>
      </mc:AlternateContent>
    </comment>
  </commentList>
</comments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sz val="8"/>
            <color rgb="FF000000"/>
            <rFont val="Tahoma"/>
            <family val="0"/>
          </rPr>
          <t xml:space="preserve">Adaytum2
TYP=V
SVR=
LIB=Actuals Reporting
CBE=SAP MRG P&amp;L Alloc. Act/Budget
FGD=Y
BGD=Y
FGL=Y
BGL=N
SUP=Y
BBF=N
NTS=Y
VAL=Y
RHD=N
LCK=N
RFH=N
BBK=Y
OVF=N
IAB=N
BAZ=N
EAZ=N
P01=SAP Region/Subregions
P02=Entity marker
R01=ALLOC-CC in Subreg &amp; WBS short
C01=ACT/BUDG/FCAST/HC
RGP=adaytum_page_1
RGR=adaytum_row_1
RGC=adaytum_col_1
RGD=adaytum_data_1
VID=F9CBF330958D62C0
CHK=-1091578661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2</xdr:row>
                <xdr:rowOff>7</xdr:rowOff>
              </xdr:from>
              <xdr:to>
                <xdr:col>3</xdr:col>
                <xdr:colOff>60</xdr:colOff>
                <xdr:row>6</xdr:row>
                <xdr:rowOff>13</xdr:rowOff>
              </xdr:to>
            </anchor>
          </commentPr>
        </mc:Choice>
        <mc:Fallback/>
      </mc:AlternateContent>
    </comment>
    <comment ref="B5" authorId="0">
      <text>
        <r>
          <rPr>
            <sz val="8"/>
            <color rgb="FF000000"/>
            <rFont val="Tahoma"/>
            <family val="0"/>
          </rPr>
          <t xml:space="preserve">SAP Region/Subregions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3</xdr:row>
                <xdr:rowOff>7</xdr:rowOff>
              </xdr:from>
              <xdr:to>
                <xdr:col>3</xdr:col>
                <xdr:colOff>60</xdr:colOff>
                <xdr:row>7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20</xdr:colOff>
                <xdr:row>3</xdr:row>
                <xdr:rowOff>7</xdr:rowOff>
              </xdr:from>
              <xdr:to>
                <xdr:col>4</xdr:col>
                <xdr:colOff>60</xdr:colOff>
                <xdr:row>7</xdr:row>
                <xdr:rowOff>13</xdr:rowOff>
              </xdr:to>
            </anchor>
          </commentPr>
        </mc:Choice>
        <mc:Fallback/>
      </mc:AlternateContent>
    </comment>
    <comment ref="C10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20</xdr:colOff>
                <xdr:row>8</xdr:row>
                <xdr:rowOff>7</xdr:rowOff>
              </xdr:from>
              <xdr:to>
                <xdr:col>4</xdr:col>
                <xdr:colOff>60</xdr:colOff>
                <xdr:row>11</xdr:row>
                <xdr:rowOff>8</xdr:rowOff>
              </xdr:to>
            </anchor>
          </commentPr>
        </mc:Choice>
        <mc:Fallback/>
      </mc:AlternateContent>
    </comment>
    <comment ref="E10" authorId="0">
      <text>
        <r>
          <rPr>
            <b val="true"/>
            <sz val="8"/>
            <color rgb="FF000000"/>
            <rFont val="Tahoma"/>
            <family val="0"/>
          </rPr>
          <t xml:space="preserve">swood3: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111</xdr:colOff>
                <xdr:row>8</xdr:row>
                <xdr:rowOff>7</xdr:rowOff>
              </xdr:from>
              <xdr:to>
                <xdr:col>6</xdr:col>
                <xdr:colOff>8</xdr:colOff>
                <xdr:row>11</xdr:row>
                <xdr:rowOff>4</xdr:rowOff>
              </xdr:to>
            </anchor>
          </commentPr>
        </mc:Choice>
        <mc:Fallback/>
      </mc:AlternateContent>
    </comment>
    <comment ref="I10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67</xdr:colOff>
                <xdr:row>8</xdr:row>
                <xdr:rowOff>7</xdr:rowOff>
              </xdr:from>
              <xdr:to>
                <xdr:col>10</xdr:col>
                <xdr:colOff>12</xdr:colOff>
                <xdr:row>11</xdr:row>
                <xdr:rowOff>8</xdr:rowOff>
              </xdr:to>
            </anchor>
          </commentPr>
        </mc:Choice>
        <mc:Fallback/>
      </mc:AlternateContent>
    </comment>
    <comment ref="J10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67</xdr:colOff>
                <xdr:row>8</xdr:row>
                <xdr:rowOff>7</xdr:rowOff>
              </xdr:from>
              <xdr:to>
                <xdr:col>11</xdr:col>
                <xdr:colOff>19</xdr:colOff>
                <xdr:row>11</xdr:row>
                <xdr:rowOff>8</xdr:rowOff>
              </xdr:to>
            </anchor>
          </commentPr>
        </mc:Choice>
        <mc:Fallback/>
      </mc:AlternateContent>
    </comment>
    <comment ref="K10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67</xdr:colOff>
                <xdr:row>8</xdr:row>
                <xdr:rowOff>7</xdr:rowOff>
              </xdr:from>
              <xdr:to>
                <xdr:col>12</xdr:col>
                <xdr:colOff>12</xdr:colOff>
                <xdr:row>11</xdr:row>
                <xdr:rowOff>8</xdr:rowOff>
              </xdr:to>
            </anchor>
          </commentPr>
        </mc:Choice>
        <mc:Fallback/>
      </mc:AlternateContent>
    </comment>
  </commentList>
</comments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RGP=adaytum_page_1
RGR=adaytum_row_1
RGC=adaytum_col_1
RGD=adaytum_data_1
P01=SAP CC in Subregions
P02=Consolidated/Non Consolidated
R01=P&amp;L MRG Forecasting
C01=GA Forecasting
C02=Months+Qs
VID=61FA942EF38F62C0
CHK=-424608646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296</xdr:colOff>
                <xdr:row>2</xdr:row>
                <xdr:rowOff>7</xdr:rowOff>
              </xdr:from>
              <xdr:to>
                <xdr:col>6</xdr:col>
                <xdr:colOff>21</xdr:colOff>
                <xdr:row>6</xdr:row>
                <xdr:rowOff>22</xdr:rowOff>
              </xdr:to>
            </anchor>
          </commentPr>
        </mc:Choice>
        <mc:Fallback/>
      </mc:AlternateContent>
    </comment>
    <comment ref="B5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296</xdr:colOff>
                <xdr:row>3</xdr:row>
                <xdr:rowOff>7</xdr:rowOff>
              </xdr:from>
              <xdr:to>
                <xdr:col>6</xdr:col>
                <xdr:colOff>21</xdr:colOff>
                <xdr:row>7</xdr:row>
                <xdr:rowOff>1</xdr:rowOff>
              </xdr:to>
            </anchor>
          </commentPr>
        </mc:Choice>
        <mc:Fallback/>
      </mc:AlternateContent>
    </comment>
    <comment ref="B4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296</xdr:colOff>
                <xdr:row>38</xdr:row>
                <xdr:rowOff>1</xdr:rowOff>
              </xdr:from>
              <xdr:to>
                <xdr:col>6</xdr:col>
                <xdr:colOff>21</xdr:colOff>
                <xdr:row>39</xdr:row>
                <xdr:rowOff>-3</xdr:rowOff>
              </xdr:to>
            </anchor>
          </commentPr>
        </mc:Choice>
        <mc:Fallback/>
      </mc:AlternateContent>
    </comment>
    <comment ref="C5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</xdr:col>
                <xdr:colOff>296</xdr:colOff>
                <xdr:row>3</xdr:row>
                <xdr:rowOff>7</xdr:rowOff>
              </xdr:from>
              <xdr:to>
                <xdr:col>6</xdr:col>
                <xdr:colOff>21</xdr:colOff>
                <xdr:row>7</xdr:row>
                <xdr:rowOff>14</xdr:rowOff>
              </xdr:to>
            </anchor>
          </commentPr>
        </mc:Choice>
        <mc:Fallback/>
      </mc:AlternateContent>
    </comment>
    <comment ref="C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</xdr:col>
                <xdr:colOff>296</xdr:colOff>
                <xdr:row>7</xdr:row>
                <xdr:rowOff>7</xdr:rowOff>
              </xdr:from>
              <xdr:to>
                <xdr:col>6</xdr:col>
                <xdr:colOff>21</xdr:colOff>
                <xdr:row>8</xdr:row>
                <xdr:rowOff>17</xdr:rowOff>
              </xdr:to>
            </anchor>
          </commentPr>
        </mc:Choice>
        <mc:Fallback/>
      </mc:AlternateContent>
    </comment>
    <comment ref="D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</xdr:col>
                <xdr:colOff>296</xdr:colOff>
                <xdr:row>7</xdr:row>
                <xdr:rowOff>7</xdr:rowOff>
              </xdr:from>
              <xdr:to>
                <xdr:col>6</xdr:col>
                <xdr:colOff>21</xdr:colOff>
                <xdr:row>8</xdr:row>
                <xdr:rowOff>17</xdr:rowOff>
              </xdr:to>
            </anchor>
          </commentPr>
        </mc:Choice>
        <mc:Fallback/>
      </mc:AlternateContent>
    </comment>
    <comment ref="E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</xdr:col>
                <xdr:colOff>296</xdr:colOff>
                <xdr:row>7</xdr:row>
                <xdr:rowOff>7</xdr:rowOff>
              </xdr:from>
              <xdr:to>
                <xdr:col>6</xdr:col>
                <xdr:colOff>21</xdr:colOff>
                <xdr:row>8</xdr:row>
                <xdr:rowOff>17</xdr:rowOff>
              </xdr:to>
            </anchor>
          </commentPr>
        </mc:Choice>
        <mc:Fallback/>
      </mc:AlternateContent>
    </comment>
    <comment ref="G50" authorId="0">
      <text>
        <r>
          <rPr>
            <b val="true"/>
            <sz val="8"/>
            <color rgb="FF000000"/>
            <rFont val="Tahoma"/>
            <family val="0"/>
          </rPr>
          <t xml:space="preserve">swood3:
</t>
        </r>
        <r>
          <rPr>
            <sz val="8"/>
            <color rgb="FF000000"/>
            <rFont val="Tahoma"/>
            <family val="0"/>
          </rPr>
          <t xml:space="preserve">Only 2 months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99</xdr:colOff>
                <xdr:row>44</xdr:row>
                <xdr:rowOff>2</xdr:rowOff>
              </xdr:from>
              <xdr:to>
                <xdr:col>56</xdr:col>
                <xdr:colOff>11</xdr:colOff>
                <xdr:row>46</xdr:row>
                <xdr:rowOff>13</xdr:rowOff>
              </xdr:to>
            </anchor>
          </commentPr>
        </mc:Choice>
        <mc:Fallback/>
      </mc:AlternateContent>
    </comment>
    <comment ref="H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99</xdr:colOff>
                <xdr:row>7</xdr:row>
                <xdr:rowOff>7</xdr:rowOff>
              </xdr:from>
              <xdr:to>
                <xdr:col>56</xdr:col>
                <xdr:colOff>11</xdr:colOff>
                <xdr:row>8</xdr:row>
                <xdr:rowOff>17</xdr:rowOff>
              </xdr:to>
            </anchor>
          </commentPr>
        </mc:Choice>
        <mc:Fallback/>
      </mc:AlternateContent>
    </comment>
    <comment ref="I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99</xdr:colOff>
                <xdr:row>7</xdr:row>
                <xdr:rowOff>7</xdr:rowOff>
              </xdr:from>
              <xdr:to>
                <xdr:col>56</xdr:col>
                <xdr:colOff>11</xdr:colOff>
                <xdr:row>8</xdr:row>
                <xdr:rowOff>17</xdr:rowOff>
              </xdr:to>
            </anchor>
          </commentPr>
        </mc:Choice>
        <mc:Fallback/>
      </mc:AlternateContent>
    </comment>
    <comment ref="J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99</xdr:colOff>
                <xdr:row>7</xdr:row>
                <xdr:rowOff>7</xdr:rowOff>
              </xdr:from>
              <xdr:to>
                <xdr:col>56</xdr:col>
                <xdr:colOff>11</xdr:colOff>
                <xdr:row>8</xdr:row>
                <xdr:rowOff>17</xdr:rowOff>
              </xdr:to>
            </anchor>
          </commentPr>
        </mc:Choice>
        <mc:Fallback/>
      </mc:AlternateContent>
    </comment>
    <comment ref="K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99</xdr:colOff>
                <xdr:row>7</xdr:row>
                <xdr:rowOff>7</xdr:rowOff>
              </xdr:from>
              <xdr:to>
                <xdr:col>56</xdr:col>
                <xdr:colOff>11</xdr:colOff>
                <xdr:row>8</xdr:row>
                <xdr:rowOff>17</xdr:rowOff>
              </xdr:to>
            </anchor>
          </commentPr>
        </mc:Choice>
        <mc:Fallback/>
      </mc:AlternateContent>
    </comment>
    <comment ref="L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99</xdr:colOff>
                <xdr:row>7</xdr:row>
                <xdr:rowOff>7</xdr:rowOff>
              </xdr:from>
              <xdr:to>
                <xdr:col>56</xdr:col>
                <xdr:colOff>11</xdr:colOff>
                <xdr:row>8</xdr:row>
                <xdr:rowOff>17</xdr:rowOff>
              </xdr:to>
            </anchor>
          </commentPr>
        </mc:Choice>
        <mc:Fallback/>
      </mc:AlternateContent>
    </comment>
    <comment ref="M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99</xdr:colOff>
                <xdr:row>7</xdr:row>
                <xdr:rowOff>7</xdr:rowOff>
              </xdr:from>
              <xdr:to>
                <xdr:col>56</xdr:col>
                <xdr:colOff>11</xdr:colOff>
                <xdr:row>8</xdr:row>
                <xdr:rowOff>17</xdr:rowOff>
              </xdr:to>
            </anchor>
          </commentPr>
        </mc:Choice>
        <mc:Fallback/>
      </mc:AlternateContent>
    </comment>
    <comment ref="N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99</xdr:colOff>
                <xdr:row>7</xdr:row>
                <xdr:rowOff>7</xdr:rowOff>
              </xdr:from>
              <xdr:to>
                <xdr:col>56</xdr:col>
                <xdr:colOff>11</xdr:colOff>
                <xdr:row>8</xdr:row>
                <xdr:rowOff>17</xdr:rowOff>
              </xdr:to>
            </anchor>
          </commentPr>
        </mc:Choice>
        <mc:Fallback/>
      </mc:AlternateContent>
    </comment>
    <comment ref="O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99</xdr:colOff>
                <xdr:row>7</xdr:row>
                <xdr:rowOff>7</xdr:rowOff>
              </xdr:from>
              <xdr:to>
                <xdr:col>56</xdr:col>
                <xdr:colOff>11</xdr:colOff>
                <xdr:row>8</xdr:row>
                <xdr:rowOff>17</xdr:rowOff>
              </xdr:to>
            </anchor>
          </commentPr>
        </mc:Choice>
        <mc:Fallback/>
      </mc:AlternateContent>
    </comment>
    <comment ref="P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99</xdr:colOff>
                <xdr:row>7</xdr:row>
                <xdr:rowOff>7</xdr:rowOff>
              </xdr:from>
              <xdr:to>
                <xdr:col>56</xdr:col>
                <xdr:colOff>11</xdr:colOff>
                <xdr:row>8</xdr:row>
                <xdr:rowOff>17</xdr:rowOff>
              </xdr:to>
            </anchor>
          </commentPr>
        </mc:Choice>
        <mc:Fallback/>
      </mc:AlternateContent>
    </comment>
    <comment ref="Q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99</xdr:colOff>
                <xdr:row>7</xdr:row>
                <xdr:rowOff>7</xdr:rowOff>
              </xdr:from>
              <xdr:to>
                <xdr:col>56</xdr:col>
                <xdr:colOff>11</xdr:colOff>
                <xdr:row>8</xdr:row>
                <xdr:rowOff>17</xdr:rowOff>
              </xdr:to>
            </anchor>
          </commentPr>
        </mc:Choice>
        <mc:Fallback/>
      </mc:AlternateContent>
    </comment>
    <comment ref="R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99</xdr:colOff>
                <xdr:row>7</xdr:row>
                <xdr:rowOff>7</xdr:rowOff>
              </xdr:from>
              <xdr:to>
                <xdr:col>56</xdr:col>
                <xdr:colOff>11</xdr:colOff>
                <xdr:row>8</xdr:row>
                <xdr:rowOff>17</xdr:rowOff>
              </xdr:to>
            </anchor>
          </commentPr>
        </mc:Choice>
        <mc:Fallback/>
      </mc:AlternateContent>
    </comment>
    <comment ref="S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99</xdr:colOff>
                <xdr:row>7</xdr:row>
                <xdr:rowOff>7</xdr:rowOff>
              </xdr:from>
              <xdr:to>
                <xdr:col>56</xdr:col>
                <xdr:colOff>11</xdr:colOff>
                <xdr:row>8</xdr:row>
                <xdr:rowOff>17</xdr:rowOff>
              </xdr:to>
            </anchor>
          </commentPr>
        </mc:Choice>
        <mc:Fallback/>
      </mc:AlternateContent>
    </comment>
    <comment ref="T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99</xdr:colOff>
                <xdr:row>7</xdr:row>
                <xdr:rowOff>7</xdr:rowOff>
              </xdr:from>
              <xdr:to>
                <xdr:col>56</xdr:col>
                <xdr:colOff>11</xdr:colOff>
                <xdr:row>8</xdr:row>
                <xdr:rowOff>17</xdr:rowOff>
              </xdr:to>
            </anchor>
          </commentPr>
        </mc:Choice>
        <mc:Fallback/>
      </mc:AlternateContent>
    </comment>
    <comment ref="V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20</xdr:col>
                <xdr:colOff>0</xdr:colOff>
                <xdr:row>7</xdr:row>
                <xdr:rowOff>7</xdr:rowOff>
              </xdr:from>
              <xdr:to>
                <xdr:col>56</xdr:col>
                <xdr:colOff>17</xdr:colOff>
                <xdr:row>8</xdr:row>
                <xdr:rowOff>17</xdr:rowOff>
              </xdr:to>
            </anchor>
          </commentPr>
        </mc:Choice>
        <mc:Fallback/>
      </mc:AlternateContent>
    </comment>
    <comment ref="W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20</xdr:col>
                <xdr:colOff>0</xdr:colOff>
                <xdr:row>7</xdr:row>
                <xdr:rowOff>7</xdr:rowOff>
              </xdr:from>
              <xdr:to>
                <xdr:col>56</xdr:col>
                <xdr:colOff>17</xdr:colOff>
                <xdr:row>8</xdr:row>
                <xdr:rowOff>17</xdr:rowOff>
              </xdr:to>
            </anchor>
          </commentPr>
        </mc:Choice>
        <mc:Fallback/>
      </mc:AlternateContent>
    </comment>
    <comment ref="X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20</xdr:col>
                <xdr:colOff>0</xdr:colOff>
                <xdr:row>7</xdr:row>
                <xdr:rowOff>7</xdr:rowOff>
              </xdr:from>
              <xdr:to>
                <xdr:col>56</xdr:col>
                <xdr:colOff>17</xdr:colOff>
                <xdr:row>8</xdr:row>
                <xdr:rowOff>17</xdr:rowOff>
              </xdr:to>
            </anchor>
          </commentPr>
        </mc:Choice>
        <mc:Fallback/>
      </mc:AlternateContent>
    </comment>
    <comment ref="Y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20</xdr:col>
                <xdr:colOff>0</xdr:colOff>
                <xdr:row>7</xdr:row>
                <xdr:rowOff>7</xdr:rowOff>
              </xdr:from>
              <xdr:to>
                <xdr:col>56</xdr:col>
                <xdr:colOff>17</xdr:colOff>
                <xdr:row>8</xdr:row>
                <xdr:rowOff>17</xdr:rowOff>
              </xdr:to>
            </anchor>
          </commentPr>
        </mc:Choice>
        <mc:Fallback/>
      </mc:AlternateContent>
    </comment>
    <comment ref="Z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20</xdr:col>
                <xdr:colOff>0</xdr:colOff>
                <xdr:row>7</xdr:row>
                <xdr:rowOff>7</xdr:rowOff>
              </xdr:from>
              <xdr:to>
                <xdr:col>56</xdr:col>
                <xdr:colOff>17</xdr:colOff>
                <xdr:row>8</xdr:row>
                <xdr:rowOff>17</xdr:rowOff>
              </xdr:to>
            </anchor>
          </commentPr>
        </mc:Choice>
        <mc:Fallback/>
      </mc:AlternateContent>
    </comment>
    <comment ref="AA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20</xdr:col>
                <xdr:colOff>0</xdr:colOff>
                <xdr:row>7</xdr:row>
                <xdr:rowOff>7</xdr:rowOff>
              </xdr:from>
              <xdr:to>
                <xdr:col>56</xdr:col>
                <xdr:colOff>17</xdr:colOff>
                <xdr:row>8</xdr:row>
                <xdr:rowOff>17</xdr:rowOff>
              </xdr:to>
            </anchor>
          </commentPr>
        </mc:Choice>
        <mc:Fallback/>
      </mc:AlternateContent>
    </comment>
    <comment ref="AB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20</xdr:col>
                <xdr:colOff>0</xdr:colOff>
                <xdr:row>7</xdr:row>
                <xdr:rowOff>7</xdr:rowOff>
              </xdr:from>
              <xdr:to>
                <xdr:col>56</xdr:col>
                <xdr:colOff>17</xdr:colOff>
                <xdr:row>8</xdr:row>
                <xdr:rowOff>17</xdr:rowOff>
              </xdr:to>
            </anchor>
          </commentPr>
        </mc:Choice>
        <mc:Fallback/>
      </mc:AlternateContent>
    </comment>
    <comment ref="AC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20</xdr:col>
                <xdr:colOff>0</xdr:colOff>
                <xdr:row>7</xdr:row>
                <xdr:rowOff>7</xdr:rowOff>
              </xdr:from>
              <xdr:to>
                <xdr:col>56</xdr:col>
                <xdr:colOff>17</xdr:colOff>
                <xdr:row>8</xdr:row>
                <xdr:rowOff>17</xdr:rowOff>
              </xdr:to>
            </anchor>
          </commentPr>
        </mc:Choice>
        <mc:Fallback/>
      </mc:AlternateContent>
    </comment>
    <comment ref="AD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20</xdr:col>
                <xdr:colOff>0</xdr:colOff>
                <xdr:row>7</xdr:row>
                <xdr:rowOff>7</xdr:rowOff>
              </xdr:from>
              <xdr:to>
                <xdr:col>56</xdr:col>
                <xdr:colOff>17</xdr:colOff>
                <xdr:row>8</xdr:row>
                <xdr:rowOff>17</xdr:rowOff>
              </xdr:to>
            </anchor>
          </commentPr>
        </mc:Choice>
        <mc:Fallback/>
      </mc:AlternateContent>
    </comment>
    <comment ref="AE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20</xdr:col>
                <xdr:colOff>0</xdr:colOff>
                <xdr:row>7</xdr:row>
                <xdr:rowOff>7</xdr:rowOff>
              </xdr:from>
              <xdr:to>
                <xdr:col>56</xdr:col>
                <xdr:colOff>17</xdr:colOff>
                <xdr:row>8</xdr:row>
                <xdr:rowOff>17</xdr:rowOff>
              </xdr:to>
            </anchor>
          </commentPr>
        </mc:Choice>
        <mc:Fallback/>
      </mc:AlternateContent>
    </comment>
    <comment ref="AF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20</xdr:col>
                <xdr:colOff>0</xdr:colOff>
                <xdr:row>7</xdr:row>
                <xdr:rowOff>7</xdr:rowOff>
              </xdr:from>
              <xdr:to>
                <xdr:col>56</xdr:col>
                <xdr:colOff>17</xdr:colOff>
                <xdr:row>8</xdr:row>
                <xdr:rowOff>17</xdr:rowOff>
              </xdr:to>
            </anchor>
          </commentPr>
        </mc:Choice>
        <mc:Fallback/>
      </mc:AlternateContent>
    </comment>
    <comment ref="AG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20</xdr:col>
                <xdr:colOff>0</xdr:colOff>
                <xdr:row>7</xdr:row>
                <xdr:rowOff>7</xdr:rowOff>
              </xdr:from>
              <xdr:to>
                <xdr:col>56</xdr:col>
                <xdr:colOff>17</xdr:colOff>
                <xdr:row>8</xdr:row>
                <xdr:rowOff>17</xdr:rowOff>
              </xdr:to>
            </anchor>
          </commentPr>
        </mc:Choice>
        <mc:Fallback/>
      </mc:AlternateContent>
    </comment>
    <comment ref="AH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20</xdr:col>
                <xdr:colOff>0</xdr:colOff>
                <xdr:row>7</xdr:row>
                <xdr:rowOff>7</xdr:rowOff>
              </xdr:from>
              <xdr:to>
                <xdr:col>56</xdr:col>
                <xdr:colOff>17</xdr:colOff>
                <xdr:row>8</xdr:row>
                <xdr:rowOff>17</xdr:rowOff>
              </xdr:to>
            </anchor>
          </commentPr>
        </mc:Choice>
        <mc:Fallback/>
      </mc:AlternateContent>
    </comment>
    <comment ref="AI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20</xdr:col>
                <xdr:colOff>0</xdr:colOff>
                <xdr:row>7</xdr:row>
                <xdr:rowOff>7</xdr:rowOff>
              </xdr:from>
              <xdr:to>
                <xdr:col>56</xdr:col>
                <xdr:colOff>17</xdr:colOff>
                <xdr:row>8</xdr:row>
                <xdr:rowOff>17</xdr:rowOff>
              </xdr:to>
            </anchor>
          </commentPr>
        </mc:Choice>
        <mc:Fallback/>
      </mc:AlternateContent>
    </comment>
    <comment ref="AJ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20</xdr:col>
                <xdr:colOff>0</xdr:colOff>
                <xdr:row>7</xdr:row>
                <xdr:rowOff>7</xdr:rowOff>
              </xdr:from>
              <xdr:to>
                <xdr:col>56</xdr:col>
                <xdr:colOff>17</xdr:colOff>
                <xdr:row>8</xdr:row>
                <xdr:rowOff>17</xdr:rowOff>
              </xdr:to>
            </anchor>
          </commentPr>
        </mc:Choice>
        <mc:Fallback/>
      </mc:AlternateContent>
    </comment>
    <comment ref="AK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20</xdr:col>
                <xdr:colOff>0</xdr:colOff>
                <xdr:row>7</xdr:row>
                <xdr:rowOff>7</xdr:rowOff>
              </xdr:from>
              <xdr:to>
                <xdr:col>56</xdr:col>
                <xdr:colOff>17</xdr:colOff>
                <xdr:row>8</xdr:row>
                <xdr:rowOff>17</xdr:rowOff>
              </xdr:to>
            </anchor>
          </commentPr>
        </mc:Choice>
        <mc:Fallback/>
      </mc:AlternateContent>
    </comment>
    <comment ref="AL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20</xdr:col>
                <xdr:colOff>0</xdr:colOff>
                <xdr:row>7</xdr:row>
                <xdr:rowOff>7</xdr:rowOff>
              </xdr:from>
              <xdr:to>
                <xdr:col>56</xdr:col>
                <xdr:colOff>17</xdr:colOff>
                <xdr:row>8</xdr:row>
                <xdr:rowOff>17</xdr:rowOff>
              </xdr:to>
            </anchor>
          </commentPr>
        </mc:Choice>
        <mc:Fallback/>
      </mc:AlternateContent>
    </comment>
    <comment ref="BG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59</xdr:col>
                <xdr:colOff>15</xdr:colOff>
                <xdr:row>7</xdr:row>
                <xdr:rowOff>7</xdr:rowOff>
              </xdr:from>
              <xdr:to>
                <xdr:col>60</xdr:col>
                <xdr:colOff>44</xdr:colOff>
                <xdr:row>8</xdr:row>
                <xdr:rowOff>17</xdr:rowOff>
              </xdr:to>
            </anchor>
          </commentPr>
        </mc:Choice>
        <mc:Fallback/>
      </mc:AlternateContent>
    </comment>
    <comment ref="BK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63</xdr:col>
                <xdr:colOff>25</xdr:colOff>
                <xdr:row>7</xdr:row>
                <xdr:rowOff>7</xdr:rowOff>
              </xdr:from>
              <xdr:to>
                <xdr:col>64</xdr:col>
                <xdr:colOff>55</xdr:colOff>
                <xdr:row>9</xdr:row>
                <xdr:rowOff>6</xdr:rowOff>
              </xdr:to>
            </anchor>
          </commentPr>
        </mc:Choice>
        <mc:Fallback/>
      </mc:AlternateContent>
    </comment>
    <comment ref="BL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64</xdr:col>
                <xdr:colOff>25</xdr:colOff>
                <xdr:row>7</xdr:row>
                <xdr:rowOff>7</xdr:rowOff>
              </xdr:from>
              <xdr:to>
                <xdr:col>65</xdr:col>
                <xdr:colOff>55</xdr:colOff>
                <xdr:row>9</xdr:row>
                <xdr:rowOff>6</xdr:rowOff>
              </xdr:to>
            </anchor>
          </commentPr>
        </mc:Choice>
        <mc:Fallback/>
      </mc:AlternateContent>
    </comment>
  </commentList>
</comments>
</file>

<file path=xl/comments1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sz val="8"/>
            <color rgb="FF000000"/>
            <rFont val="Tahoma"/>
            <family val="0"/>
          </rPr>
          <t xml:space="preserve">Adaytum2
TYP=V
SVR=
LIB=Actuals Reporting
CBE=SAP MRG P&amp;L Act/Budget
FGD=Y
BGD=Y
FGL=Y
BGL=N
SUP=N
BBF=N
NTS=Y
VAL=Y
RHD=N
LCK=N
RFH=N
BBK=Y
OVF=N
IAB=N
BAZ=N
EAZ=N
P01=SAP CC in Subregions
P02=Months+Qs
R01=P&amp;L MRG Detailed
C01=ACT/BUDG/FCAST
RGP=adaytum_page_1
RGR=adaytum_row_1
RGC=adaytum_col_1
RGD=adaytum_data_1
VID=2798B5BCDA8C62C0
CHK=284028413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</xdr:row>
                <xdr:rowOff>7</xdr:rowOff>
              </xdr:from>
              <xdr:to>
                <xdr:col>3</xdr:col>
                <xdr:colOff>34</xdr:colOff>
                <xdr:row>6</xdr:row>
                <xdr:rowOff>13</xdr:rowOff>
              </xdr:to>
            </anchor>
          </commentPr>
        </mc:Choice>
        <mc:Fallback/>
      </mc:AlternateContent>
    </comment>
    <comment ref="B5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3</xdr:row>
                <xdr:rowOff>7</xdr:rowOff>
              </xdr:from>
              <xdr:to>
                <xdr:col>2</xdr:col>
                <xdr:colOff>-21</xdr:colOff>
                <xdr:row>6</xdr:row>
                <xdr:rowOff>10</xdr:rowOff>
              </xdr:to>
            </anchor>
          </commentPr>
        </mc:Choice>
        <mc:Fallback/>
      </mc:AlternateContent>
    </comment>
    <comment ref="B8" authorId="0">
      <text>
        <r>
          <rPr>
            <sz val="8"/>
            <color rgb="FF000000"/>
            <rFont val="Tahoma"/>
            <family val="0"/>
          </rPr>
          <t xml:space="preserve">P&amp;L MRG Detailed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6</xdr:row>
                <xdr:rowOff>2</xdr:rowOff>
              </xdr:from>
              <xdr:to>
                <xdr:col>2</xdr:col>
                <xdr:colOff>-21</xdr:colOff>
                <xdr:row>8</xdr:row>
                <xdr:rowOff>13</xdr:rowOff>
              </xdr:to>
            </anchor>
          </commentPr>
        </mc:Choice>
        <mc:Fallback/>
      </mc:AlternateContent>
    </comment>
    <comment ref="B10" authorId="0">
      <text>
        <r>
          <rPr>
            <sz val="8"/>
            <color rgb="FF000000"/>
            <rFont val="Tahoma"/>
            <family val="0"/>
          </rPr>
          <t xml:space="preserve">P&amp;L MRG Detailed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7</xdr:row>
                <xdr:rowOff>8</xdr:rowOff>
              </xdr:from>
              <xdr:to>
                <xdr:col>2</xdr:col>
                <xdr:colOff>-21</xdr:colOff>
                <xdr:row>10</xdr:row>
                <xdr:rowOff>13</xdr:rowOff>
              </xdr:to>
            </anchor>
          </commentPr>
        </mc:Choice>
        <mc:Fallback/>
      </mc:AlternateContent>
    </comment>
    <comment ref="B11" authorId="0">
      <text>
        <r>
          <rPr>
            <sz val="8"/>
            <color rgb="FF000000"/>
            <rFont val="Tahoma"/>
            <family val="0"/>
          </rPr>
          <t xml:space="preserve">P&amp;L MRG Detailed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7</xdr:row>
                <xdr:rowOff>14</xdr:rowOff>
              </xdr:from>
              <xdr:to>
                <xdr:col>2</xdr:col>
                <xdr:colOff>-21</xdr:colOff>
                <xdr:row>11</xdr:row>
                <xdr:rowOff>13</xdr:rowOff>
              </xdr:to>
            </anchor>
          </commentPr>
        </mc:Choice>
        <mc:Fallback/>
      </mc:AlternateContent>
    </comment>
    <comment ref="B12" authorId="0">
      <text>
        <r>
          <rPr>
            <sz val="8"/>
            <color rgb="FF000000"/>
            <rFont val="Tahoma"/>
            <family val="0"/>
          </rPr>
          <t xml:space="preserve">P&amp;L MRG Detailed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8</xdr:row>
                <xdr:rowOff>7</xdr:rowOff>
              </xdr:from>
              <xdr:to>
                <xdr:col>2</xdr:col>
                <xdr:colOff>-21</xdr:colOff>
                <xdr:row>12</xdr:row>
                <xdr:rowOff>13</xdr:rowOff>
              </xdr:to>
            </anchor>
          </commentPr>
        </mc:Choice>
        <mc:Fallback/>
      </mc:AlternateContent>
    </comment>
    <comment ref="B13" authorId="0">
      <text>
        <r>
          <rPr>
            <sz val="8"/>
            <color rgb="FF000000"/>
            <rFont val="Tahoma"/>
            <family val="0"/>
          </rPr>
          <t xml:space="preserve">P&amp;L MRG Detailed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9</xdr:row>
                <xdr:rowOff>7</xdr:rowOff>
              </xdr:from>
              <xdr:to>
                <xdr:col>2</xdr:col>
                <xdr:colOff>-21</xdr:colOff>
                <xdr:row>13</xdr:row>
                <xdr:rowOff>13</xdr:rowOff>
              </xdr:to>
            </anchor>
          </commentPr>
        </mc:Choice>
        <mc:Fallback/>
      </mc:AlternateContent>
    </comment>
    <comment ref="B14" authorId="0">
      <text>
        <r>
          <rPr>
            <sz val="8"/>
            <color rgb="FF000000"/>
            <rFont val="Tahoma"/>
            <family val="0"/>
          </rPr>
          <t xml:space="preserve">P&amp;L MRG Detailed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10</xdr:row>
                <xdr:rowOff>7</xdr:rowOff>
              </xdr:from>
              <xdr:to>
                <xdr:col>2</xdr:col>
                <xdr:colOff>-21</xdr:colOff>
                <xdr:row>14</xdr:row>
                <xdr:rowOff>13</xdr:rowOff>
              </xdr:to>
            </anchor>
          </commentPr>
        </mc:Choice>
        <mc:Fallback/>
      </mc:AlternateContent>
    </comment>
    <comment ref="B15" authorId="0">
      <text>
        <r>
          <rPr>
            <sz val="8"/>
            <color rgb="FF000000"/>
            <rFont val="Tahoma"/>
            <family val="0"/>
          </rPr>
          <t xml:space="preserve">P&amp;L MRG Detailed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11</xdr:row>
                <xdr:rowOff>7</xdr:rowOff>
              </xdr:from>
              <xdr:to>
                <xdr:col>2</xdr:col>
                <xdr:colOff>-21</xdr:colOff>
                <xdr:row>15</xdr:row>
                <xdr:rowOff>13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P&amp;L MRG Detailed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12</xdr:row>
                <xdr:rowOff>7</xdr:rowOff>
              </xdr:from>
              <xdr:to>
                <xdr:col>2</xdr:col>
                <xdr:colOff>-21</xdr:colOff>
                <xdr:row>16</xdr:row>
                <xdr:rowOff>13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P&amp;L MRG Detailed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13</xdr:row>
                <xdr:rowOff>7</xdr:rowOff>
              </xdr:from>
              <xdr:to>
                <xdr:col>2</xdr:col>
                <xdr:colOff>-21</xdr:colOff>
                <xdr:row>17</xdr:row>
                <xdr:rowOff>13</xdr:rowOff>
              </xdr:to>
            </anchor>
          </commentPr>
        </mc:Choice>
        <mc:Fallback/>
      </mc:AlternateContent>
    </comment>
    <comment ref="B18" authorId="0">
      <text>
        <r>
          <rPr>
            <sz val="8"/>
            <color rgb="FF000000"/>
            <rFont val="Tahoma"/>
            <family val="0"/>
          </rPr>
          <t xml:space="preserve">P&amp;L MRG Detailed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14</xdr:row>
                <xdr:rowOff>7</xdr:rowOff>
              </xdr:from>
              <xdr:to>
                <xdr:col>2</xdr:col>
                <xdr:colOff>-21</xdr:colOff>
                <xdr:row>18</xdr:row>
                <xdr:rowOff>13</xdr:rowOff>
              </xdr:to>
            </anchor>
          </commentPr>
        </mc:Choice>
        <mc:Fallback/>
      </mc:AlternateContent>
    </comment>
    <comment ref="B19" authorId="0">
      <text>
        <r>
          <rPr>
            <sz val="8"/>
            <color rgb="FF000000"/>
            <rFont val="Tahoma"/>
            <family val="0"/>
          </rPr>
          <t xml:space="preserve">P&amp;L MRG Detailed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15</xdr:row>
                <xdr:rowOff>7</xdr:rowOff>
              </xdr:from>
              <xdr:to>
                <xdr:col>2</xdr:col>
                <xdr:colOff>-21</xdr:colOff>
                <xdr:row>19</xdr:row>
                <xdr:rowOff>3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0"/>
          </rPr>
          <t xml:space="preserve">P&amp;L MRG Detailed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17</xdr:row>
                <xdr:rowOff>7</xdr:rowOff>
              </xdr:from>
              <xdr:to>
                <xdr:col>2</xdr:col>
                <xdr:colOff>-21</xdr:colOff>
                <xdr:row>21</xdr:row>
                <xdr:rowOff>3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0"/>
          </rPr>
          <t xml:space="preserve">P&amp;L MRG Detailed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18</xdr:row>
                <xdr:rowOff>7</xdr:rowOff>
              </xdr:from>
              <xdr:to>
                <xdr:col>2</xdr:col>
                <xdr:colOff>-21</xdr:colOff>
                <xdr:row>22</xdr:row>
                <xdr:rowOff>3</xdr:rowOff>
              </xdr:to>
            </anchor>
          </commentPr>
        </mc:Choice>
        <mc:Fallback/>
      </mc:AlternateContent>
    </comment>
    <comment ref="B24" authorId="0">
      <text>
        <r>
          <rPr>
            <sz val="8"/>
            <color rgb="FF000000"/>
            <rFont val="Tahoma"/>
            <family val="0"/>
          </rPr>
          <t xml:space="preserve">P&amp;L MRG Detailed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19</xdr:row>
                <xdr:rowOff>14</xdr:rowOff>
              </xdr:from>
              <xdr:to>
                <xdr:col>2</xdr:col>
                <xdr:colOff>-21</xdr:colOff>
                <xdr:row>24</xdr:row>
                <xdr:rowOff>3</xdr:rowOff>
              </xdr:to>
            </anchor>
          </commentPr>
        </mc:Choice>
        <mc:Fallback/>
      </mc:AlternateContent>
    </comment>
    <comment ref="B26" authorId="0">
      <text>
        <r>
          <rPr>
            <sz val="8"/>
            <color rgb="FF000000"/>
            <rFont val="Tahoma"/>
            <family val="0"/>
          </rPr>
          <t xml:space="preserve">P&amp;L MRG Detailed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21</xdr:row>
                <xdr:rowOff>14</xdr:rowOff>
              </xdr:from>
              <xdr:to>
                <xdr:col>2</xdr:col>
                <xdr:colOff>-21</xdr:colOff>
                <xdr:row>26</xdr:row>
                <xdr:rowOff>3</xdr:rowOff>
              </xdr:to>
            </anchor>
          </commentPr>
        </mc:Choice>
        <mc:Fallback/>
      </mc:AlternateContent>
    </comment>
    <comment ref="B28" authorId="0">
      <text>
        <r>
          <rPr>
            <sz val="8"/>
            <color rgb="FF000000"/>
            <rFont val="Tahoma"/>
            <family val="0"/>
          </rPr>
          <t xml:space="preserve">P&amp;L MRG Detailed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23</xdr:row>
                <xdr:rowOff>14</xdr:rowOff>
              </xdr:from>
              <xdr:to>
                <xdr:col>2</xdr:col>
                <xdr:colOff>-21</xdr:colOff>
                <xdr:row>28</xdr:row>
                <xdr:rowOff>3</xdr:rowOff>
              </xdr:to>
            </anchor>
          </commentPr>
        </mc:Choice>
        <mc:Fallback/>
      </mc:AlternateContent>
    </comment>
    <comment ref="B29" authorId="0">
      <text>
        <r>
          <rPr>
            <sz val="8"/>
            <color rgb="FF000000"/>
            <rFont val="Tahoma"/>
            <family val="0"/>
          </rPr>
          <t xml:space="preserve">P&amp;L MRG Detailed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24</xdr:row>
                <xdr:rowOff>14</xdr:rowOff>
              </xdr:from>
              <xdr:to>
                <xdr:col>2</xdr:col>
                <xdr:colOff>-21</xdr:colOff>
                <xdr:row>29</xdr:row>
                <xdr:rowOff>4</xdr:rowOff>
              </xdr:to>
            </anchor>
          </commentPr>
        </mc:Choice>
        <mc:Fallback/>
      </mc:AlternateContent>
    </comment>
    <comment ref="B31" authorId="0">
      <text>
        <r>
          <rPr>
            <sz val="8"/>
            <color rgb="FF000000"/>
            <rFont val="Tahoma"/>
            <family val="0"/>
          </rPr>
          <t xml:space="preserve">P&amp;L MRG Detailed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26</xdr:row>
                <xdr:rowOff>14</xdr:rowOff>
              </xdr:from>
              <xdr:to>
                <xdr:col>2</xdr:col>
                <xdr:colOff>-21</xdr:colOff>
                <xdr:row>31</xdr:row>
                <xdr:rowOff>1</xdr:rowOff>
              </xdr:to>
            </anchor>
          </commentPr>
        </mc:Choice>
        <mc:Fallback/>
      </mc:AlternateContent>
    </comment>
    <comment ref="B33" authorId="0">
      <text>
        <r>
          <rPr>
            <sz val="8"/>
            <color rgb="FF000000"/>
            <rFont val="Tahoma"/>
            <family val="0"/>
          </rPr>
          <t xml:space="preserve">P&amp;L MRG Detailed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28</xdr:row>
                <xdr:rowOff>15</xdr:rowOff>
              </xdr:from>
              <xdr:to>
                <xdr:col>2</xdr:col>
                <xdr:colOff>-21</xdr:colOff>
                <xdr:row>32</xdr:row>
                <xdr:rowOff>17</xdr:rowOff>
              </xdr:to>
            </anchor>
          </commentPr>
        </mc:Choice>
        <mc:Fallback/>
      </mc:AlternateContent>
    </comment>
    <comment ref="B34" authorId="0">
      <text>
        <r>
          <rPr>
            <sz val="8"/>
            <color rgb="FF000000"/>
            <rFont val="Tahoma"/>
            <family val="0"/>
          </rPr>
          <t xml:space="preserve">P&amp;L MRG Detailed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29</xdr:row>
                <xdr:rowOff>15</xdr:rowOff>
              </xdr:from>
              <xdr:to>
                <xdr:col>2</xdr:col>
                <xdr:colOff>-21</xdr:colOff>
                <xdr:row>34</xdr:row>
                <xdr:rowOff>2</xdr:rowOff>
              </xdr:to>
            </anchor>
          </commentPr>
        </mc:Choice>
        <mc:Fallback/>
      </mc:AlternateContent>
    </comment>
    <comment ref="B36" authorId="0">
      <text>
        <r>
          <rPr>
            <sz val="8"/>
            <color rgb="FF000000"/>
            <rFont val="Tahoma"/>
            <family val="0"/>
          </rPr>
          <t xml:space="preserve">P&amp;L MRG Detailed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31</xdr:row>
                <xdr:rowOff>12</xdr:rowOff>
              </xdr:from>
              <xdr:to>
                <xdr:col>2</xdr:col>
                <xdr:colOff>-21</xdr:colOff>
                <xdr:row>35</xdr:row>
                <xdr:rowOff>17</xdr:rowOff>
              </xdr:to>
            </anchor>
          </commentPr>
        </mc:Choice>
        <mc:Fallback/>
      </mc:AlternateContent>
    </comment>
    <comment ref="B38" authorId="0">
      <text>
        <r>
          <rPr>
            <sz val="8"/>
            <color rgb="FF000000"/>
            <rFont val="Tahoma"/>
            <family val="0"/>
          </rPr>
          <t xml:space="preserve">Adaytum2
TYP=V
SVR=
LIB=Actuals Reporting
CBE=Headcount Month Actuals
FGD=Y
BGD=Y
FGL=Y
BGL=N
SUP=N
BBF=N
NTS=Y
VAL=Y
RHD=N
LCK=N
RFH=N
BBK=Y
OVF=N
IAB=N
BAZ=N
EAZ=N
P01=SAP CC in Subregions
R01=Months
C01=Headcount Act/Bud
RGP=adaytum_page_2
RGR=adaytum_row_2
RGC=adaytum_col_2
RGD=adaytum_data_2
VID=3A673F02EC8C62C0
CHK=-332868392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36</xdr:row>
                <xdr:rowOff>8</xdr:rowOff>
              </xdr:from>
              <xdr:to>
                <xdr:col>3</xdr:col>
                <xdr:colOff>34</xdr:colOff>
                <xdr:row>40</xdr:row>
                <xdr:rowOff>13</xdr:rowOff>
              </xdr:to>
            </anchor>
          </commentPr>
        </mc:Choice>
        <mc:Fallback/>
      </mc:AlternateContent>
    </comment>
    <comment ref="B39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34</xdr:row>
                <xdr:rowOff>12</xdr:rowOff>
              </xdr:from>
              <xdr:to>
                <xdr:col>3</xdr:col>
                <xdr:colOff>34</xdr:colOff>
                <xdr:row>38</xdr:row>
                <xdr:rowOff>15</xdr:rowOff>
              </xdr:to>
            </anchor>
          </commentPr>
        </mc:Choice>
        <mc:Fallback/>
      </mc:AlternateContent>
    </comment>
    <comment ref="B42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37</xdr:row>
                <xdr:rowOff>8</xdr:rowOff>
              </xdr:from>
              <xdr:to>
                <xdr:col>3</xdr:col>
                <xdr:colOff>34</xdr:colOff>
                <xdr:row>41</xdr:row>
                <xdr:rowOff>14</xdr:rowOff>
              </xdr:to>
            </anchor>
          </commentPr>
        </mc:Choice>
        <mc:Fallback/>
      </mc:AlternateContent>
    </comment>
    <comment ref="C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151</xdr:colOff>
                <xdr:row>3</xdr:row>
                <xdr:rowOff>7</xdr:rowOff>
              </xdr:from>
              <xdr:to>
                <xdr:col>2</xdr:col>
                <xdr:colOff>47</xdr:colOff>
                <xdr:row>6</xdr:row>
                <xdr:rowOff>10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0"/>
          </rPr>
          <t xml:space="preserve">ACT/BUDG/FCAST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151</xdr:colOff>
                <xdr:row>5</xdr:row>
                <xdr:rowOff>7</xdr:rowOff>
              </xdr:from>
              <xdr:to>
                <xdr:col>2</xdr:col>
                <xdr:colOff>47</xdr:colOff>
                <xdr:row>7</xdr:row>
                <xdr:rowOff>13</xdr:rowOff>
              </xdr:to>
            </anchor>
          </commentPr>
        </mc:Choice>
        <mc:Fallback/>
      </mc:AlternateContent>
    </comment>
    <comment ref="C41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111</xdr:colOff>
                <xdr:row>36</xdr:row>
                <xdr:rowOff>9</xdr:rowOff>
              </xdr:from>
              <xdr:to>
                <xdr:col>4</xdr:col>
                <xdr:colOff>8</xdr:colOff>
                <xdr:row>40</xdr:row>
                <xdr:rowOff>15</xdr:rowOff>
              </xdr:to>
            </anchor>
          </commentPr>
        </mc:Choice>
        <mc:Fallback/>
      </mc:AlternateContent>
    </comment>
    <comment ref="D7" authorId="0">
      <text>
        <r>
          <rPr>
            <sz val="8"/>
            <color rgb="FF000000"/>
            <rFont val="Tahoma"/>
            <family val="0"/>
          </rPr>
          <t xml:space="preserve">ACT/BUDG/FCAST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219</xdr:colOff>
                <xdr:row>5</xdr:row>
                <xdr:rowOff>7</xdr:rowOff>
              </xdr:from>
              <xdr:to>
                <xdr:col>2</xdr:col>
                <xdr:colOff>114</xdr:colOff>
                <xdr:row>7</xdr:row>
                <xdr:rowOff>13</xdr:rowOff>
              </xdr:to>
            </anchor>
          </commentPr>
        </mc:Choice>
        <mc:Fallback/>
      </mc:AlternateContent>
    </comment>
    <comment ref="D41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83</xdr:colOff>
                <xdr:row>36</xdr:row>
                <xdr:rowOff>9</xdr:rowOff>
              </xdr:from>
              <xdr:to>
                <xdr:col>4</xdr:col>
                <xdr:colOff>97</xdr:colOff>
                <xdr:row>40</xdr:row>
                <xdr:rowOff>15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0"/>
          </rPr>
          <t xml:space="preserve">ACT/BUDG/FCAST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46</xdr:colOff>
                <xdr:row>5</xdr:row>
                <xdr:rowOff>7</xdr:rowOff>
              </xdr:from>
              <xdr:to>
                <xdr:col>3</xdr:col>
                <xdr:colOff>65</xdr:colOff>
                <xdr:row>7</xdr:row>
                <xdr:rowOff>13</xdr:rowOff>
              </xdr:to>
            </anchor>
          </commentPr>
        </mc:Choice>
        <mc:Fallback/>
      </mc:AlternateContent>
    </comment>
    <comment ref="E41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57</xdr:colOff>
                <xdr:row>36</xdr:row>
                <xdr:rowOff>9</xdr:rowOff>
              </xdr:from>
              <xdr:to>
                <xdr:col>5</xdr:col>
                <xdr:colOff>59</xdr:colOff>
                <xdr:row>40</xdr:row>
                <xdr:rowOff>15</xdr:rowOff>
              </xdr:to>
            </anchor>
          </commentPr>
        </mc:Choice>
        <mc:Fallback/>
      </mc:AlternateContent>
    </comment>
    <comment ref="F7" authorId="0">
      <text>
        <r>
          <rPr>
            <sz val="8"/>
            <color rgb="FF000000"/>
            <rFont val="Tahoma"/>
            <family val="0"/>
          </rPr>
          <t xml:space="preserve">ACT/BUDG/FCAST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114</xdr:colOff>
                <xdr:row>5</xdr:row>
                <xdr:rowOff>7</xdr:rowOff>
              </xdr:from>
              <xdr:to>
                <xdr:col>4</xdr:col>
                <xdr:colOff>11</xdr:colOff>
                <xdr:row>7</xdr:row>
                <xdr:rowOff>13</xdr:rowOff>
              </xdr:to>
            </anchor>
          </commentPr>
        </mc:Choice>
        <mc:Fallback/>
      </mc:AlternateContent>
    </comment>
    <comment ref="F41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19</xdr:colOff>
                <xdr:row>36</xdr:row>
                <xdr:rowOff>9</xdr:rowOff>
              </xdr:from>
              <xdr:to>
                <xdr:col>6</xdr:col>
                <xdr:colOff>62</xdr:colOff>
                <xdr:row>40</xdr:row>
                <xdr:rowOff>15</xdr:rowOff>
              </xdr:to>
            </anchor>
          </commentPr>
        </mc:Choice>
        <mc:Fallback/>
      </mc:AlternateContent>
    </comment>
  </commentList>
</comments>
</file>

<file path=xl/comments1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sz val="8"/>
            <color rgb="FF000000"/>
            <rFont val="Tahoma"/>
            <family val="0"/>
          </rPr>
          <t xml:space="preserve">Adaytum2
TYP=H
SVR=
LIB=Actuals Reporting
CBE=SAP MRG Short Summary
FGD=Y
BGD=Y
FGL=Y
BGL=N
SUP=Y
BBF=N
NTS=Y
VAL=Y
RHD=N
LCK=N
RFH=N
BBK=Y
OVF=N
IAB=N
BAZ=N
EAZ=N
P01=SAP CC in Subregions
R01=GA Direct/Allocated
C01=Entity marker
RGP=adaytum_page_1
RGR=adaytum_row_1
RGC=adaytum_col_1
RGD=adaytum_data_1
VID=1EA0CE26EC8C62C0
CHK=1071895682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</xdr:row>
                <xdr:rowOff>7</xdr:rowOff>
              </xdr:from>
              <xdr:to>
                <xdr:col>9</xdr:col>
                <xdr:colOff>56</xdr:colOff>
                <xdr:row>6</xdr:row>
                <xdr:rowOff>13</xdr:rowOff>
              </xdr:to>
            </anchor>
          </commentPr>
        </mc:Choice>
        <mc:Fallback/>
      </mc:AlternateContent>
    </comment>
    <comment ref="B5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</xdr:row>
                <xdr:rowOff>7</xdr:rowOff>
              </xdr:from>
              <xdr:to>
                <xdr:col>9</xdr:col>
                <xdr:colOff>56</xdr:colOff>
                <xdr:row>7</xdr:row>
                <xdr:rowOff>1</xdr:rowOff>
              </xdr:to>
            </anchor>
          </commentPr>
        </mc:Choice>
        <mc:Fallback/>
      </mc:AlternateContent>
    </comment>
    <comment ref="B9" authorId="0">
      <text>
        <r>
          <rPr>
            <sz val="8"/>
            <color rgb="FF000000"/>
            <rFont val="Tahoma"/>
            <family val="0"/>
          </rPr>
          <t xml:space="preserve">GA Direct/Allocated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7</xdr:row>
                <xdr:rowOff>7</xdr:rowOff>
              </xdr:from>
              <xdr:to>
                <xdr:col>9</xdr:col>
                <xdr:colOff>56</xdr:colOff>
                <xdr:row>11</xdr:row>
                <xdr:rowOff>13</xdr:rowOff>
              </xdr:to>
            </anchor>
          </commentPr>
        </mc:Choice>
        <mc:Fallback/>
      </mc:AlternateContent>
    </comment>
    <comment ref="B11" authorId="0">
      <text>
        <r>
          <rPr>
            <sz val="8"/>
            <color rgb="FF000000"/>
            <rFont val="Tahoma"/>
            <family val="0"/>
          </rPr>
          <t xml:space="preserve">GA Direct/Allocated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8</xdr:row>
                <xdr:rowOff>12</xdr:rowOff>
              </xdr:from>
              <xdr:to>
                <xdr:col>9</xdr:col>
                <xdr:colOff>56</xdr:colOff>
                <xdr:row>13</xdr:row>
                <xdr:rowOff>13</xdr:rowOff>
              </xdr:to>
            </anchor>
          </commentPr>
        </mc:Choice>
        <mc:Fallback/>
      </mc:AlternateContent>
    </comment>
    <comment ref="B13" authorId="0">
      <text>
        <r>
          <rPr>
            <sz val="8"/>
            <color rgb="FF000000"/>
            <rFont val="Tahoma"/>
            <family val="0"/>
          </rPr>
          <t xml:space="preserve">GA Direct/Allocated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10</xdr:row>
                <xdr:rowOff>12</xdr:rowOff>
              </xdr:from>
              <xdr:to>
                <xdr:col>9</xdr:col>
                <xdr:colOff>56</xdr:colOff>
                <xdr:row>15</xdr:row>
                <xdr:rowOff>1</xdr:rowOff>
              </xdr:to>
            </anchor>
          </commentPr>
        </mc:Choice>
        <mc:Fallback/>
      </mc:AlternateContent>
    </comment>
    <comment ref="B15" authorId="0">
      <text>
        <r>
          <rPr>
            <sz val="8"/>
            <color rgb="FF000000"/>
            <rFont val="Tahoma"/>
            <family val="0"/>
          </rPr>
          <t xml:space="preserve">GA Direct/Allocated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12</xdr:row>
                <xdr:rowOff>12</xdr:rowOff>
              </xdr:from>
              <xdr:to>
                <xdr:col>9</xdr:col>
                <xdr:colOff>56</xdr:colOff>
                <xdr:row>17</xdr:row>
                <xdr:rowOff>1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GA Direct/Allocated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13</xdr:row>
                <xdr:rowOff>12</xdr:rowOff>
              </xdr:from>
              <xdr:to>
                <xdr:col>9</xdr:col>
                <xdr:colOff>56</xdr:colOff>
                <xdr:row>18</xdr:row>
                <xdr:rowOff>1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GA Direct/Allocated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14</xdr:row>
                <xdr:rowOff>12</xdr:rowOff>
              </xdr:from>
              <xdr:to>
                <xdr:col>9</xdr:col>
                <xdr:colOff>56</xdr:colOff>
                <xdr:row>18</xdr:row>
                <xdr:rowOff>10</xdr:rowOff>
              </xdr:to>
            </anchor>
          </commentPr>
        </mc:Choice>
        <mc:Fallback/>
      </mc:AlternateContent>
    </comment>
    <comment ref="B18" authorId="0">
      <text>
        <r>
          <rPr>
            <sz val="8"/>
            <color rgb="FF000000"/>
            <rFont val="Tahoma"/>
            <family val="0"/>
          </rPr>
          <t xml:space="preserve">GA Direct/Allocated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15</xdr:row>
                <xdr:rowOff>12</xdr:rowOff>
              </xdr:from>
              <xdr:to>
                <xdr:col>9</xdr:col>
                <xdr:colOff>56</xdr:colOff>
                <xdr:row>20</xdr:row>
                <xdr:rowOff>7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0"/>
          </rPr>
          <t xml:space="preserve">GA Direct/Allocated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17</xdr:row>
                <xdr:rowOff>14</xdr:rowOff>
              </xdr:from>
              <xdr:to>
                <xdr:col>9</xdr:col>
                <xdr:colOff>56</xdr:colOff>
                <xdr:row>21</xdr:row>
                <xdr:rowOff>8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0"/>
          </rPr>
          <t xml:space="preserve">GA Direct/Allocated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19</xdr:row>
                <xdr:rowOff>12</xdr:rowOff>
              </xdr:from>
              <xdr:to>
                <xdr:col>9</xdr:col>
                <xdr:colOff>56</xdr:colOff>
                <xdr:row>25</xdr:row>
                <xdr:rowOff>9</xdr:rowOff>
              </xdr:to>
            </anchor>
          </commentPr>
        </mc:Choice>
        <mc:Fallback/>
      </mc:AlternateContent>
    </comment>
    <comment ref="B24" authorId="0">
      <text>
        <r>
          <rPr>
            <sz val="8"/>
            <color rgb="FF000000"/>
            <rFont val="Tahoma"/>
            <family val="0"/>
          </rPr>
          <t xml:space="preserve">GA Direct/Allocated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22</xdr:row>
                <xdr:rowOff>7</xdr:rowOff>
              </xdr:from>
              <xdr:to>
                <xdr:col>9</xdr:col>
                <xdr:colOff>56</xdr:colOff>
                <xdr:row>26</xdr:row>
                <xdr:rowOff>13</xdr:rowOff>
              </xdr:to>
            </anchor>
          </commentPr>
        </mc:Choice>
        <mc:Fallback/>
      </mc:AlternateContent>
    </comment>
    <comment ref="B25" authorId="0">
      <text>
        <r>
          <rPr>
            <sz val="8"/>
            <color rgb="FF000000"/>
            <rFont val="Tahoma"/>
            <family val="0"/>
          </rPr>
          <t xml:space="preserve">GA Direct/Allocated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</xdr:col>
                <xdr:colOff>16</xdr:colOff>
                <xdr:row>22</xdr:row>
                <xdr:rowOff>16</xdr:rowOff>
              </xdr:from>
              <xdr:to>
                <xdr:col>9</xdr:col>
                <xdr:colOff>56</xdr:colOff>
                <xdr:row>27</xdr:row>
                <xdr:rowOff>13</xdr:rowOff>
              </xdr:to>
            </anchor>
          </commentPr>
        </mc:Choice>
        <mc:Fallback/>
      </mc:AlternateContent>
    </comment>
    <comment ref="B27" authorId="0">
      <text>
        <r>
          <rPr>
            <sz val="8"/>
            <color rgb="FF000000"/>
            <rFont val="Tahoma"/>
            <family val="0"/>
          </rPr>
          <t xml:space="preserve">GA Direct/Allocated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25</xdr:row>
                <xdr:rowOff>10</xdr:rowOff>
              </xdr:from>
              <xdr:to>
                <xdr:col>9</xdr:col>
                <xdr:colOff>56</xdr:colOff>
                <xdr:row>29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</xdr:col>
                <xdr:colOff>16</xdr:colOff>
                <xdr:row>5</xdr:row>
                <xdr:rowOff>7</xdr:rowOff>
              </xdr:from>
              <xdr:to>
                <xdr:col>9</xdr:col>
                <xdr:colOff>56</xdr:colOff>
                <xdr:row>9</xdr:row>
                <xdr:rowOff>1</xdr:rowOff>
              </xdr:to>
            </anchor>
          </commentPr>
        </mc:Choice>
        <mc:Fallback/>
      </mc:AlternateContent>
    </comment>
    <comment ref="D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34</xdr:colOff>
                <xdr:row>5</xdr:row>
                <xdr:rowOff>7</xdr:rowOff>
              </xdr:from>
              <xdr:to>
                <xdr:col>17</xdr:col>
                <xdr:colOff>77</xdr:colOff>
                <xdr:row>9</xdr:row>
                <xdr:rowOff>1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17</xdr:col>
                <xdr:colOff>44</xdr:colOff>
                <xdr:row>5</xdr:row>
                <xdr:rowOff>7</xdr:rowOff>
              </xdr:from>
              <xdr:to>
                <xdr:col>18</xdr:col>
                <xdr:colOff>88</xdr:colOff>
                <xdr:row>9</xdr:row>
                <xdr:rowOff>1</xdr:rowOff>
              </xdr:to>
            </anchor>
          </commentPr>
        </mc:Choice>
        <mc:Fallback/>
      </mc:AlternateContent>
    </comment>
    <comment ref="F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55</xdr:colOff>
                <xdr:row>5</xdr:row>
                <xdr:rowOff>7</xdr:rowOff>
              </xdr:from>
              <xdr:to>
                <xdr:col>19</xdr:col>
                <xdr:colOff>64</xdr:colOff>
                <xdr:row>9</xdr:row>
                <xdr:rowOff>1</xdr:rowOff>
              </xdr:to>
            </anchor>
          </commentPr>
        </mc:Choice>
        <mc:Fallback/>
      </mc:AlternateContent>
    </comment>
    <comment ref="G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19</xdr:col>
                <xdr:colOff>31</xdr:colOff>
                <xdr:row>5</xdr:row>
                <xdr:rowOff>7</xdr:rowOff>
              </xdr:from>
              <xdr:to>
                <xdr:col>21</xdr:col>
                <xdr:colOff>31</xdr:colOff>
                <xdr:row>9</xdr:row>
                <xdr:rowOff>1</xdr:rowOff>
              </xdr:to>
            </anchor>
          </commentPr>
        </mc:Choice>
        <mc:Fallback/>
      </mc:AlternateContent>
    </comment>
    <comment ref="H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20</xdr:col>
                <xdr:colOff>66</xdr:colOff>
                <xdr:row>5</xdr:row>
                <xdr:rowOff>7</xdr:rowOff>
              </xdr:from>
              <xdr:to>
                <xdr:col>22</xdr:col>
                <xdr:colOff>66</xdr:colOff>
                <xdr:row>9</xdr:row>
                <xdr:rowOff>1</xdr:rowOff>
              </xdr:to>
            </anchor>
          </commentPr>
        </mc:Choice>
        <mc:Fallback/>
      </mc:AlternateContent>
    </comment>
    <comment ref="I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22</xdr:col>
                <xdr:colOff>34</xdr:colOff>
                <xdr:row>5</xdr:row>
                <xdr:rowOff>7</xdr:rowOff>
              </xdr:from>
              <xdr:to>
                <xdr:col>24</xdr:col>
                <xdr:colOff>34</xdr:colOff>
                <xdr:row>9</xdr:row>
                <xdr:rowOff>1</xdr:rowOff>
              </xdr:to>
            </anchor>
          </commentPr>
        </mc:Choice>
        <mc:Fallback/>
      </mc:AlternateContent>
    </comment>
    <comment ref="J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</xdr:colOff>
                <xdr:row>5</xdr:row>
                <xdr:rowOff>7</xdr:rowOff>
              </xdr:from>
              <xdr:to>
                <xdr:col>26</xdr:col>
                <xdr:colOff>1</xdr:colOff>
                <xdr:row>9</xdr:row>
                <xdr:rowOff>1</xdr:rowOff>
              </xdr:to>
            </anchor>
          </commentPr>
        </mc:Choice>
        <mc:Fallback/>
      </mc:AlternateContent>
    </comment>
    <comment ref="K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25</xdr:col>
                <xdr:colOff>36</xdr:colOff>
                <xdr:row>5</xdr:row>
                <xdr:rowOff>7</xdr:rowOff>
              </xdr:from>
              <xdr:to>
                <xdr:col>27</xdr:col>
                <xdr:colOff>36</xdr:colOff>
                <xdr:row>9</xdr:row>
                <xdr:rowOff>1</xdr:rowOff>
              </xdr:to>
            </anchor>
          </commentPr>
        </mc:Choice>
        <mc:Fallback/>
      </mc:AlternateContent>
    </comment>
    <comment ref="L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27</xdr:col>
                <xdr:colOff>3</xdr:colOff>
                <xdr:row>5</xdr:row>
                <xdr:rowOff>7</xdr:rowOff>
              </xdr:from>
              <xdr:to>
                <xdr:col>29</xdr:col>
                <xdr:colOff>3</xdr:colOff>
                <xdr:row>9</xdr:row>
                <xdr:rowOff>1</xdr:rowOff>
              </xdr:to>
            </anchor>
          </commentPr>
        </mc:Choice>
        <mc:Fallback/>
      </mc:AlternateContent>
    </comment>
    <comment ref="M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38</xdr:colOff>
                <xdr:row>5</xdr:row>
                <xdr:rowOff>7</xdr:rowOff>
              </xdr:from>
              <xdr:to>
                <xdr:col>30</xdr:col>
                <xdr:colOff>38</xdr:colOff>
                <xdr:row>9</xdr:row>
                <xdr:rowOff>1</xdr:rowOff>
              </xdr:to>
            </anchor>
          </commentPr>
        </mc:Choice>
        <mc:Fallback/>
      </mc:AlternateContent>
    </comment>
    <comment ref="N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5</xdr:colOff>
                <xdr:row>5</xdr:row>
                <xdr:rowOff>7</xdr:rowOff>
              </xdr:from>
              <xdr:to>
                <xdr:col>32</xdr:col>
                <xdr:colOff>5</xdr:colOff>
                <xdr:row>9</xdr:row>
                <xdr:rowOff>1</xdr:rowOff>
              </xdr:to>
            </anchor>
          </commentPr>
        </mc:Choice>
        <mc:Fallback/>
      </mc:AlternateContent>
    </comment>
    <comment ref="O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31</xdr:col>
                <xdr:colOff>40</xdr:colOff>
                <xdr:row>5</xdr:row>
                <xdr:rowOff>7</xdr:rowOff>
              </xdr:from>
              <xdr:to>
                <xdr:col>33</xdr:col>
                <xdr:colOff>40</xdr:colOff>
                <xdr:row>9</xdr:row>
                <xdr:rowOff>1</xdr:rowOff>
              </xdr:to>
            </anchor>
          </commentPr>
        </mc:Choice>
        <mc:Fallback/>
      </mc:AlternateContent>
    </comment>
    <comment ref="P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33</xdr:col>
                <xdr:colOff>7</xdr:colOff>
                <xdr:row>5</xdr:row>
                <xdr:rowOff>7</xdr:rowOff>
              </xdr:from>
              <xdr:to>
                <xdr:col>35</xdr:col>
                <xdr:colOff>7</xdr:colOff>
                <xdr:row>9</xdr:row>
                <xdr:rowOff>1</xdr:rowOff>
              </xdr:to>
            </anchor>
          </commentPr>
        </mc:Choice>
        <mc:Fallback/>
      </mc:AlternateContent>
    </comment>
    <comment ref="Q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34</xdr:col>
                <xdr:colOff>42</xdr:colOff>
                <xdr:row>5</xdr:row>
                <xdr:rowOff>7</xdr:rowOff>
              </xdr:from>
              <xdr:to>
                <xdr:col>36</xdr:col>
                <xdr:colOff>42</xdr:colOff>
                <xdr:row>9</xdr:row>
                <xdr:rowOff>1</xdr:rowOff>
              </xdr:to>
            </anchor>
          </commentPr>
        </mc:Choice>
        <mc:Fallback/>
      </mc:AlternateContent>
    </comment>
    <comment ref="R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9</xdr:colOff>
                <xdr:row>5</xdr:row>
                <xdr:rowOff>7</xdr:rowOff>
              </xdr:from>
              <xdr:to>
                <xdr:col>38</xdr:col>
                <xdr:colOff>9</xdr:colOff>
                <xdr:row>9</xdr:row>
                <xdr:rowOff>1</xdr:rowOff>
              </xdr:to>
            </anchor>
          </commentPr>
        </mc:Choice>
        <mc:Fallback/>
      </mc:AlternateContent>
    </comment>
    <comment ref="S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44</xdr:colOff>
                <xdr:row>5</xdr:row>
                <xdr:rowOff>7</xdr:rowOff>
              </xdr:from>
              <xdr:to>
                <xdr:col>39</xdr:col>
                <xdr:colOff>44</xdr:colOff>
                <xdr:row>9</xdr:row>
                <xdr:rowOff>1</xdr:rowOff>
              </xdr:to>
            </anchor>
          </commentPr>
        </mc:Choice>
        <mc:Fallback/>
      </mc:AlternateContent>
    </comment>
  </commentList>
</comments>
</file>

<file path=xl/comments1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sz val="8"/>
            <color rgb="FF000000"/>
            <rFont val="Tahoma"/>
            <family val="0"/>
          </rPr>
          <t xml:space="preserve">Adaytum2
TYP=H
SVR=
LIB=Actuals Reporting
CBE=SAP MRG P&amp;L Alloc. Act/Budget
FGD=Y
BGD=Y
FGL=Y
BGL=N
SUP=Y
BBF=N
NTS=Y
VAL=Y
RHD=N
LCK=N
RFH=N
BBK=Y
OVF=N
IAB=N
BAZ=N
EAZ=N
P01=SAP Regions
P02=ACT/BUDG/FCAST/HC
R01=ALLOC-CC in Subreg &amp; WBS short
C01=Entity marker
RGP=adaytum_page_1
RGR=adaytum_row_1
RGC=adaytum_col_1
RGD=adaytum_data_1
VID=09F28605EC8C62C0
CHK=430567752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</xdr:row>
                <xdr:rowOff>7</xdr:rowOff>
              </xdr:from>
              <xdr:to>
                <xdr:col>9</xdr:col>
                <xdr:colOff>55</xdr:colOff>
                <xdr:row>6</xdr:row>
                <xdr:rowOff>13</xdr:rowOff>
              </xdr:to>
            </anchor>
          </commentPr>
        </mc:Choice>
        <mc:Fallback/>
      </mc:AlternateContent>
    </comment>
    <comment ref="B5" authorId="0">
      <text>
        <r>
          <rPr>
            <sz val="8"/>
            <color rgb="FF000000"/>
            <rFont val="Tahoma"/>
            <family val="0"/>
          </rPr>
          <t xml:space="preserve">SAP 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</xdr:row>
                <xdr:rowOff>7</xdr:rowOff>
              </xdr:from>
              <xdr:to>
                <xdr:col>9</xdr:col>
                <xdr:colOff>55</xdr:colOff>
                <xdr:row>7</xdr:row>
                <xdr:rowOff>8</xdr:rowOff>
              </xdr:to>
            </anchor>
          </commentPr>
        </mc:Choice>
        <mc:Fallback/>
      </mc:AlternateContent>
    </comment>
    <comment ref="B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6</xdr:row>
                <xdr:rowOff>12</xdr:rowOff>
              </xdr:from>
              <xdr:to>
                <xdr:col>9</xdr:col>
                <xdr:colOff>61</xdr:colOff>
                <xdr:row>10</xdr:row>
                <xdr:rowOff>13</xdr:rowOff>
              </xdr:to>
            </anchor>
          </commentPr>
        </mc:Choice>
        <mc:Fallback/>
      </mc:AlternateContent>
    </comment>
    <comment ref="B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7</xdr:row>
                <xdr:rowOff>7</xdr:rowOff>
              </xdr:from>
              <xdr:to>
                <xdr:col>9</xdr:col>
                <xdr:colOff>61</xdr:colOff>
                <xdr:row>11</xdr:row>
                <xdr:rowOff>13</xdr:rowOff>
              </xdr:to>
            </anchor>
          </commentPr>
        </mc:Choice>
        <mc:Fallback/>
      </mc:AlternateContent>
    </comment>
    <comment ref="B1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8</xdr:row>
                <xdr:rowOff>7</xdr:rowOff>
              </xdr:from>
              <xdr:to>
                <xdr:col>9</xdr:col>
                <xdr:colOff>61</xdr:colOff>
                <xdr:row>12</xdr:row>
                <xdr:rowOff>13</xdr:rowOff>
              </xdr:to>
            </anchor>
          </commentPr>
        </mc:Choice>
        <mc:Fallback/>
      </mc:AlternateContent>
    </comment>
    <comment ref="B11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9</xdr:row>
                <xdr:rowOff>7</xdr:rowOff>
              </xdr:from>
              <xdr:to>
                <xdr:col>9</xdr:col>
                <xdr:colOff>61</xdr:colOff>
                <xdr:row>13</xdr:row>
                <xdr:rowOff>13</xdr:rowOff>
              </xdr:to>
            </anchor>
          </commentPr>
        </mc:Choice>
        <mc:Fallback/>
      </mc:AlternateContent>
    </comment>
    <comment ref="B12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10</xdr:row>
                <xdr:rowOff>7</xdr:rowOff>
              </xdr:from>
              <xdr:to>
                <xdr:col>9</xdr:col>
                <xdr:colOff>61</xdr:colOff>
                <xdr:row>14</xdr:row>
                <xdr:rowOff>13</xdr:rowOff>
              </xdr:to>
            </anchor>
          </commentPr>
        </mc:Choice>
        <mc:Fallback/>
      </mc:AlternateContent>
    </comment>
    <comment ref="B13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11</xdr:row>
                <xdr:rowOff>7</xdr:rowOff>
              </xdr:from>
              <xdr:to>
                <xdr:col>9</xdr:col>
                <xdr:colOff>61</xdr:colOff>
                <xdr:row>15</xdr:row>
                <xdr:rowOff>13</xdr:rowOff>
              </xdr:to>
            </anchor>
          </commentPr>
        </mc:Choice>
        <mc:Fallback/>
      </mc:AlternateContent>
    </comment>
    <comment ref="B14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12</xdr:row>
                <xdr:rowOff>7</xdr:rowOff>
              </xdr:from>
              <xdr:to>
                <xdr:col>9</xdr:col>
                <xdr:colOff>61</xdr:colOff>
                <xdr:row>16</xdr:row>
                <xdr:rowOff>13</xdr:rowOff>
              </xdr:to>
            </anchor>
          </commentPr>
        </mc:Choice>
        <mc:Fallback/>
      </mc:AlternateContent>
    </comment>
    <comment ref="B15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13</xdr:row>
                <xdr:rowOff>7</xdr:rowOff>
              </xdr:from>
              <xdr:to>
                <xdr:col>9</xdr:col>
                <xdr:colOff>61</xdr:colOff>
                <xdr:row>17</xdr:row>
                <xdr:rowOff>13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14</xdr:row>
                <xdr:rowOff>7</xdr:rowOff>
              </xdr:from>
              <xdr:to>
                <xdr:col>9</xdr:col>
                <xdr:colOff>61</xdr:colOff>
                <xdr:row>18</xdr:row>
                <xdr:rowOff>13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15</xdr:row>
                <xdr:rowOff>7</xdr:rowOff>
              </xdr:from>
              <xdr:to>
                <xdr:col>9</xdr:col>
                <xdr:colOff>61</xdr:colOff>
                <xdr:row>19</xdr:row>
                <xdr:rowOff>13</xdr:rowOff>
              </xdr:to>
            </anchor>
          </commentPr>
        </mc:Choice>
        <mc:Fallback/>
      </mc:AlternateContent>
    </comment>
    <comment ref="B1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16</xdr:row>
                <xdr:rowOff>7</xdr:rowOff>
              </xdr:from>
              <xdr:to>
                <xdr:col>9</xdr:col>
                <xdr:colOff>61</xdr:colOff>
                <xdr:row>20</xdr:row>
                <xdr:rowOff>13</xdr:rowOff>
              </xdr:to>
            </anchor>
          </commentPr>
        </mc:Choice>
        <mc:Fallback/>
      </mc:AlternateContent>
    </comment>
    <comment ref="B1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17</xdr:row>
                <xdr:rowOff>7</xdr:rowOff>
              </xdr:from>
              <xdr:to>
                <xdr:col>9</xdr:col>
                <xdr:colOff>61</xdr:colOff>
                <xdr:row>21</xdr:row>
                <xdr:rowOff>13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18</xdr:row>
                <xdr:rowOff>7</xdr:rowOff>
              </xdr:from>
              <xdr:to>
                <xdr:col>9</xdr:col>
                <xdr:colOff>61</xdr:colOff>
                <xdr:row>22</xdr:row>
                <xdr:rowOff>13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19</xdr:row>
                <xdr:rowOff>7</xdr:rowOff>
              </xdr:from>
              <xdr:to>
                <xdr:col>9</xdr:col>
                <xdr:colOff>61</xdr:colOff>
                <xdr:row>23</xdr:row>
                <xdr:rowOff>13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20</xdr:row>
                <xdr:rowOff>7</xdr:rowOff>
              </xdr:from>
              <xdr:to>
                <xdr:col>9</xdr:col>
                <xdr:colOff>61</xdr:colOff>
                <xdr:row>24</xdr:row>
                <xdr:rowOff>13</xdr:rowOff>
              </xdr:to>
            </anchor>
          </commentPr>
        </mc:Choice>
        <mc:Fallback/>
      </mc:AlternateContent>
    </comment>
    <comment ref="B2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21</xdr:row>
                <xdr:rowOff>7</xdr:rowOff>
              </xdr:from>
              <xdr:to>
                <xdr:col>9</xdr:col>
                <xdr:colOff>61</xdr:colOff>
                <xdr:row>25</xdr:row>
                <xdr:rowOff>13</xdr:rowOff>
              </xdr:to>
            </anchor>
          </commentPr>
        </mc:Choice>
        <mc:Fallback/>
      </mc:AlternateContent>
    </comment>
    <comment ref="B2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22</xdr:row>
                <xdr:rowOff>7</xdr:rowOff>
              </xdr:from>
              <xdr:to>
                <xdr:col>9</xdr:col>
                <xdr:colOff>61</xdr:colOff>
                <xdr:row>26</xdr:row>
                <xdr:rowOff>13</xdr:rowOff>
              </xdr:to>
            </anchor>
          </commentPr>
        </mc:Choice>
        <mc:Fallback/>
      </mc:AlternateContent>
    </comment>
    <comment ref="B2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23</xdr:row>
                <xdr:rowOff>7</xdr:rowOff>
              </xdr:from>
              <xdr:to>
                <xdr:col>9</xdr:col>
                <xdr:colOff>61</xdr:colOff>
                <xdr:row>27</xdr:row>
                <xdr:rowOff>13</xdr:rowOff>
              </xdr:to>
            </anchor>
          </commentPr>
        </mc:Choice>
        <mc:Fallback/>
      </mc:AlternateContent>
    </comment>
    <comment ref="B2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24</xdr:row>
                <xdr:rowOff>7</xdr:rowOff>
              </xdr:from>
              <xdr:to>
                <xdr:col>9</xdr:col>
                <xdr:colOff>61</xdr:colOff>
                <xdr:row>28</xdr:row>
                <xdr:rowOff>13</xdr:rowOff>
              </xdr:to>
            </anchor>
          </commentPr>
        </mc:Choice>
        <mc:Fallback/>
      </mc:AlternateContent>
    </comment>
    <comment ref="B2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25</xdr:row>
                <xdr:rowOff>7</xdr:rowOff>
              </xdr:from>
              <xdr:to>
                <xdr:col>9</xdr:col>
                <xdr:colOff>61</xdr:colOff>
                <xdr:row>29</xdr:row>
                <xdr:rowOff>13</xdr:rowOff>
              </xdr:to>
            </anchor>
          </commentPr>
        </mc:Choice>
        <mc:Fallback/>
      </mc:AlternateContent>
    </comment>
    <comment ref="B2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26</xdr:row>
                <xdr:rowOff>7</xdr:rowOff>
              </xdr:from>
              <xdr:to>
                <xdr:col>9</xdr:col>
                <xdr:colOff>61</xdr:colOff>
                <xdr:row>30</xdr:row>
                <xdr:rowOff>13</xdr:rowOff>
              </xdr:to>
            </anchor>
          </commentPr>
        </mc:Choice>
        <mc:Fallback/>
      </mc:AlternateContent>
    </comment>
    <comment ref="B29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27</xdr:row>
                <xdr:rowOff>7</xdr:rowOff>
              </xdr:from>
              <xdr:to>
                <xdr:col>9</xdr:col>
                <xdr:colOff>61</xdr:colOff>
                <xdr:row>31</xdr:row>
                <xdr:rowOff>13</xdr:rowOff>
              </xdr:to>
            </anchor>
          </commentPr>
        </mc:Choice>
        <mc:Fallback/>
      </mc:AlternateContent>
    </comment>
    <comment ref="B30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28</xdr:row>
                <xdr:rowOff>7</xdr:rowOff>
              </xdr:from>
              <xdr:to>
                <xdr:col>9</xdr:col>
                <xdr:colOff>61</xdr:colOff>
                <xdr:row>32</xdr:row>
                <xdr:rowOff>13</xdr:rowOff>
              </xdr:to>
            </anchor>
          </commentPr>
        </mc:Choice>
        <mc:Fallback/>
      </mc:AlternateContent>
    </comment>
    <comment ref="B31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29</xdr:row>
                <xdr:rowOff>7</xdr:rowOff>
              </xdr:from>
              <xdr:to>
                <xdr:col>9</xdr:col>
                <xdr:colOff>61</xdr:colOff>
                <xdr:row>33</xdr:row>
                <xdr:rowOff>13</xdr:rowOff>
              </xdr:to>
            </anchor>
          </commentPr>
        </mc:Choice>
        <mc:Fallback/>
      </mc:AlternateContent>
    </comment>
    <comment ref="B32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30</xdr:row>
                <xdr:rowOff>7</xdr:rowOff>
              </xdr:from>
              <xdr:to>
                <xdr:col>9</xdr:col>
                <xdr:colOff>61</xdr:colOff>
                <xdr:row>34</xdr:row>
                <xdr:rowOff>13</xdr:rowOff>
              </xdr:to>
            </anchor>
          </commentPr>
        </mc:Choice>
        <mc:Fallback/>
      </mc:AlternateContent>
    </comment>
    <comment ref="B33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31</xdr:row>
                <xdr:rowOff>7</xdr:rowOff>
              </xdr:from>
              <xdr:to>
                <xdr:col>9</xdr:col>
                <xdr:colOff>61</xdr:colOff>
                <xdr:row>35</xdr:row>
                <xdr:rowOff>13</xdr:rowOff>
              </xdr:to>
            </anchor>
          </commentPr>
        </mc:Choice>
        <mc:Fallback/>
      </mc:AlternateContent>
    </comment>
    <comment ref="B34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32</xdr:row>
                <xdr:rowOff>7</xdr:rowOff>
              </xdr:from>
              <xdr:to>
                <xdr:col>9</xdr:col>
                <xdr:colOff>61</xdr:colOff>
                <xdr:row>36</xdr:row>
                <xdr:rowOff>13</xdr:rowOff>
              </xdr:to>
            </anchor>
          </commentPr>
        </mc:Choice>
        <mc:Fallback/>
      </mc:AlternateContent>
    </comment>
    <comment ref="B35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33</xdr:row>
                <xdr:rowOff>7</xdr:rowOff>
              </xdr:from>
              <xdr:to>
                <xdr:col>9</xdr:col>
                <xdr:colOff>61</xdr:colOff>
                <xdr:row>37</xdr:row>
                <xdr:rowOff>13</xdr:rowOff>
              </xdr:to>
            </anchor>
          </commentPr>
        </mc:Choice>
        <mc:Fallback/>
      </mc:AlternateContent>
    </comment>
    <comment ref="B36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34</xdr:row>
                <xdr:rowOff>7</xdr:rowOff>
              </xdr:from>
              <xdr:to>
                <xdr:col>9</xdr:col>
                <xdr:colOff>61</xdr:colOff>
                <xdr:row>38</xdr:row>
                <xdr:rowOff>13</xdr:rowOff>
              </xdr:to>
            </anchor>
          </commentPr>
        </mc:Choice>
        <mc:Fallback/>
      </mc:AlternateContent>
    </comment>
    <comment ref="B37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35</xdr:row>
                <xdr:rowOff>7</xdr:rowOff>
              </xdr:from>
              <xdr:to>
                <xdr:col>9</xdr:col>
                <xdr:colOff>61</xdr:colOff>
                <xdr:row>39</xdr:row>
                <xdr:rowOff>13</xdr:rowOff>
              </xdr:to>
            </anchor>
          </commentPr>
        </mc:Choice>
        <mc:Fallback/>
      </mc:AlternateContent>
    </comment>
    <comment ref="B38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36</xdr:row>
                <xdr:rowOff>7</xdr:rowOff>
              </xdr:from>
              <xdr:to>
                <xdr:col>9</xdr:col>
                <xdr:colOff>61</xdr:colOff>
                <xdr:row>40</xdr:row>
                <xdr:rowOff>13</xdr:rowOff>
              </xdr:to>
            </anchor>
          </commentPr>
        </mc:Choice>
        <mc:Fallback/>
      </mc:AlternateContent>
    </comment>
    <comment ref="B39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37</xdr:row>
                <xdr:rowOff>7</xdr:rowOff>
              </xdr:from>
              <xdr:to>
                <xdr:col>9</xdr:col>
                <xdr:colOff>61</xdr:colOff>
                <xdr:row>41</xdr:row>
                <xdr:rowOff>13</xdr:rowOff>
              </xdr:to>
            </anchor>
          </commentPr>
        </mc:Choice>
        <mc:Fallback/>
      </mc:AlternateContent>
    </comment>
    <comment ref="B40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38</xdr:row>
                <xdr:rowOff>7</xdr:rowOff>
              </xdr:from>
              <xdr:to>
                <xdr:col>9</xdr:col>
                <xdr:colOff>61</xdr:colOff>
                <xdr:row>42</xdr:row>
                <xdr:rowOff>13</xdr:rowOff>
              </xdr:to>
            </anchor>
          </commentPr>
        </mc:Choice>
        <mc:Fallback/>
      </mc:AlternateContent>
    </comment>
    <comment ref="B41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39</xdr:row>
                <xdr:rowOff>7</xdr:rowOff>
              </xdr:from>
              <xdr:to>
                <xdr:col>9</xdr:col>
                <xdr:colOff>61</xdr:colOff>
                <xdr:row>43</xdr:row>
                <xdr:rowOff>13</xdr:rowOff>
              </xdr:to>
            </anchor>
          </commentPr>
        </mc:Choice>
        <mc:Fallback/>
      </mc:AlternateContent>
    </comment>
    <comment ref="B42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40</xdr:row>
                <xdr:rowOff>7</xdr:rowOff>
              </xdr:from>
              <xdr:to>
                <xdr:col>9</xdr:col>
                <xdr:colOff>61</xdr:colOff>
                <xdr:row>44</xdr:row>
                <xdr:rowOff>13</xdr:rowOff>
              </xdr:to>
            </anchor>
          </commentPr>
        </mc:Choice>
        <mc:Fallback/>
      </mc:AlternateContent>
    </comment>
    <comment ref="B43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41</xdr:row>
                <xdr:rowOff>7</xdr:rowOff>
              </xdr:from>
              <xdr:to>
                <xdr:col>9</xdr:col>
                <xdr:colOff>61</xdr:colOff>
                <xdr:row>45</xdr:row>
                <xdr:rowOff>13</xdr:rowOff>
              </xdr:to>
            </anchor>
          </commentPr>
        </mc:Choice>
        <mc:Fallback/>
      </mc:AlternateContent>
    </comment>
    <comment ref="B44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42</xdr:row>
                <xdr:rowOff>7</xdr:rowOff>
              </xdr:from>
              <xdr:to>
                <xdr:col>9</xdr:col>
                <xdr:colOff>61</xdr:colOff>
                <xdr:row>46</xdr:row>
                <xdr:rowOff>13</xdr:rowOff>
              </xdr:to>
            </anchor>
          </commentPr>
        </mc:Choice>
        <mc:Fallback/>
      </mc:AlternateContent>
    </comment>
    <comment ref="B45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43</xdr:row>
                <xdr:rowOff>7</xdr:rowOff>
              </xdr:from>
              <xdr:to>
                <xdr:col>9</xdr:col>
                <xdr:colOff>61</xdr:colOff>
                <xdr:row>47</xdr:row>
                <xdr:rowOff>13</xdr:rowOff>
              </xdr:to>
            </anchor>
          </commentPr>
        </mc:Choice>
        <mc:Fallback/>
      </mc:AlternateContent>
    </comment>
    <comment ref="B46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44</xdr:row>
                <xdr:rowOff>7</xdr:rowOff>
              </xdr:from>
              <xdr:to>
                <xdr:col>9</xdr:col>
                <xdr:colOff>61</xdr:colOff>
                <xdr:row>48</xdr:row>
                <xdr:rowOff>13</xdr:rowOff>
              </xdr:to>
            </anchor>
          </commentPr>
        </mc:Choice>
        <mc:Fallback/>
      </mc:AlternateContent>
    </comment>
    <comment ref="B47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45</xdr:row>
                <xdr:rowOff>7</xdr:rowOff>
              </xdr:from>
              <xdr:to>
                <xdr:col>9</xdr:col>
                <xdr:colOff>61</xdr:colOff>
                <xdr:row>49</xdr:row>
                <xdr:rowOff>13</xdr:rowOff>
              </xdr:to>
            </anchor>
          </commentPr>
        </mc:Choice>
        <mc:Fallback/>
      </mc:AlternateContent>
    </comment>
    <comment ref="B48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46</xdr:row>
                <xdr:rowOff>7</xdr:rowOff>
              </xdr:from>
              <xdr:to>
                <xdr:col>9</xdr:col>
                <xdr:colOff>61</xdr:colOff>
                <xdr:row>50</xdr:row>
                <xdr:rowOff>13</xdr:rowOff>
              </xdr:to>
            </anchor>
          </commentPr>
        </mc:Choice>
        <mc:Fallback/>
      </mc:AlternateContent>
    </comment>
    <comment ref="B49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47</xdr:row>
                <xdr:rowOff>7</xdr:rowOff>
              </xdr:from>
              <xdr:to>
                <xdr:col>9</xdr:col>
                <xdr:colOff>61</xdr:colOff>
                <xdr:row>51</xdr:row>
                <xdr:rowOff>13</xdr:rowOff>
              </xdr:to>
            </anchor>
          </commentPr>
        </mc:Choice>
        <mc:Fallback/>
      </mc:AlternateContent>
    </comment>
    <comment ref="B50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48</xdr:row>
                <xdr:rowOff>7</xdr:rowOff>
              </xdr:from>
              <xdr:to>
                <xdr:col>9</xdr:col>
                <xdr:colOff>61</xdr:colOff>
                <xdr:row>52</xdr:row>
                <xdr:rowOff>13</xdr:rowOff>
              </xdr:to>
            </anchor>
          </commentPr>
        </mc:Choice>
        <mc:Fallback/>
      </mc:AlternateContent>
    </comment>
    <comment ref="B51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49</xdr:row>
                <xdr:rowOff>7</xdr:rowOff>
              </xdr:from>
              <xdr:to>
                <xdr:col>9</xdr:col>
                <xdr:colOff>61</xdr:colOff>
                <xdr:row>53</xdr:row>
                <xdr:rowOff>13</xdr:rowOff>
              </xdr:to>
            </anchor>
          </commentPr>
        </mc:Choice>
        <mc:Fallback/>
      </mc:AlternateContent>
    </comment>
    <comment ref="B52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50</xdr:row>
                <xdr:rowOff>7</xdr:rowOff>
              </xdr:from>
              <xdr:to>
                <xdr:col>9</xdr:col>
                <xdr:colOff>61</xdr:colOff>
                <xdr:row>54</xdr:row>
                <xdr:rowOff>13</xdr:rowOff>
              </xdr:to>
            </anchor>
          </commentPr>
        </mc:Choice>
        <mc:Fallback/>
      </mc:AlternateContent>
    </comment>
    <comment ref="B53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51</xdr:row>
                <xdr:rowOff>7</xdr:rowOff>
              </xdr:from>
              <xdr:to>
                <xdr:col>9</xdr:col>
                <xdr:colOff>61</xdr:colOff>
                <xdr:row>55</xdr:row>
                <xdr:rowOff>13</xdr:rowOff>
              </xdr:to>
            </anchor>
          </commentPr>
        </mc:Choice>
        <mc:Fallback/>
      </mc:AlternateContent>
    </comment>
    <comment ref="B54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52</xdr:row>
                <xdr:rowOff>7</xdr:rowOff>
              </xdr:from>
              <xdr:to>
                <xdr:col>9</xdr:col>
                <xdr:colOff>61</xdr:colOff>
                <xdr:row>56</xdr:row>
                <xdr:rowOff>13</xdr:rowOff>
              </xdr:to>
            </anchor>
          </commentPr>
        </mc:Choice>
        <mc:Fallback/>
      </mc:AlternateContent>
    </comment>
    <comment ref="B55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53</xdr:row>
                <xdr:rowOff>7</xdr:rowOff>
              </xdr:from>
              <xdr:to>
                <xdr:col>9</xdr:col>
                <xdr:colOff>61</xdr:colOff>
                <xdr:row>57</xdr:row>
                <xdr:rowOff>13</xdr:rowOff>
              </xdr:to>
            </anchor>
          </commentPr>
        </mc:Choice>
        <mc:Fallback/>
      </mc:AlternateContent>
    </comment>
    <comment ref="B56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54</xdr:row>
                <xdr:rowOff>7</xdr:rowOff>
              </xdr:from>
              <xdr:to>
                <xdr:col>9</xdr:col>
                <xdr:colOff>61</xdr:colOff>
                <xdr:row>58</xdr:row>
                <xdr:rowOff>13</xdr:rowOff>
              </xdr:to>
            </anchor>
          </commentPr>
        </mc:Choice>
        <mc:Fallback/>
      </mc:AlternateContent>
    </comment>
    <comment ref="B57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55</xdr:row>
                <xdr:rowOff>7</xdr:rowOff>
              </xdr:from>
              <xdr:to>
                <xdr:col>9</xdr:col>
                <xdr:colOff>61</xdr:colOff>
                <xdr:row>59</xdr:row>
                <xdr:rowOff>13</xdr:rowOff>
              </xdr:to>
            </anchor>
          </commentPr>
        </mc:Choice>
        <mc:Fallback/>
      </mc:AlternateContent>
    </comment>
    <comment ref="B58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56</xdr:row>
                <xdr:rowOff>7</xdr:rowOff>
              </xdr:from>
              <xdr:to>
                <xdr:col>9</xdr:col>
                <xdr:colOff>61</xdr:colOff>
                <xdr:row>60</xdr:row>
                <xdr:rowOff>13</xdr:rowOff>
              </xdr:to>
            </anchor>
          </commentPr>
        </mc:Choice>
        <mc:Fallback/>
      </mc:AlternateContent>
    </comment>
    <comment ref="B59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57</xdr:row>
                <xdr:rowOff>7</xdr:rowOff>
              </xdr:from>
              <xdr:to>
                <xdr:col>9</xdr:col>
                <xdr:colOff>61</xdr:colOff>
                <xdr:row>61</xdr:row>
                <xdr:rowOff>13</xdr:rowOff>
              </xdr:to>
            </anchor>
          </commentPr>
        </mc:Choice>
        <mc:Fallback/>
      </mc:AlternateContent>
    </comment>
    <comment ref="B60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58</xdr:row>
                <xdr:rowOff>7</xdr:rowOff>
              </xdr:from>
              <xdr:to>
                <xdr:col>9</xdr:col>
                <xdr:colOff>61</xdr:colOff>
                <xdr:row>62</xdr:row>
                <xdr:rowOff>13</xdr:rowOff>
              </xdr:to>
            </anchor>
          </commentPr>
        </mc:Choice>
        <mc:Fallback/>
      </mc:AlternateContent>
    </comment>
    <comment ref="B61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59</xdr:row>
                <xdr:rowOff>7</xdr:rowOff>
              </xdr:from>
              <xdr:to>
                <xdr:col>9</xdr:col>
                <xdr:colOff>61</xdr:colOff>
                <xdr:row>63</xdr:row>
                <xdr:rowOff>13</xdr:rowOff>
              </xdr:to>
            </anchor>
          </commentPr>
        </mc:Choice>
        <mc:Fallback/>
      </mc:AlternateContent>
    </comment>
    <comment ref="B62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60</xdr:row>
                <xdr:rowOff>7</xdr:rowOff>
              </xdr:from>
              <xdr:to>
                <xdr:col>9</xdr:col>
                <xdr:colOff>61</xdr:colOff>
                <xdr:row>64</xdr:row>
                <xdr:rowOff>13</xdr:rowOff>
              </xdr:to>
            </anchor>
          </commentPr>
        </mc:Choice>
        <mc:Fallback/>
      </mc:AlternateContent>
    </comment>
    <comment ref="B63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61</xdr:row>
                <xdr:rowOff>7</xdr:rowOff>
              </xdr:from>
              <xdr:to>
                <xdr:col>9</xdr:col>
                <xdr:colOff>61</xdr:colOff>
                <xdr:row>65</xdr:row>
                <xdr:rowOff>13</xdr:rowOff>
              </xdr:to>
            </anchor>
          </commentPr>
        </mc:Choice>
        <mc:Fallback/>
      </mc:AlternateContent>
    </comment>
    <comment ref="B64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62</xdr:row>
                <xdr:rowOff>7</xdr:rowOff>
              </xdr:from>
              <xdr:to>
                <xdr:col>9</xdr:col>
                <xdr:colOff>61</xdr:colOff>
                <xdr:row>66</xdr:row>
                <xdr:rowOff>13</xdr:rowOff>
              </xdr:to>
            </anchor>
          </commentPr>
        </mc:Choice>
        <mc:Fallback/>
      </mc:AlternateContent>
    </comment>
    <comment ref="B65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63</xdr:row>
                <xdr:rowOff>7</xdr:rowOff>
              </xdr:from>
              <xdr:to>
                <xdr:col>9</xdr:col>
                <xdr:colOff>61</xdr:colOff>
                <xdr:row>67</xdr:row>
                <xdr:rowOff>13</xdr:rowOff>
              </xdr:to>
            </anchor>
          </commentPr>
        </mc:Choice>
        <mc:Fallback/>
      </mc:AlternateContent>
    </comment>
    <comment ref="B66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64</xdr:row>
                <xdr:rowOff>7</xdr:rowOff>
              </xdr:from>
              <xdr:to>
                <xdr:col>9</xdr:col>
                <xdr:colOff>61</xdr:colOff>
                <xdr:row>68</xdr:row>
                <xdr:rowOff>13</xdr:rowOff>
              </xdr:to>
            </anchor>
          </commentPr>
        </mc:Choice>
        <mc:Fallback/>
      </mc:AlternateContent>
    </comment>
    <comment ref="B67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65</xdr:row>
                <xdr:rowOff>7</xdr:rowOff>
              </xdr:from>
              <xdr:to>
                <xdr:col>9</xdr:col>
                <xdr:colOff>61</xdr:colOff>
                <xdr:row>69</xdr:row>
                <xdr:rowOff>13</xdr:rowOff>
              </xdr:to>
            </anchor>
          </commentPr>
        </mc:Choice>
        <mc:Fallback/>
      </mc:AlternateContent>
    </comment>
    <comment ref="B68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66</xdr:row>
                <xdr:rowOff>7</xdr:rowOff>
              </xdr:from>
              <xdr:to>
                <xdr:col>9</xdr:col>
                <xdr:colOff>61</xdr:colOff>
                <xdr:row>70</xdr:row>
                <xdr:rowOff>13</xdr:rowOff>
              </xdr:to>
            </anchor>
          </commentPr>
        </mc:Choice>
        <mc:Fallback/>
      </mc:AlternateContent>
    </comment>
    <comment ref="B69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67</xdr:row>
                <xdr:rowOff>7</xdr:rowOff>
              </xdr:from>
              <xdr:to>
                <xdr:col>9</xdr:col>
                <xdr:colOff>61</xdr:colOff>
                <xdr:row>71</xdr:row>
                <xdr:rowOff>13</xdr:rowOff>
              </xdr:to>
            </anchor>
          </commentPr>
        </mc:Choice>
        <mc:Fallback/>
      </mc:AlternateContent>
    </comment>
    <comment ref="B70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68</xdr:row>
                <xdr:rowOff>7</xdr:rowOff>
              </xdr:from>
              <xdr:to>
                <xdr:col>9</xdr:col>
                <xdr:colOff>61</xdr:colOff>
                <xdr:row>72</xdr:row>
                <xdr:rowOff>13</xdr:rowOff>
              </xdr:to>
            </anchor>
          </commentPr>
        </mc:Choice>
        <mc:Fallback/>
      </mc:AlternateContent>
    </comment>
    <comment ref="B71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69</xdr:row>
                <xdr:rowOff>7</xdr:rowOff>
              </xdr:from>
              <xdr:to>
                <xdr:col>9</xdr:col>
                <xdr:colOff>61</xdr:colOff>
                <xdr:row>73</xdr:row>
                <xdr:rowOff>13</xdr:rowOff>
              </xdr:to>
            </anchor>
          </commentPr>
        </mc:Choice>
        <mc:Fallback/>
      </mc:AlternateContent>
    </comment>
    <comment ref="B72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70</xdr:row>
                <xdr:rowOff>7</xdr:rowOff>
              </xdr:from>
              <xdr:to>
                <xdr:col>9</xdr:col>
                <xdr:colOff>61</xdr:colOff>
                <xdr:row>74</xdr:row>
                <xdr:rowOff>13</xdr:rowOff>
              </xdr:to>
            </anchor>
          </commentPr>
        </mc:Choice>
        <mc:Fallback/>
      </mc:AlternateContent>
    </comment>
    <comment ref="B73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71</xdr:row>
                <xdr:rowOff>7</xdr:rowOff>
              </xdr:from>
              <xdr:to>
                <xdr:col>9</xdr:col>
                <xdr:colOff>61</xdr:colOff>
                <xdr:row>75</xdr:row>
                <xdr:rowOff>13</xdr:rowOff>
              </xdr:to>
            </anchor>
          </commentPr>
        </mc:Choice>
        <mc:Fallback/>
      </mc:AlternateContent>
    </comment>
    <comment ref="B74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72</xdr:row>
                <xdr:rowOff>7</xdr:rowOff>
              </xdr:from>
              <xdr:to>
                <xdr:col>9</xdr:col>
                <xdr:colOff>61</xdr:colOff>
                <xdr:row>76</xdr:row>
                <xdr:rowOff>13</xdr:rowOff>
              </xdr:to>
            </anchor>
          </commentPr>
        </mc:Choice>
        <mc:Fallback/>
      </mc:AlternateContent>
    </comment>
    <comment ref="B75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73</xdr:row>
                <xdr:rowOff>7</xdr:rowOff>
              </xdr:from>
              <xdr:to>
                <xdr:col>9</xdr:col>
                <xdr:colOff>61</xdr:colOff>
                <xdr:row>77</xdr:row>
                <xdr:rowOff>13</xdr:rowOff>
              </xdr:to>
            </anchor>
          </commentPr>
        </mc:Choice>
        <mc:Fallback/>
      </mc:AlternateContent>
    </comment>
    <comment ref="B76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74</xdr:row>
                <xdr:rowOff>7</xdr:rowOff>
              </xdr:from>
              <xdr:to>
                <xdr:col>9</xdr:col>
                <xdr:colOff>61</xdr:colOff>
                <xdr:row>78</xdr:row>
                <xdr:rowOff>13</xdr:rowOff>
              </xdr:to>
            </anchor>
          </commentPr>
        </mc:Choice>
        <mc:Fallback/>
      </mc:AlternateContent>
    </comment>
    <comment ref="B77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75</xdr:row>
                <xdr:rowOff>7</xdr:rowOff>
              </xdr:from>
              <xdr:to>
                <xdr:col>9</xdr:col>
                <xdr:colOff>61</xdr:colOff>
                <xdr:row>79</xdr:row>
                <xdr:rowOff>13</xdr:rowOff>
              </xdr:to>
            </anchor>
          </commentPr>
        </mc:Choice>
        <mc:Fallback/>
      </mc:AlternateContent>
    </comment>
    <comment ref="B78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76</xdr:row>
                <xdr:rowOff>7</xdr:rowOff>
              </xdr:from>
              <xdr:to>
                <xdr:col>9</xdr:col>
                <xdr:colOff>61</xdr:colOff>
                <xdr:row>80</xdr:row>
                <xdr:rowOff>13</xdr:rowOff>
              </xdr:to>
            </anchor>
          </commentPr>
        </mc:Choice>
        <mc:Fallback/>
      </mc:AlternateContent>
    </comment>
    <comment ref="B79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77</xdr:row>
                <xdr:rowOff>7</xdr:rowOff>
              </xdr:from>
              <xdr:to>
                <xdr:col>9</xdr:col>
                <xdr:colOff>61</xdr:colOff>
                <xdr:row>81</xdr:row>
                <xdr:rowOff>13</xdr:rowOff>
              </xdr:to>
            </anchor>
          </commentPr>
        </mc:Choice>
        <mc:Fallback/>
      </mc:AlternateContent>
    </comment>
    <comment ref="B8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78</xdr:row>
                <xdr:rowOff>7</xdr:rowOff>
              </xdr:from>
              <xdr:to>
                <xdr:col>9</xdr:col>
                <xdr:colOff>61</xdr:colOff>
                <xdr:row>82</xdr:row>
                <xdr:rowOff>13</xdr:rowOff>
              </xdr:to>
            </anchor>
          </commentPr>
        </mc:Choice>
        <mc:Fallback/>
      </mc:AlternateContent>
    </comment>
    <comment ref="B8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79</xdr:row>
                <xdr:rowOff>7</xdr:rowOff>
              </xdr:from>
              <xdr:to>
                <xdr:col>9</xdr:col>
                <xdr:colOff>61</xdr:colOff>
                <xdr:row>83</xdr:row>
                <xdr:rowOff>13</xdr:rowOff>
              </xdr:to>
            </anchor>
          </commentPr>
        </mc:Choice>
        <mc:Fallback/>
      </mc:AlternateContent>
    </comment>
    <comment ref="B8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80</xdr:row>
                <xdr:rowOff>7</xdr:rowOff>
              </xdr:from>
              <xdr:to>
                <xdr:col>9</xdr:col>
                <xdr:colOff>61</xdr:colOff>
                <xdr:row>84</xdr:row>
                <xdr:rowOff>13</xdr:rowOff>
              </xdr:to>
            </anchor>
          </commentPr>
        </mc:Choice>
        <mc:Fallback/>
      </mc:AlternateContent>
    </comment>
    <comment ref="B8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81</xdr:row>
                <xdr:rowOff>7</xdr:rowOff>
              </xdr:from>
              <xdr:to>
                <xdr:col>9</xdr:col>
                <xdr:colOff>61</xdr:colOff>
                <xdr:row>85</xdr:row>
                <xdr:rowOff>13</xdr:rowOff>
              </xdr:to>
            </anchor>
          </commentPr>
        </mc:Choice>
        <mc:Fallback/>
      </mc:AlternateContent>
    </comment>
    <comment ref="B8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82</xdr:row>
                <xdr:rowOff>7</xdr:rowOff>
              </xdr:from>
              <xdr:to>
                <xdr:col>9</xdr:col>
                <xdr:colOff>61</xdr:colOff>
                <xdr:row>86</xdr:row>
                <xdr:rowOff>13</xdr:rowOff>
              </xdr:to>
            </anchor>
          </commentPr>
        </mc:Choice>
        <mc:Fallback/>
      </mc:AlternateContent>
    </comment>
    <comment ref="B8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83</xdr:row>
                <xdr:rowOff>7</xdr:rowOff>
              </xdr:from>
              <xdr:to>
                <xdr:col>9</xdr:col>
                <xdr:colOff>61</xdr:colOff>
                <xdr:row>87</xdr:row>
                <xdr:rowOff>13</xdr:rowOff>
              </xdr:to>
            </anchor>
          </commentPr>
        </mc:Choice>
        <mc:Fallback/>
      </mc:AlternateContent>
    </comment>
    <comment ref="B8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84</xdr:row>
                <xdr:rowOff>7</xdr:rowOff>
              </xdr:from>
              <xdr:to>
                <xdr:col>9</xdr:col>
                <xdr:colOff>61</xdr:colOff>
                <xdr:row>88</xdr:row>
                <xdr:rowOff>13</xdr:rowOff>
              </xdr:to>
            </anchor>
          </commentPr>
        </mc:Choice>
        <mc:Fallback/>
      </mc:AlternateContent>
    </comment>
    <comment ref="B8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85</xdr:row>
                <xdr:rowOff>7</xdr:rowOff>
              </xdr:from>
              <xdr:to>
                <xdr:col>9</xdr:col>
                <xdr:colOff>61</xdr:colOff>
                <xdr:row>89</xdr:row>
                <xdr:rowOff>13</xdr:rowOff>
              </xdr:to>
            </anchor>
          </commentPr>
        </mc:Choice>
        <mc:Fallback/>
      </mc:AlternateContent>
    </comment>
    <comment ref="B8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86</xdr:row>
                <xdr:rowOff>7</xdr:rowOff>
              </xdr:from>
              <xdr:to>
                <xdr:col>9</xdr:col>
                <xdr:colOff>61</xdr:colOff>
                <xdr:row>90</xdr:row>
                <xdr:rowOff>13</xdr:rowOff>
              </xdr:to>
            </anchor>
          </commentPr>
        </mc:Choice>
        <mc:Fallback/>
      </mc:AlternateContent>
    </comment>
    <comment ref="B8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87</xdr:row>
                <xdr:rowOff>7</xdr:rowOff>
              </xdr:from>
              <xdr:to>
                <xdr:col>9</xdr:col>
                <xdr:colOff>61</xdr:colOff>
                <xdr:row>91</xdr:row>
                <xdr:rowOff>13</xdr:rowOff>
              </xdr:to>
            </anchor>
          </commentPr>
        </mc:Choice>
        <mc:Fallback/>
      </mc:AlternateContent>
    </comment>
    <comment ref="B9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88</xdr:row>
                <xdr:rowOff>7</xdr:rowOff>
              </xdr:from>
              <xdr:to>
                <xdr:col>9</xdr:col>
                <xdr:colOff>61</xdr:colOff>
                <xdr:row>92</xdr:row>
                <xdr:rowOff>13</xdr:rowOff>
              </xdr:to>
            </anchor>
          </commentPr>
        </mc:Choice>
        <mc:Fallback/>
      </mc:AlternateContent>
    </comment>
    <comment ref="B9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89</xdr:row>
                <xdr:rowOff>7</xdr:rowOff>
              </xdr:from>
              <xdr:to>
                <xdr:col>9</xdr:col>
                <xdr:colOff>61</xdr:colOff>
                <xdr:row>93</xdr:row>
                <xdr:rowOff>13</xdr:rowOff>
              </xdr:to>
            </anchor>
          </commentPr>
        </mc:Choice>
        <mc:Fallback/>
      </mc:AlternateContent>
    </comment>
    <comment ref="B9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90</xdr:row>
                <xdr:rowOff>7</xdr:rowOff>
              </xdr:from>
              <xdr:to>
                <xdr:col>9</xdr:col>
                <xdr:colOff>61</xdr:colOff>
                <xdr:row>94</xdr:row>
                <xdr:rowOff>13</xdr:rowOff>
              </xdr:to>
            </anchor>
          </commentPr>
        </mc:Choice>
        <mc:Fallback/>
      </mc:AlternateContent>
    </comment>
    <comment ref="B93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91</xdr:row>
                <xdr:rowOff>7</xdr:rowOff>
              </xdr:from>
              <xdr:to>
                <xdr:col>9</xdr:col>
                <xdr:colOff>61</xdr:colOff>
                <xdr:row>95</xdr:row>
                <xdr:rowOff>13</xdr:rowOff>
              </xdr:to>
            </anchor>
          </commentPr>
        </mc:Choice>
        <mc:Fallback/>
      </mc:AlternateContent>
    </comment>
    <comment ref="B9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92</xdr:row>
                <xdr:rowOff>7</xdr:rowOff>
              </xdr:from>
              <xdr:to>
                <xdr:col>9</xdr:col>
                <xdr:colOff>61</xdr:colOff>
                <xdr:row>96</xdr:row>
                <xdr:rowOff>13</xdr:rowOff>
              </xdr:to>
            </anchor>
          </commentPr>
        </mc:Choice>
        <mc:Fallback/>
      </mc:AlternateContent>
    </comment>
    <comment ref="B95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93</xdr:row>
                <xdr:rowOff>7</xdr:rowOff>
              </xdr:from>
              <xdr:to>
                <xdr:col>9</xdr:col>
                <xdr:colOff>61</xdr:colOff>
                <xdr:row>97</xdr:row>
                <xdr:rowOff>13</xdr:rowOff>
              </xdr:to>
            </anchor>
          </commentPr>
        </mc:Choice>
        <mc:Fallback/>
      </mc:AlternateContent>
    </comment>
    <comment ref="B96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94</xdr:row>
                <xdr:rowOff>7</xdr:rowOff>
              </xdr:from>
              <xdr:to>
                <xdr:col>9</xdr:col>
                <xdr:colOff>61</xdr:colOff>
                <xdr:row>98</xdr:row>
                <xdr:rowOff>13</xdr:rowOff>
              </xdr:to>
            </anchor>
          </commentPr>
        </mc:Choice>
        <mc:Fallback/>
      </mc:AlternateContent>
    </comment>
    <comment ref="B9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95</xdr:row>
                <xdr:rowOff>7</xdr:rowOff>
              </xdr:from>
              <xdr:to>
                <xdr:col>9</xdr:col>
                <xdr:colOff>61</xdr:colOff>
                <xdr:row>99</xdr:row>
                <xdr:rowOff>13</xdr:rowOff>
              </xdr:to>
            </anchor>
          </commentPr>
        </mc:Choice>
        <mc:Fallback/>
      </mc:AlternateContent>
    </comment>
    <comment ref="B98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96</xdr:row>
                <xdr:rowOff>7</xdr:rowOff>
              </xdr:from>
              <xdr:to>
                <xdr:col>9</xdr:col>
                <xdr:colOff>61</xdr:colOff>
                <xdr:row>100</xdr:row>
                <xdr:rowOff>13</xdr:rowOff>
              </xdr:to>
            </anchor>
          </commentPr>
        </mc:Choice>
        <mc:Fallback/>
      </mc:AlternateContent>
    </comment>
    <comment ref="B99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97</xdr:row>
                <xdr:rowOff>7</xdr:rowOff>
              </xdr:from>
              <xdr:to>
                <xdr:col>9</xdr:col>
                <xdr:colOff>61</xdr:colOff>
                <xdr:row>101</xdr:row>
                <xdr:rowOff>13</xdr:rowOff>
              </xdr:to>
            </anchor>
          </commentPr>
        </mc:Choice>
        <mc:Fallback/>
      </mc:AlternateContent>
    </comment>
    <comment ref="B10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98</xdr:row>
                <xdr:rowOff>7</xdr:rowOff>
              </xdr:from>
              <xdr:to>
                <xdr:col>9</xdr:col>
                <xdr:colOff>61</xdr:colOff>
                <xdr:row>102</xdr:row>
                <xdr:rowOff>13</xdr:rowOff>
              </xdr:to>
            </anchor>
          </commentPr>
        </mc:Choice>
        <mc:Fallback/>
      </mc:AlternateContent>
    </comment>
    <comment ref="B10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99</xdr:row>
                <xdr:rowOff>7</xdr:rowOff>
              </xdr:from>
              <xdr:to>
                <xdr:col>9</xdr:col>
                <xdr:colOff>61</xdr:colOff>
                <xdr:row>103</xdr:row>
                <xdr:rowOff>13</xdr:rowOff>
              </xdr:to>
            </anchor>
          </commentPr>
        </mc:Choice>
        <mc:Fallback/>
      </mc:AlternateContent>
    </comment>
    <comment ref="B10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100</xdr:row>
                <xdr:rowOff>7</xdr:rowOff>
              </xdr:from>
              <xdr:to>
                <xdr:col>9</xdr:col>
                <xdr:colOff>61</xdr:colOff>
                <xdr:row>104</xdr:row>
                <xdr:rowOff>13</xdr:rowOff>
              </xdr:to>
            </anchor>
          </commentPr>
        </mc:Choice>
        <mc:Fallback/>
      </mc:AlternateContent>
    </comment>
    <comment ref="B10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101</xdr:row>
                <xdr:rowOff>7</xdr:rowOff>
              </xdr:from>
              <xdr:to>
                <xdr:col>9</xdr:col>
                <xdr:colOff>61</xdr:colOff>
                <xdr:row>105</xdr:row>
                <xdr:rowOff>13</xdr:rowOff>
              </xdr:to>
            </anchor>
          </commentPr>
        </mc:Choice>
        <mc:Fallback/>
      </mc:AlternateContent>
    </comment>
    <comment ref="B10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102</xdr:row>
                <xdr:rowOff>7</xdr:rowOff>
              </xdr:from>
              <xdr:to>
                <xdr:col>9</xdr:col>
                <xdr:colOff>61</xdr:colOff>
                <xdr:row>106</xdr:row>
                <xdr:rowOff>13</xdr:rowOff>
              </xdr:to>
            </anchor>
          </commentPr>
        </mc:Choice>
        <mc:Fallback/>
      </mc:AlternateContent>
    </comment>
    <comment ref="B10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103</xdr:row>
                <xdr:rowOff>7</xdr:rowOff>
              </xdr:from>
              <xdr:to>
                <xdr:col>9</xdr:col>
                <xdr:colOff>61</xdr:colOff>
                <xdr:row>107</xdr:row>
                <xdr:rowOff>13</xdr:rowOff>
              </xdr:to>
            </anchor>
          </commentPr>
        </mc:Choice>
        <mc:Fallback/>
      </mc:AlternateContent>
    </comment>
    <comment ref="B10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104</xdr:row>
                <xdr:rowOff>7</xdr:rowOff>
              </xdr:from>
              <xdr:to>
                <xdr:col>9</xdr:col>
                <xdr:colOff>61</xdr:colOff>
                <xdr:row>108</xdr:row>
                <xdr:rowOff>13</xdr:rowOff>
              </xdr:to>
            </anchor>
          </commentPr>
        </mc:Choice>
        <mc:Fallback/>
      </mc:AlternateContent>
    </comment>
    <comment ref="B10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105</xdr:row>
                <xdr:rowOff>7</xdr:rowOff>
              </xdr:from>
              <xdr:to>
                <xdr:col>9</xdr:col>
                <xdr:colOff>61</xdr:colOff>
                <xdr:row>109</xdr:row>
                <xdr:rowOff>13</xdr:rowOff>
              </xdr:to>
            </anchor>
          </commentPr>
        </mc:Choice>
        <mc:Fallback/>
      </mc:AlternateContent>
    </comment>
    <comment ref="B108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106</xdr:row>
                <xdr:rowOff>7</xdr:rowOff>
              </xdr:from>
              <xdr:to>
                <xdr:col>9</xdr:col>
                <xdr:colOff>61</xdr:colOff>
                <xdr:row>110</xdr:row>
                <xdr:rowOff>13</xdr:rowOff>
              </xdr:to>
            </anchor>
          </commentPr>
        </mc:Choice>
        <mc:Fallback/>
      </mc:AlternateContent>
    </comment>
    <comment ref="B10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107</xdr:row>
                <xdr:rowOff>7</xdr:rowOff>
              </xdr:from>
              <xdr:to>
                <xdr:col>9</xdr:col>
                <xdr:colOff>61</xdr:colOff>
                <xdr:row>111</xdr:row>
                <xdr:rowOff>13</xdr:rowOff>
              </xdr:to>
            </anchor>
          </commentPr>
        </mc:Choice>
        <mc:Fallback/>
      </mc:AlternateContent>
    </comment>
    <comment ref="B11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108</xdr:row>
                <xdr:rowOff>7</xdr:rowOff>
              </xdr:from>
              <xdr:to>
                <xdr:col>9</xdr:col>
                <xdr:colOff>61</xdr:colOff>
                <xdr:row>112</xdr:row>
                <xdr:rowOff>13</xdr:rowOff>
              </xdr:to>
            </anchor>
          </commentPr>
        </mc:Choice>
        <mc:Fallback/>
      </mc:AlternateContent>
    </comment>
    <comment ref="B11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109</xdr:row>
                <xdr:rowOff>7</xdr:rowOff>
              </xdr:from>
              <xdr:to>
                <xdr:col>9</xdr:col>
                <xdr:colOff>61</xdr:colOff>
                <xdr:row>113</xdr:row>
                <xdr:rowOff>13</xdr:rowOff>
              </xdr:to>
            </anchor>
          </commentPr>
        </mc:Choice>
        <mc:Fallback/>
      </mc:AlternateContent>
    </comment>
    <comment ref="B11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110</xdr:row>
                <xdr:rowOff>7</xdr:rowOff>
              </xdr:from>
              <xdr:to>
                <xdr:col>9</xdr:col>
                <xdr:colOff>61</xdr:colOff>
                <xdr:row>114</xdr:row>
                <xdr:rowOff>13</xdr:rowOff>
              </xdr:to>
            </anchor>
          </commentPr>
        </mc:Choice>
        <mc:Fallback/>
      </mc:AlternateContent>
    </comment>
    <comment ref="B11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111</xdr:row>
                <xdr:rowOff>7</xdr:rowOff>
              </xdr:from>
              <xdr:to>
                <xdr:col>9</xdr:col>
                <xdr:colOff>61</xdr:colOff>
                <xdr:row>115</xdr:row>
                <xdr:rowOff>13</xdr:rowOff>
              </xdr:to>
            </anchor>
          </commentPr>
        </mc:Choice>
        <mc:Fallback/>
      </mc:AlternateContent>
    </comment>
    <comment ref="B114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112</xdr:row>
                <xdr:rowOff>7</xdr:rowOff>
              </xdr:from>
              <xdr:to>
                <xdr:col>9</xdr:col>
                <xdr:colOff>61</xdr:colOff>
                <xdr:row>116</xdr:row>
                <xdr:rowOff>13</xdr:rowOff>
              </xdr:to>
            </anchor>
          </commentPr>
        </mc:Choice>
        <mc:Fallback/>
      </mc:AlternateContent>
    </comment>
    <comment ref="B115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113</xdr:row>
                <xdr:rowOff>7</xdr:rowOff>
              </xdr:from>
              <xdr:to>
                <xdr:col>9</xdr:col>
                <xdr:colOff>61</xdr:colOff>
                <xdr:row>117</xdr:row>
                <xdr:rowOff>13</xdr:rowOff>
              </xdr:to>
            </anchor>
          </commentPr>
        </mc:Choice>
        <mc:Fallback/>
      </mc:AlternateContent>
    </comment>
    <comment ref="B116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114</xdr:row>
                <xdr:rowOff>7</xdr:rowOff>
              </xdr:from>
              <xdr:to>
                <xdr:col>9</xdr:col>
                <xdr:colOff>61</xdr:colOff>
                <xdr:row>118</xdr:row>
                <xdr:rowOff>13</xdr:rowOff>
              </xdr:to>
            </anchor>
          </commentPr>
        </mc:Choice>
        <mc:Fallback/>
      </mc:AlternateContent>
    </comment>
    <comment ref="B117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115</xdr:row>
                <xdr:rowOff>7</xdr:rowOff>
              </xdr:from>
              <xdr:to>
                <xdr:col>9</xdr:col>
                <xdr:colOff>61</xdr:colOff>
                <xdr:row>119</xdr:row>
                <xdr:rowOff>13</xdr:rowOff>
              </xdr:to>
            </anchor>
          </commentPr>
        </mc:Choice>
        <mc:Fallback/>
      </mc:AlternateContent>
    </comment>
    <comment ref="B118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116</xdr:row>
                <xdr:rowOff>7</xdr:rowOff>
              </xdr:from>
              <xdr:to>
                <xdr:col>9</xdr:col>
                <xdr:colOff>61</xdr:colOff>
                <xdr:row>120</xdr:row>
                <xdr:rowOff>13</xdr:rowOff>
              </xdr:to>
            </anchor>
          </commentPr>
        </mc:Choice>
        <mc:Fallback/>
      </mc:AlternateContent>
    </comment>
    <comment ref="B119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117</xdr:row>
                <xdr:rowOff>7</xdr:rowOff>
              </xdr:from>
              <xdr:to>
                <xdr:col>9</xdr:col>
                <xdr:colOff>61</xdr:colOff>
                <xdr:row>121</xdr:row>
                <xdr:rowOff>13</xdr:rowOff>
              </xdr:to>
            </anchor>
          </commentPr>
        </mc:Choice>
        <mc:Fallback/>
      </mc:AlternateContent>
    </comment>
    <comment ref="B120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118</xdr:row>
                <xdr:rowOff>7</xdr:rowOff>
              </xdr:from>
              <xdr:to>
                <xdr:col>9</xdr:col>
                <xdr:colOff>61</xdr:colOff>
                <xdr:row>122</xdr:row>
                <xdr:rowOff>13</xdr:rowOff>
              </xdr:to>
            </anchor>
          </commentPr>
        </mc:Choice>
        <mc:Fallback/>
      </mc:AlternateContent>
    </comment>
    <comment ref="B12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119</xdr:row>
                <xdr:rowOff>7</xdr:rowOff>
              </xdr:from>
              <xdr:to>
                <xdr:col>9</xdr:col>
                <xdr:colOff>61</xdr:colOff>
                <xdr:row>123</xdr:row>
                <xdr:rowOff>13</xdr:rowOff>
              </xdr:to>
            </anchor>
          </commentPr>
        </mc:Choice>
        <mc:Fallback/>
      </mc:AlternateContent>
    </comment>
    <comment ref="B12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120</xdr:row>
                <xdr:rowOff>7</xdr:rowOff>
              </xdr:from>
              <xdr:to>
                <xdr:col>9</xdr:col>
                <xdr:colOff>61</xdr:colOff>
                <xdr:row>124</xdr:row>
                <xdr:rowOff>13</xdr:rowOff>
              </xdr:to>
            </anchor>
          </commentPr>
        </mc:Choice>
        <mc:Fallback/>
      </mc:AlternateContent>
    </comment>
    <comment ref="B123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121</xdr:row>
                <xdr:rowOff>7</xdr:rowOff>
              </xdr:from>
              <xdr:to>
                <xdr:col>9</xdr:col>
                <xdr:colOff>61</xdr:colOff>
                <xdr:row>125</xdr:row>
                <xdr:rowOff>13</xdr:rowOff>
              </xdr:to>
            </anchor>
          </commentPr>
        </mc:Choice>
        <mc:Fallback/>
      </mc:AlternateContent>
    </comment>
    <comment ref="B12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122</xdr:row>
                <xdr:rowOff>7</xdr:rowOff>
              </xdr:from>
              <xdr:to>
                <xdr:col>9</xdr:col>
                <xdr:colOff>61</xdr:colOff>
                <xdr:row>126</xdr:row>
                <xdr:rowOff>13</xdr:rowOff>
              </xdr:to>
            </anchor>
          </commentPr>
        </mc:Choice>
        <mc:Fallback/>
      </mc:AlternateContent>
    </comment>
    <comment ref="B125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123</xdr:row>
                <xdr:rowOff>7</xdr:rowOff>
              </xdr:from>
              <xdr:to>
                <xdr:col>9</xdr:col>
                <xdr:colOff>61</xdr:colOff>
                <xdr:row>127</xdr:row>
                <xdr:rowOff>13</xdr:rowOff>
              </xdr:to>
            </anchor>
          </commentPr>
        </mc:Choice>
        <mc:Fallback/>
      </mc:AlternateContent>
    </comment>
    <comment ref="B126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124</xdr:row>
                <xdr:rowOff>7</xdr:rowOff>
              </xdr:from>
              <xdr:to>
                <xdr:col>9</xdr:col>
                <xdr:colOff>61</xdr:colOff>
                <xdr:row>128</xdr:row>
                <xdr:rowOff>13</xdr:rowOff>
              </xdr:to>
            </anchor>
          </commentPr>
        </mc:Choice>
        <mc:Fallback/>
      </mc:AlternateContent>
    </comment>
    <comment ref="B127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125</xdr:row>
                <xdr:rowOff>7</xdr:rowOff>
              </xdr:from>
              <xdr:to>
                <xdr:col>9</xdr:col>
                <xdr:colOff>61</xdr:colOff>
                <xdr:row>129</xdr:row>
                <xdr:rowOff>13</xdr:rowOff>
              </xdr:to>
            </anchor>
          </commentPr>
        </mc:Choice>
        <mc:Fallback/>
      </mc:AlternateContent>
    </comment>
    <comment ref="B128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126</xdr:row>
                <xdr:rowOff>7</xdr:rowOff>
              </xdr:from>
              <xdr:to>
                <xdr:col>9</xdr:col>
                <xdr:colOff>61</xdr:colOff>
                <xdr:row>130</xdr:row>
                <xdr:rowOff>13</xdr:rowOff>
              </xdr:to>
            </anchor>
          </commentPr>
        </mc:Choice>
        <mc:Fallback/>
      </mc:AlternateContent>
    </comment>
    <comment ref="B12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127</xdr:row>
                <xdr:rowOff>7</xdr:rowOff>
              </xdr:from>
              <xdr:to>
                <xdr:col>9</xdr:col>
                <xdr:colOff>61</xdr:colOff>
                <xdr:row>131</xdr:row>
                <xdr:rowOff>13</xdr:rowOff>
              </xdr:to>
            </anchor>
          </commentPr>
        </mc:Choice>
        <mc:Fallback/>
      </mc:AlternateContent>
    </comment>
    <comment ref="B13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128</xdr:row>
                <xdr:rowOff>7</xdr:rowOff>
              </xdr:from>
              <xdr:to>
                <xdr:col>9</xdr:col>
                <xdr:colOff>61</xdr:colOff>
                <xdr:row>132</xdr:row>
                <xdr:rowOff>13</xdr:rowOff>
              </xdr:to>
            </anchor>
          </commentPr>
        </mc:Choice>
        <mc:Fallback/>
      </mc:AlternateContent>
    </comment>
    <comment ref="B13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129</xdr:row>
                <xdr:rowOff>7</xdr:rowOff>
              </xdr:from>
              <xdr:to>
                <xdr:col>9</xdr:col>
                <xdr:colOff>61</xdr:colOff>
                <xdr:row>133</xdr:row>
                <xdr:rowOff>13</xdr:rowOff>
              </xdr:to>
            </anchor>
          </commentPr>
        </mc:Choice>
        <mc:Fallback/>
      </mc:AlternateContent>
    </comment>
    <comment ref="B13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130</xdr:row>
                <xdr:rowOff>7</xdr:rowOff>
              </xdr:from>
              <xdr:to>
                <xdr:col>9</xdr:col>
                <xdr:colOff>61</xdr:colOff>
                <xdr:row>134</xdr:row>
                <xdr:rowOff>13</xdr:rowOff>
              </xdr:to>
            </anchor>
          </commentPr>
        </mc:Choice>
        <mc:Fallback/>
      </mc:AlternateContent>
    </comment>
    <comment ref="B13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131</xdr:row>
                <xdr:rowOff>7</xdr:rowOff>
              </xdr:from>
              <xdr:to>
                <xdr:col>9</xdr:col>
                <xdr:colOff>61</xdr:colOff>
                <xdr:row>135</xdr:row>
                <xdr:rowOff>13</xdr:rowOff>
              </xdr:to>
            </anchor>
          </commentPr>
        </mc:Choice>
        <mc:Fallback/>
      </mc:AlternateContent>
    </comment>
    <comment ref="B13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132</xdr:row>
                <xdr:rowOff>7</xdr:rowOff>
              </xdr:from>
              <xdr:to>
                <xdr:col>9</xdr:col>
                <xdr:colOff>61</xdr:colOff>
                <xdr:row>136</xdr:row>
                <xdr:rowOff>13</xdr:rowOff>
              </xdr:to>
            </anchor>
          </commentPr>
        </mc:Choice>
        <mc:Fallback/>
      </mc:AlternateContent>
    </comment>
    <comment ref="B135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133</xdr:row>
                <xdr:rowOff>7</xdr:rowOff>
              </xdr:from>
              <xdr:to>
                <xdr:col>9</xdr:col>
                <xdr:colOff>61</xdr:colOff>
                <xdr:row>137</xdr:row>
                <xdr:rowOff>13</xdr:rowOff>
              </xdr:to>
            </anchor>
          </commentPr>
        </mc:Choice>
        <mc:Fallback/>
      </mc:AlternateContent>
    </comment>
    <comment ref="B136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134</xdr:row>
                <xdr:rowOff>7</xdr:rowOff>
              </xdr:from>
              <xdr:to>
                <xdr:col>9</xdr:col>
                <xdr:colOff>61</xdr:colOff>
                <xdr:row>138</xdr:row>
                <xdr:rowOff>13</xdr:rowOff>
              </xdr:to>
            </anchor>
          </commentPr>
        </mc:Choice>
        <mc:Fallback/>
      </mc:AlternateContent>
    </comment>
    <comment ref="B137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135</xdr:row>
                <xdr:rowOff>7</xdr:rowOff>
              </xdr:from>
              <xdr:to>
                <xdr:col>9</xdr:col>
                <xdr:colOff>61</xdr:colOff>
                <xdr:row>139</xdr:row>
                <xdr:rowOff>13</xdr:rowOff>
              </xdr:to>
            </anchor>
          </commentPr>
        </mc:Choice>
        <mc:Fallback/>
      </mc:AlternateContent>
    </comment>
    <comment ref="B138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136</xdr:row>
                <xdr:rowOff>7</xdr:rowOff>
              </xdr:from>
              <xdr:to>
                <xdr:col>9</xdr:col>
                <xdr:colOff>61</xdr:colOff>
                <xdr:row>140</xdr:row>
                <xdr:rowOff>13</xdr:rowOff>
              </xdr:to>
            </anchor>
          </commentPr>
        </mc:Choice>
        <mc:Fallback/>
      </mc:AlternateContent>
    </comment>
    <comment ref="B139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137</xdr:row>
                <xdr:rowOff>7</xdr:rowOff>
              </xdr:from>
              <xdr:to>
                <xdr:col>9</xdr:col>
                <xdr:colOff>61</xdr:colOff>
                <xdr:row>141</xdr:row>
                <xdr:rowOff>13</xdr:rowOff>
              </xdr:to>
            </anchor>
          </commentPr>
        </mc:Choice>
        <mc:Fallback/>
      </mc:AlternateContent>
    </comment>
    <comment ref="B140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138</xdr:row>
                <xdr:rowOff>7</xdr:rowOff>
              </xdr:from>
              <xdr:to>
                <xdr:col>9</xdr:col>
                <xdr:colOff>61</xdr:colOff>
                <xdr:row>142</xdr:row>
                <xdr:rowOff>13</xdr:rowOff>
              </xdr:to>
            </anchor>
          </commentPr>
        </mc:Choice>
        <mc:Fallback/>
      </mc:AlternateContent>
    </comment>
    <comment ref="B141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139</xdr:row>
                <xdr:rowOff>7</xdr:rowOff>
              </xdr:from>
              <xdr:to>
                <xdr:col>9</xdr:col>
                <xdr:colOff>61</xdr:colOff>
                <xdr:row>143</xdr:row>
                <xdr:rowOff>13</xdr:rowOff>
              </xdr:to>
            </anchor>
          </commentPr>
        </mc:Choice>
        <mc:Fallback/>
      </mc:AlternateContent>
    </comment>
    <comment ref="B142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140</xdr:row>
                <xdr:rowOff>7</xdr:rowOff>
              </xdr:from>
              <xdr:to>
                <xdr:col>9</xdr:col>
                <xdr:colOff>61</xdr:colOff>
                <xdr:row>144</xdr:row>
                <xdr:rowOff>13</xdr:rowOff>
              </xdr:to>
            </anchor>
          </commentPr>
        </mc:Choice>
        <mc:Fallback/>
      </mc:AlternateContent>
    </comment>
    <comment ref="B143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141</xdr:row>
                <xdr:rowOff>7</xdr:rowOff>
              </xdr:from>
              <xdr:to>
                <xdr:col>9</xdr:col>
                <xdr:colOff>61</xdr:colOff>
                <xdr:row>145</xdr:row>
                <xdr:rowOff>13</xdr:rowOff>
              </xdr:to>
            </anchor>
          </commentPr>
        </mc:Choice>
        <mc:Fallback/>
      </mc:AlternateContent>
    </comment>
    <comment ref="B144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142</xdr:row>
                <xdr:rowOff>7</xdr:rowOff>
              </xdr:from>
              <xdr:to>
                <xdr:col>9</xdr:col>
                <xdr:colOff>61</xdr:colOff>
                <xdr:row>146</xdr:row>
                <xdr:rowOff>13</xdr:rowOff>
              </xdr:to>
            </anchor>
          </commentPr>
        </mc:Choice>
        <mc:Fallback/>
      </mc:AlternateContent>
    </comment>
    <comment ref="B145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143</xdr:row>
                <xdr:rowOff>7</xdr:rowOff>
              </xdr:from>
              <xdr:to>
                <xdr:col>9</xdr:col>
                <xdr:colOff>61</xdr:colOff>
                <xdr:row>147</xdr:row>
                <xdr:rowOff>13</xdr:rowOff>
              </xdr:to>
            </anchor>
          </commentPr>
        </mc:Choice>
        <mc:Fallback/>
      </mc:AlternateContent>
    </comment>
    <comment ref="B146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144</xdr:row>
                <xdr:rowOff>7</xdr:rowOff>
              </xdr:from>
              <xdr:to>
                <xdr:col>9</xdr:col>
                <xdr:colOff>61</xdr:colOff>
                <xdr:row>148</xdr:row>
                <xdr:rowOff>13</xdr:rowOff>
              </xdr:to>
            </anchor>
          </commentPr>
        </mc:Choice>
        <mc:Fallback/>
      </mc:AlternateContent>
    </comment>
    <comment ref="B147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145</xdr:row>
                <xdr:rowOff>7</xdr:rowOff>
              </xdr:from>
              <xdr:to>
                <xdr:col>9</xdr:col>
                <xdr:colOff>61</xdr:colOff>
                <xdr:row>149</xdr:row>
                <xdr:rowOff>13</xdr:rowOff>
              </xdr:to>
            </anchor>
          </commentPr>
        </mc:Choice>
        <mc:Fallback/>
      </mc:AlternateContent>
    </comment>
    <comment ref="B148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146</xdr:row>
                <xdr:rowOff>7</xdr:rowOff>
              </xdr:from>
              <xdr:to>
                <xdr:col>9</xdr:col>
                <xdr:colOff>61</xdr:colOff>
                <xdr:row>150</xdr:row>
                <xdr:rowOff>13</xdr:rowOff>
              </xdr:to>
            </anchor>
          </commentPr>
        </mc:Choice>
        <mc:Fallback/>
      </mc:AlternateContent>
    </comment>
    <comment ref="B149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147</xdr:row>
                <xdr:rowOff>7</xdr:rowOff>
              </xdr:from>
              <xdr:to>
                <xdr:col>9</xdr:col>
                <xdr:colOff>61</xdr:colOff>
                <xdr:row>151</xdr:row>
                <xdr:rowOff>13</xdr:rowOff>
              </xdr:to>
            </anchor>
          </commentPr>
        </mc:Choice>
        <mc:Fallback/>
      </mc:AlternateContent>
    </comment>
    <comment ref="B150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148</xdr:row>
                <xdr:rowOff>7</xdr:rowOff>
              </xdr:from>
              <xdr:to>
                <xdr:col>9</xdr:col>
                <xdr:colOff>61</xdr:colOff>
                <xdr:row>152</xdr:row>
                <xdr:rowOff>13</xdr:rowOff>
              </xdr:to>
            </anchor>
          </commentPr>
        </mc:Choice>
        <mc:Fallback/>
      </mc:AlternateContent>
    </comment>
    <comment ref="B151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149</xdr:row>
                <xdr:rowOff>7</xdr:rowOff>
              </xdr:from>
              <xdr:to>
                <xdr:col>9</xdr:col>
                <xdr:colOff>61</xdr:colOff>
                <xdr:row>153</xdr:row>
                <xdr:rowOff>13</xdr:rowOff>
              </xdr:to>
            </anchor>
          </commentPr>
        </mc:Choice>
        <mc:Fallback/>
      </mc:AlternateContent>
    </comment>
    <comment ref="B15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150</xdr:row>
                <xdr:rowOff>7</xdr:rowOff>
              </xdr:from>
              <xdr:to>
                <xdr:col>9</xdr:col>
                <xdr:colOff>61</xdr:colOff>
                <xdr:row>154</xdr:row>
                <xdr:rowOff>13</xdr:rowOff>
              </xdr:to>
            </anchor>
          </commentPr>
        </mc:Choice>
        <mc:Fallback/>
      </mc:AlternateContent>
    </comment>
    <comment ref="B15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151</xdr:row>
                <xdr:rowOff>7</xdr:rowOff>
              </xdr:from>
              <xdr:to>
                <xdr:col>9</xdr:col>
                <xdr:colOff>61</xdr:colOff>
                <xdr:row>155</xdr:row>
                <xdr:rowOff>13</xdr:rowOff>
              </xdr:to>
            </anchor>
          </commentPr>
        </mc:Choice>
        <mc:Fallback/>
      </mc:AlternateContent>
    </comment>
    <comment ref="B15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152</xdr:row>
                <xdr:rowOff>7</xdr:rowOff>
              </xdr:from>
              <xdr:to>
                <xdr:col>9</xdr:col>
                <xdr:colOff>61</xdr:colOff>
                <xdr:row>156</xdr:row>
                <xdr:rowOff>13</xdr:rowOff>
              </xdr:to>
            </anchor>
          </commentPr>
        </mc:Choice>
        <mc:Fallback/>
      </mc:AlternateContent>
    </comment>
    <comment ref="B155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153</xdr:row>
                <xdr:rowOff>7</xdr:rowOff>
              </xdr:from>
              <xdr:to>
                <xdr:col>9</xdr:col>
                <xdr:colOff>61</xdr:colOff>
                <xdr:row>157</xdr:row>
                <xdr:rowOff>13</xdr:rowOff>
              </xdr:to>
            </anchor>
          </commentPr>
        </mc:Choice>
        <mc:Fallback/>
      </mc:AlternateContent>
    </comment>
    <comment ref="B156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154</xdr:row>
                <xdr:rowOff>7</xdr:rowOff>
              </xdr:from>
              <xdr:to>
                <xdr:col>9</xdr:col>
                <xdr:colOff>61</xdr:colOff>
                <xdr:row>158</xdr:row>
                <xdr:rowOff>13</xdr:rowOff>
              </xdr:to>
            </anchor>
          </commentPr>
        </mc:Choice>
        <mc:Fallback/>
      </mc:AlternateContent>
    </comment>
    <comment ref="B157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155</xdr:row>
                <xdr:rowOff>7</xdr:rowOff>
              </xdr:from>
              <xdr:to>
                <xdr:col>9</xdr:col>
                <xdr:colOff>61</xdr:colOff>
                <xdr:row>159</xdr:row>
                <xdr:rowOff>13</xdr:rowOff>
              </xdr:to>
            </anchor>
          </commentPr>
        </mc:Choice>
        <mc:Fallback/>
      </mc:AlternateContent>
    </comment>
    <comment ref="B158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156</xdr:row>
                <xdr:rowOff>7</xdr:rowOff>
              </xdr:from>
              <xdr:to>
                <xdr:col>9</xdr:col>
                <xdr:colOff>61</xdr:colOff>
                <xdr:row>160</xdr:row>
                <xdr:rowOff>13</xdr:rowOff>
              </xdr:to>
            </anchor>
          </commentPr>
        </mc:Choice>
        <mc:Fallback/>
      </mc:AlternateContent>
    </comment>
    <comment ref="B159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157</xdr:row>
                <xdr:rowOff>7</xdr:rowOff>
              </xdr:from>
              <xdr:to>
                <xdr:col>9</xdr:col>
                <xdr:colOff>61</xdr:colOff>
                <xdr:row>161</xdr:row>
                <xdr:rowOff>13</xdr:rowOff>
              </xdr:to>
            </anchor>
          </commentPr>
        </mc:Choice>
        <mc:Fallback/>
      </mc:AlternateContent>
    </comment>
    <comment ref="B160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158</xdr:row>
                <xdr:rowOff>7</xdr:rowOff>
              </xdr:from>
              <xdr:to>
                <xdr:col>9</xdr:col>
                <xdr:colOff>61</xdr:colOff>
                <xdr:row>162</xdr:row>
                <xdr:rowOff>13</xdr:rowOff>
              </xdr:to>
            </anchor>
          </commentPr>
        </mc:Choice>
        <mc:Fallback/>
      </mc:AlternateContent>
    </comment>
    <comment ref="B161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159</xdr:row>
                <xdr:rowOff>7</xdr:rowOff>
              </xdr:from>
              <xdr:to>
                <xdr:col>9</xdr:col>
                <xdr:colOff>61</xdr:colOff>
                <xdr:row>163</xdr:row>
                <xdr:rowOff>13</xdr:rowOff>
              </xdr:to>
            </anchor>
          </commentPr>
        </mc:Choice>
        <mc:Fallback/>
      </mc:AlternateContent>
    </comment>
    <comment ref="B16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160</xdr:row>
                <xdr:rowOff>7</xdr:rowOff>
              </xdr:from>
              <xdr:to>
                <xdr:col>9</xdr:col>
                <xdr:colOff>61</xdr:colOff>
                <xdr:row>164</xdr:row>
                <xdr:rowOff>13</xdr:rowOff>
              </xdr:to>
            </anchor>
          </commentPr>
        </mc:Choice>
        <mc:Fallback/>
      </mc:AlternateContent>
    </comment>
    <comment ref="B16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161</xdr:row>
                <xdr:rowOff>7</xdr:rowOff>
              </xdr:from>
              <xdr:to>
                <xdr:col>9</xdr:col>
                <xdr:colOff>61</xdr:colOff>
                <xdr:row>165</xdr:row>
                <xdr:rowOff>13</xdr:rowOff>
              </xdr:to>
            </anchor>
          </commentPr>
        </mc:Choice>
        <mc:Fallback/>
      </mc:AlternateContent>
    </comment>
    <comment ref="B164" authorId="0">
      <text>
        <r>
          <rPr>
            <sz val="8"/>
            <color rgb="FF000000"/>
            <rFont val="Tahoma"/>
            <family val="0"/>
          </rPr>
          <t xml:space="preserve">ALLOC-CC in Subreg &amp; WBS short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162</xdr:row>
                <xdr:rowOff>7</xdr:rowOff>
              </xdr:from>
              <xdr:to>
                <xdr:col>9</xdr:col>
                <xdr:colOff>61</xdr:colOff>
                <xdr:row>166</xdr:row>
                <xdr:rowOff>13</xdr:rowOff>
              </xdr:to>
            </anchor>
          </commentPr>
        </mc:Choice>
        <mc:Fallback/>
      </mc:AlternateContent>
    </comment>
    <comment ref="B16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22</xdr:colOff>
                <xdr:row>163</xdr:row>
                <xdr:rowOff>7</xdr:rowOff>
              </xdr:from>
              <xdr:to>
                <xdr:col>9</xdr:col>
                <xdr:colOff>61</xdr:colOff>
                <xdr:row>167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</xdr:col>
                <xdr:colOff>22</xdr:colOff>
                <xdr:row>3</xdr:row>
                <xdr:rowOff>7</xdr:rowOff>
              </xdr:from>
              <xdr:to>
                <xdr:col>9</xdr:col>
                <xdr:colOff>61</xdr:colOff>
                <xdr:row>7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</xdr:col>
                <xdr:colOff>22</xdr:colOff>
                <xdr:row>5</xdr:row>
                <xdr:rowOff>7</xdr:rowOff>
              </xdr:from>
              <xdr:to>
                <xdr:col>9</xdr:col>
                <xdr:colOff>61</xdr:colOff>
                <xdr:row>9</xdr:row>
                <xdr:rowOff>8</xdr:rowOff>
              </xdr:to>
            </anchor>
          </commentPr>
        </mc:Choice>
        <mc:Fallback/>
      </mc:AlternateContent>
    </comment>
    <comment ref="D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</xdr:col>
                <xdr:colOff>22</xdr:colOff>
                <xdr:row>5</xdr:row>
                <xdr:rowOff>7</xdr:rowOff>
              </xdr:from>
              <xdr:to>
                <xdr:col>9</xdr:col>
                <xdr:colOff>61</xdr:colOff>
                <xdr:row>9</xdr:row>
                <xdr:rowOff>8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</xdr:col>
                <xdr:colOff>22</xdr:colOff>
                <xdr:row>5</xdr:row>
                <xdr:rowOff>7</xdr:rowOff>
              </xdr:from>
              <xdr:to>
                <xdr:col>9</xdr:col>
                <xdr:colOff>61</xdr:colOff>
                <xdr:row>9</xdr:row>
                <xdr:rowOff>8</xdr:rowOff>
              </xdr:to>
            </anchor>
          </commentPr>
        </mc:Choice>
        <mc:Fallback/>
      </mc:AlternateContent>
    </comment>
    <comment ref="F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14</xdr:colOff>
                <xdr:row>5</xdr:row>
                <xdr:rowOff>7</xdr:rowOff>
              </xdr:from>
              <xdr:to>
                <xdr:col>13</xdr:col>
                <xdr:colOff>53</xdr:colOff>
                <xdr:row>9</xdr:row>
                <xdr:rowOff>8</xdr:rowOff>
              </xdr:to>
            </anchor>
          </commentPr>
        </mc:Choice>
        <mc:Fallback/>
      </mc:AlternateContent>
    </comment>
    <comment ref="G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</xdr:col>
                <xdr:colOff>14</xdr:colOff>
                <xdr:row>5</xdr:row>
                <xdr:rowOff>7</xdr:rowOff>
              </xdr:from>
              <xdr:to>
                <xdr:col>13</xdr:col>
                <xdr:colOff>53</xdr:colOff>
                <xdr:row>9</xdr:row>
                <xdr:rowOff>8</xdr:rowOff>
              </xdr:to>
            </anchor>
          </commentPr>
        </mc:Choice>
        <mc:Fallback/>
      </mc:AlternateContent>
    </comment>
    <comment ref="H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</xdr:col>
                <xdr:colOff>14</xdr:colOff>
                <xdr:row>5</xdr:row>
                <xdr:rowOff>7</xdr:rowOff>
              </xdr:from>
              <xdr:to>
                <xdr:col>13</xdr:col>
                <xdr:colOff>53</xdr:colOff>
                <xdr:row>9</xdr:row>
                <xdr:rowOff>8</xdr:rowOff>
              </xdr:to>
            </anchor>
          </commentPr>
        </mc:Choice>
        <mc:Fallback/>
      </mc:AlternateContent>
    </comment>
    <comment ref="I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</xdr:col>
                <xdr:colOff>14</xdr:colOff>
                <xdr:row>5</xdr:row>
                <xdr:rowOff>7</xdr:rowOff>
              </xdr:from>
              <xdr:to>
                <xdr:col>13</xdr:col>
                <xdr:colOff>53</xdr:colOff>
                <xdr:row>9</xdr:row>
                <xdr:rowOff>8</xdr:rowOff>
              </xdr:to>
            </anchor>
          </commentPr>
        </mc:Choice>
        <mc:Fallback/>
      </mc:AlternateContent>
    </comment>
    <comment ref="J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</xdr:colOff>
                <xdr:row>5</xdr:row>
                <xdr:rowOff>7</xdr:rowOff>
              </xdr:from>
              <xdr:to>
                <xdr:col>17</xdr:col>
                <xdr:colOff>41</xdr:colOff>
                <xdr:row>9</xdr:row>
                <xdr:rowOff>8</xdr:rowOff>
              </xdr:to>
            </anchor>
          </commentPr>
        </mc:Choice>
        <mc:Fallback/>
      </mc:AlternateContent>
    </comment>
    <comment ref="K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2</xdr:colOff>
                <xdr:row>5</xdr:row>
                <xdr:rowOff>7</xdr:rowOff>
              </xdr:from>
              <xdr:to>
                <xdr:col>17</xdr:col>
                <xdr:colOff>41</xdr:colOff>
                <xdr:row>9</xdr:row>
                <xdr:rowOff>8</xdr:rowOff>
              </xdr:to>
            </anchor>
          </commentPr>
        </mc:Choice>
        <mc:Fallback/>
      </mc:AlternateContent>
    </comment>
    <comment ref="L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2</xdr:colOff>
                <xdr:row>5</xdr:row>
                <xdr:rowOff>7</xdr:rowOff>
              </xdr:from>
              <xdr:to>
                <xdr:col>17</xdr:col>
                <xdr:colOff>41</xdr:colOff>
                <xdr:row>9</xdr:row>
                <xdr:rowOff>8</xdr:rowOff>
              </xdr:to>
            </anchor>
          </commentPr>
        </mc:Choice>
        <mc:Fallback/>
      </mc:AlternateContent>
    </comment>
    <comment ref="M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2</xdr:colOff>
                <xdr:row>5</xdr:row>
                <xdr:rowOff>7</xdr:rowOff>
              </xdr:from>
              <xdr:to>
                <xdr:col>17</xdr:col>
                <xdr:colOff>41</xdr:colOff>
                <xdr:row>9</xdr:row>
                <xdr:rowOff>8</xdr:rowOff>
              </xdr:to>
            </anchor>
          </commentPr>
        </mc:Choice>
        <mc:Fallback/>
      </mc:AlternateContent>
    </comment>
    <comment ref="N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87</xdr:colOff>
                <xdr:row>5</xdr:row>
                <xdr:rowOff>7</xdr:rowOff>
              </xdr:from>
              <xdr:to>
                <xdr:col>18</xdr:col>
                <xdr:colOff>30</xdr:colOff>
                <xdr:row>9</xdr:row>
                <xdr:rowOff>8</xdr:rowOff>
              </xdr:to>
            </anchor>
          </commentPr>
        </mc:Choice>
        <mc:Fallback/>
      </mc:AlternateContent>
    </comment>
    <comment ref="O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87</xdr:colOff>
                <xdr:row>5</xdr:row>
                <xdr:rowOff>7</xdr:rowOff>
              </xdr:from>
              <xdr:to>
                <xdr:col>18</xdr:col>
                <xdr:colOff>30</xdr:colOff>
                <xdr:row>9</xdr:row>
                <xdr:rowOff>8</xdr:rowOff>
              </xdr:to>
            </anchor>
          </commentPr>
        </mc:Choice>
        <mc:Fallback/>
      </mc:AlternateContent>
    </comment>
    <comment ref="P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87</xdr:colOff>
                <xdr:row>5</xdr:row>
                <xdr:rowOff>7</xdr:rowOff>
              </xdr:from>
              <xdr:to>
                <xdr:col>18</xdr:col>
                <xdr:colOff>30</xdr:colOff>
                <xdr:row>9</xdr:row>
                <xdr:rowOff>8</xdr:rowOff>
              </xdr:to>
            </anchor>
          </commentPr>
        </mc:Choice>
        <mc:Fallback/>
      </mc:AlternateContent>
    </comment>
    <comment ref="Q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87</xdr:colOff>
                <xdr:row>5</xdr:row>
                <xdr:rowOff>7</xdr:rowOff>
              </xdr:from>
              <xdr:to>
                <xdr:col>18</xdr:col>
                <xdr:colOff>30</xdr:colOff>
                <xdr:row>9</xdr:row>
                <xdr:rowOff>8</xdr:rowOff>
              </xdr:to>
            </anchor>
          </commentPr>
        </mc:Choice>
        <mc:Fallback/>
      </mc:AlternateContent>
    </comment>
    <comment ref="R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75</xdr:colOff>
                <xdr:row>5</xdr:row>
                <xdr:rowOff>7</xdr:rowOff>
              </xdr:from>
              <xdr:to>
                <xdr:col>19</xdr:col>
                <xdr:colOff>18</xdr:colOff>
                <xdr:row>9</xdr:row>
                <xdr:rowOff>8</xdr:rowOff>
              </xdr:to>
            </anchor>
          </commentPr>
        </mc:Choice>
        <mc:Fallback/>
      </mc:AlternateContent>
    </comment>
    <comment ref="S7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63</xdr:colOff>
                <xdr:row>5</xdr:row>
                <xdr:rowOff>7</xdr:rowOff>
              </xdr:from>
              <xdr:to>
                <xdr:col>20</xdr:col>
                <xdr:colOff>6</xdr:colOff>
                <xdr:row>9</xdr:row>
                <xdr:rowOff>8</xdr:rowOff>
              </xdr:to>
            </anchor>
          </commentPr>
        </mc:Choice>
        <mc:Fallback/>
      </mc:AlternateContent>
    </comment>
  </commentList>
</comments>
</file>

<file path=xl/comments1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sz val="8"/>
            <color rgb="FF000000"/>
            <rFont val="Tahoma"/>
            <family val="0"/>
          </rPr>
          <t xml:space="preserve">Current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7</xdr:rowOff>
              </xdr:from>
              <xdr:to>
                <xdr:col>3</xdr:col>
                <xdr:colOff>32</xdr:colOff>
                <xdr:row>6</xdr:row>
                <xdr:rowOff>30</xdr:rowOff>
              </xdr:to>
            </anchor>
          </commentPr>
        </mc:Choice>
        <mc:Fallback/>
      </mc:AlternateContent>
    </comment>
    <comment ref="C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151</xdr:colOff>
                <xdr:row>3</xdr:row>
                <xdr:rowOff>7</xdr:rowOff>
              </xdr:from>
              <xdr:to>
                <xdr:col>2</xdr:col>
                <xdr:colOff>69</xdr:colOff>
                <xdr:row>6</xdr:row>
                <xdr:rowOff>30</xdr:rowOff>
              </xdr:to>
            </anchor>
          </commentPr>
        </mc:Choice>
        <mc:Fallback/>
      </mc:AlternateContent>
    </comment>
  </commentList>
</comments>
</file>

<file path=xl/comments1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sz val="8"/>
            <color rgb="FF000000"/>
            <rFont val="Tahoma"/>
            <family val="0"/>
          </rPr>
          <t xml:space="preserve">Adaytum2
TYP=V
SVR=
LIB=Actuals Reporting
CBE=SAP MRG P&amp;L Alloc. Act/Budget
FGD=Y
BGD=Y
FGL=Y
BGL=N
SUP=Y
BBF=N
NTS=Y
VAL=Y
RHD=N
LCK=N
RFH=N
BBK=Y
OVF=N
IAB=N
BAZ=N
EAZ=N
P01=SAP Regions
P02=Entity marker
R01=ALLOC-CC in Subreg &amp; WBS short
C01=ACT/BUDG/FCAST/HC
RGP=adaytum_page_1
RGR=adaytum_row_1
RGC=adaytum_col_1
RGD=adaytum_data_1
VID=23063F0DEC8C62C0
CHK=361787845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</xdr:row>
                <xdr:rowOff>7</xdr:rowOff>
              </xdr:from>
              <xdr:to>
                <xdr:col>3</xdr:col>
                <xdr:colOff>48</xdr:colOff>
                <xdr:row>6</xdr:row>
                <xdr:rowOff>13</xdr:rowOff>
              </xdr:to>
            </anchor>
          </commentPr>
        </mc:Choice>
        <mc:Fallback/>
      </mc:AlternateContent>
    </comment>
    <comment ref="B5" authorId="0">
      <text>
        <r>
          <rPr>
            <sz val="8"/>
            <color rgb="FF000000"/>
            <rFont val="Tahoma"/>
            <family val="0"/>
          </rPr>
          <t xml:space="preserve">SAP 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7</xdr:rowOff>
              </xdr:from>
              <xdr:to>
                <xdr:col>3</xdr:col>
                <xdr:colOff>48</xdr:colOff>
                <xdr:row>33</xdr:row>
                <xdr:rowOff>1</xdr:rowOff>
              </xdr:to>
            </anchor>
          </commentPr>
        </mc:Choice>
        <mc:Fallback/>
      </mc:AlternateContent>
    </comment>
    <comment ref="B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</xdr:row>
                <xdr:rowOff>7</xdr:rowOff>
              </xdr:from>
              <xdr:to>
                <xdr:col>3</xdr:col>
                <xdr:colOff>48</xdr:colOff>
                <xdr:row>78</xdr:row>
                <xdr:rowOff>1</xdr:rowOff>
              </xdr:to>
            </anchor>
          </commentPr>
        </mc:Choice>
        <mc:Fallback/>
      </mc:AlternateContent>
    </comment>
    <comment ref="B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</xdr:row>
                <xdr:rowOff>24</xdr:rowOff>
              </xdr:from>
              <xdr:to>
                <xdr:col>3</xdr:col>
                <xdr:colOff>48</xdr:colOff>
                <xdr:row>79</xdr:row>
                <xdr:rowOff>1</xdr:rowOff>
              </xdr:to>
            </anchor>
          </commentPr>
        </mc:Choice>
        <mc:Fallback/>
      </mc:AlternateContent>
    </comment>
    <comment ref="B1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33</xdr:row>
                <xdr:rowOff>12</xdr:rowOff>
              </xdr:from>
              <xdr:to>
                <xdr:col>3</xdr:col>
                <xdr:colOff>48</xdr:colOff>
                <xdr:row>81</xdr:row>
                <xdr:rowOff>1</xdr:rowOff>
              </xdr:to>
            </anchor>
          </commentPr>
        </mc:Choice>
        <mc:Fallback/>
      </mc:AlternateContent>
    </comment>
    <comment ref="B1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60</xdr:row>
                <xdr:rowOff>12</xdr:rowOff>
              </xdr:from>
              <xdr:to>
                <xdr:col>3</xdr:col>
                <xdr:colOff>48</xdr:colOff>
                <xdr:row>92</xdr:row>
                <xdr:rowOff>1</xdr:rowOff>
              </xdr:to>
            </anchor>
          </commentPr>
        </mc:Choice>
        <mc:Fallback/>
      </mc:AlternateContent>
    </comment>
    <comment ref="B1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63</xdr:row>
                <xdr:rowOff>12</xdr:rowOff>
              </xdr:from>
              <xdr:to>
                <xdr:col>3</xdr:col>
                <xdr:colOff>48</xdr:colOff>
                <xdr:row>96</xdr:row>
                <xdr:rowOff>1</xdr:rowOff>
              </xdr:to>
            </anchor>
          </commentPr>
        </mc:Choice>
        <mc:Fallback/>
      </mc:AlternateContent>
    </comment>
    <comment ref="B1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78</xdr:row>
                <xdr:rowOff>12</xdr:rowOff>
              </xdr:from>
              <xdr:to>
                <xdr:col>3</xdr:col>
                <xdr:colOff>48</xdr:colOff>
                <xdr:row>112</xdr:row>
                <xdr:rowOff>1</xdr:rowOff>
              </xdr:to>
            </anchor>
          </commentPr>
        </mc:Choice>
        <mc:Fallback/>
      </mc:AlternateContent>
    </comment>
    <comment ref="B1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79</xdr:row>
                <xdr:rowOff>12</xdr:rowOff>
              </xdr:from>
              <xdr:to>
                <xdr:col>3</xdr:col>
                <xdr:colOff>48</xdr:colOff>
                <xdr:row>116</xdr:row>
                <xdr:rowOff>1</xdr:rowOff>
              </xdr:to>
            </anchor>
          </commentPr>
        </mc:Choice>
        <mc:Fallback/>
      </mc:AlternateContent>
    </comment>
    <comment ref="B1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81</xdr:row>
                <xdr:rowOff>12</xdr:rowOff>
              </xdr:from>
              <xdr:to>
                <xdr:col>3</xdr:col>
                <xdr:colOff>48</xdr:colOff>
                <xdr:row>118</xdr:row>
                <xdr:rowOff>1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92</xdr:row>
                <xdr:rowOff>12</xdr:rowOff>
              </xdr:from>
              <xdr:to>
                <xdr:col>3</xdr:col>
                <xdr:colOff>48</xdr:colOff>
                <xdr:row>121</xdr:row>
                <xdr:rowOff>1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96</xdr:row>
                <xdr:rowOff>12</xdr:rowOff>
              </xdr:from>
              <xdr:to>
                <xdr:col>3</xdr:col>
                <xdr:colOff>48</xdr:colOff>
                <xdr:row>124</xdr:row>
                <xdr:rowOff>1</xdr:rowOff>
              </xdr:to>
            </anchor>
          </commentPr>
        </mc:Choice>
        <mc:Fallback/>
      </mc:AlternateContent>
    </comment>
    <comment ref="B1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112</xdr:row>
                <xdr:rowOff>12</xdr:rowOff>
              </xdr:from>
              <xdr:to>
                <xdr:col>3</xdr:col>
                <xdr:colOff>48</xdr:colOff>
                <xdr:row>142</xdr:row>
                <xdr:rowOff>1</xdr:rowOff>
              </xdr:to>
            </anchor>
          </commentPr>
        </mc:Choice>
        <mc:Fallback/>
      </mc:AlternateContent>
    </comment>
    <comment ref="B1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116</xdr:row>
                <xdr:rowOff>12</xdr:rowOff>
              </xdr:from>
              <xdr:to>
                <xdr:col>3</xdr:col>
                <xdr:colOff>48</xdr:colOff>
                <xdr:row>143</xdr:row>
                <xdr:rowOff>1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118</xdr:row>
                <xdr:rowOff>12</xdr:rowOff>
              </xdr:from>
              <xdr:to>
                <xdr:col>3</xdr:col>
                <xdr:colOff>48</xdr:colOff>
                <xdr:row>231</xdr:row>
                <xdr:rowOff>1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121</xdr:row>
                <xdr:rowOff>12</xdr:rowOff>
              </xdr:from>
              <xdr:to>
                <xdr:col>3</xdr:col>
                <xdr:colOff>48</xdr:colOff>
                <xdr:row>232</xdr:row>
                <xdr:rowOff>1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124</xdr:row>
                <xdr:rowOff>12</xdr:rowOff>
              </xdr:from>
              <xdr:to>
                <xdr:col>3</xdr:col>
                <xdr:colOff>48</xdr:colOff>
                <xdr:row>240</xdr:row>
                <xdr:rowOff>1</xdr:rowOff>
              </xdr:to>
            </anchor>
          </commentPr>
        </mc:Choice>
        <mc:Fallback/>
      </mc:AlternateContent>
    </comment>
    <comment ref="B2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142</xdr:row>
                <xdr:rowOff>12</xdr:rowOff>
              </xdr:from>
              <xdr:to>
                <xdr:col>3</xdr:col>
                <xdr:colOff>48</xdr:colOff>
                <xdr:row>292</xdr:row>
                <xdr:rowOff>1</xdr:rowOff>
              </xdr:to>
            </anchor>
          </commentPr>
        </mc:Choice>
        <mc:Fallback/>
      </mc:AlternateContent>
    </comment>
    <comment ref="B2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143</xdr:row>
                <xdr:rowOff>12</xdr:rowOff>
              </xdr:from>
              <xdr:to>
                <xdr:col>3</xdr:col>
                <xdr:colOff>48</xdr:colOff>
                <xdr:row>330</xdr:row>
                <xdr:rowOff>1</xdr:rowOff>
              </xdr:to>
            </anchor>
          </commentPr>
        </mc:Choice>
        <mc:Fallback/>
      </mc:AlternateContent>
    </comment>
    <comment ref="B2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231</xdr:row>
                <xdr:rowOff>12</xdr:rowOff>
              </xdr:from>
              <xdr:to>
                <xdr:col>3</xdr:col>
                <xdr:colOff>48</xdr:colOff>
                <xdr:row>365</xdr:row>
                <xdr:rowOff>1</xdr:rowOff>
              </xdr:to>
            </anchor>
          </commentPr>
        </mc:Choice>
        <mc:Fallback/>
      </mc:AlternateContent>
    </comment>
    <comment ref="B2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232</xdr:row>
                <xdr:rowOff>12</xdr:rowOff>
              </xdr:from>
              <xdr:to>
                <xdr:col>3</xdr:col>
                <xdr:colOff>48</xdr:colOff>
                <xdr:row>366</xdr:row>
                <xdr:rowOff>1</xdr:rowOff>
              </xdr:to>
            </anchor>
          </commentPr>
        </mc:Choice>
        <mc:Fallback/>
      </mc:AlternateContent>
    </comment>
    <comment ref="B2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240</xdr:row>
                <xdr:rowOff>12</xdr:rowOff>
              </xdr:from>
              <xdr:to>
                <xdr:col>3</xdr:col>
                <xdr:colOff>48</xdr:colOff>
                <xdr:row>367</xdr:row>
                <xdr:rowOff>1</xdr:rowOff>
              </xdr:to>
            </anchor>
          </commentPr>
        </mc:Choice>
        <mc:Fallback/>
      </mc:AlternateContent>
    </comment>
    <comment ref="B2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292</xdr:row>
                <xdr:rowOff>12</xdr:rowOff>
              </xdr:from>
              <xdr:to>
                <xdr:col>3</xdr:col>
                <xdr:colOff>48</xdr:colOff>
                <xdr:row>368</xdr:row>
                <xdr:rowOff>1</xdr:rowOff>
              </xdr:to>
            </anchor>
          </commentPr>
        </mc:Choice>
        <mc:Fallback/>
      </mc:AlternateContent>
    </comment>
    <comment ref="B2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330</xdr:row>
                <xdr:rowOff>12</xdr:rowOff>
              </xdr:from>
              <xdr:to>
                <xdr:col>3</xdr:col>
                <xdr:colOff>48</xdr:colOff>
                <xdr:row>370</xdr:row>
                <xdr:rowOff>1</xdr:rowOff>
              </xdr:to>
            </anchor>
          </commentPr>
        </mc:Choice>
        <mc:Fallback/>
      </mc:AlternateContent>
    </comment>
    <comment ref="B3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365</xdr:row>
                <xdr:rowOff>12</xdr:rowOff>
              </xdr:from>
              <xdr:to>
                <xdr:col>3</xdr:col>
                <xdr:colOff>48</xdr:colOff>
                <xdr:row>371</xdr:row>
                <xdr:rowOff>1</xdr:rowOff>
              </xdr:to>
            </anchor>
          </commentPr>
        </mc:Choice>
        <mc:Fallback/>
      </mc:AlternateContent>
    </comment>
    <comment ref="B3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366</xdr:row>
                <xdr:rowOff>12</xdr:rowOff>
              </xdr:from>
              <xdr:to>
                <xdr:col>3</xdr:col>
                <xdr:colOff>48</xdr:colOff>
                <xdr:row>372</xdr:row>
                <xdr:rowOff>1</xdr:rowOff>
              </xdr:to>
            </anchor>
          </commentPr>
        </mc:Choice>
        <mc:Fallback/>
      </mc:AlternateContent>
    </comment>
    <comment ref="B3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366</xdr:row>
                <xdr:rowOff>12</xdr:rowOff>
              </xdr:from>
              <xdr:to>
                <xdr:col>3</xdr:col>
                <xdr:colOff>48</xdr:colOff>
                <xdr:row>372</xdr:row>
                <xdr:rowOff>1</xdr:rowOff>
              </xdr:to>
            </anchor>
          </commentPr>
        </mc:Choice>
        <mc:Fallback/>
      </mc:AlternateContent>
    </comment>
    <comment ref="B3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367</xdr:row>
                <xdr:rowOff>12</xdr:rowOff>
              </xdr:from>
              <xdr:to>
                <xdr:col>3</xdr:col>
                <xdr:colOff>43</xdr:colOff>
                <xdr:row>373</xdr:row>
                <xdr:rowOff>1</xdr:rowOff>
              </xdr:to>
            </anchor>
          </commentPr>
        </mc:Choice>
        <mc:Fallback/>
      </mc:AlternateContent>
    </comment>
    <comment ref="B3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368</xdr:row>
                <xdr:rowOff>12</xdr:rowOff>
              </xdr:from>
              <xdr:to>
                <xdr:col>3</xdr:col>
                <xdr:colOff>43</xdr:colOff>
                <xdr:row>374</xdr:row>
                <xdr:rowOff>1</xdr:rowOff>
              </xdr:to>
            </anchor>
          </commentPr>
        </mc:Choice>
        <mc:Fallback/>
      </mc:AlternateContent>
    </comment>
    <comment ref="B3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368</xdr:row>
                <xdr:rowOff>12</xdr:rowOff>
              </xdr:from>
              <xdr:to>
                <xdr:col>3</xdr:col>
                <xdr:colOff>48</xdr:colOff>
                <xdr:row>374</xdr:row>
                <xdr:rowOff>1</xdr:rowOff>
              </xdr:to>
            </anchor>
          </commentPr>
        </mc:Choice>
        <mc:Fallback/>
      </mc:AlternateContent>
    </comment>
    <comment ref="B3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370</xdr:row>
                <xdr:rowOff>12</xdr:rowOff>
              </xdr:from>
              <xdr:to>
                <xdr:col>3</xdr:col>
                <xdr:colOff>48</xdr:colOff>
                <xdr:row>375</xdr:row>
                <xdr:rowOff>1</xdr:rowOff>
              </xdr:to>
            </anchor>
          </commentPr>
        </mc:Choice>
        <mc:Fallback/>
      </mc:AlternateContent>
    </comment>
    <comment ref="B3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371</xdr:row>
                <xdr:rowOff>12</xdr:rowOff>
              </xdr:from>
              <xdr:to>
                <xdr:col>3</xdr:col>
                <xdr:colOff>48</xdr:colOff>
                <xdr:row>376</xdr:row>
                <xdr:rowOff>1</xdr:rowOff>
              </xdr:to>
            </anchor>
          </commentPr>
        </mc:Choice>
        <mc:Fallback/>
      </mc:AlternateContent>
    </comment>
    <comment ref="B3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372</xdr:row>
                <xdr:rowOff>12</xdr:rowOff>
              </xdr:from>
              <xdr:to>
                <xdr:col>3</xdr:col>
                <xdr:colOff>48</xdr:colOff>
                <xdr:row>377</xdr:row>
                <xdr:rowOff>1</xdr:rowOff>
              </xdr:to>
            </anchor>
          </commentPr>
        </mc:Choice>
        <mc:Fallback/>
      </mc:AlternateContent>
    </comment>
    <comment ref="B3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373</xdr:row>
                <xdr:rowOff>12</xdr:rowOff>
              </xdr:from>
              <xdr:to>
                <xdr:col>3</xdr:col>
                <xdr:colOff>48</xdr:colOff>
                <xdr:row>378</xdr:row>
                <xdr:rowOff>1</xdr:rowOff>
              </xdr:to>
            </anchor>
          </commentPr>
        </mc:Choice>
        <mc:Fallback/>
      </mc:AlternateContent>
    </comment>
    <comment ref="B4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374</xdr:row>
                <xdr:rowOff>12</xdr:rowOff>
              </xdr:from>
              <xdr:to>
                <xdr:col>3</xdr:col>
                <xdr:colOff>48</xdr:colOff>
                <xdr:row>379</xdr:row>
                <xdr:rowOff>1</xdr:rowOff>
              </xdr:to>
            </anchor>
          </commentPr>
        </mc:Choice>
        <mc:Fallback/>
      </mc:AlternateContent>
    </comment>
    <comment ref="B4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375</xdr:row>
                <xdr:rowOff>12</xdr:rowOff>
              </xdr:from>
              <xdr:to>
                <xdr:col>3</xdr:col>
                <xdr:colOff>48</xdr:colOff>
                <xdr:row>380</xdr:row>
                <xdr:rowOff>1</xdr:rowOff>
              </xdr:to>
            </anchor>
          </commentPr>
        </mc:Choice>
        <mc:Fallback/>
      </mc:AlternateContent>
    </comment>
    <comment ref="B4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376</xdr:row>
                <xdr:rowOff>12</xdr:rowOff>
              </xdr:from>
              <xdr:to>
                <xdr:col>3</xdr:col>
                <xdr:colOff>48</xdr:colOff>
                <xdr:row>381</xdr:row>
                <xdr:rowOff>1</xdr:rowOff>
              </xdr:to>
            </anchor>
          </commentPr>
        </mc:Choice>
        <mc:Fallback/>
      </mc:AlternateContent>
    </comment>
    <comment ref="B4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377</xdr:row>
                <xdr:rowOff>12</xdr:rowOff>
              </xdr:from>
              <xdr:to>
                <xdr:col>3</xdr:col>
                <xdr:colOff>48</xdr:colOff>
                <xdr:row>382</xdr:row>
                <xdr:rowOff>1</xdr:rowOff>
              </xdr:to>
            </anchor>
          </commentPr>
        </mc:Choice>
        <mc:Fallback/>
      </mc:AlternateContent>
    </comment>
    <comment ref="B4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378</xdr:row>
                <xdr:rowOff>12</xdr:rowOff>
              </xdr:from>
              <xdr:to>
                <xdr:col>3</xdr:col>
                <xdr:colOff>48</xdr:colOff>
                <xdr:row>383</xdr:row>
                <xdr:rowOff>1</xdr:rowOff>
              </xdr:to>
            </anchor>
          </commentPr>
        </mc:Choice>
        <mc:Fallback/>
      </mc:AlternateContent>
    </comment>
    <comment ref="B4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379</xdr:row>
                <xdr:rowOff>12</xdr:rowOff>
              </xdr:from>
              <xdr:to>
                <xdr:col>3</xdr:col>
                <xdr:colOff>48</xdr:colOff>
                <xdr:row>384</xdr:row>
                <xdr:rowOff>1</xdr:rowOff>
              </xdr:to>
            </anchor>
          </commentPr>
        </mc:Choice>
        <mc:Fallback/>
      </mc:AlternateContent>
    </comment>
    <comment ref="B4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380</xdr:row>
                <xdr:rowOff>12</xdr:rowOff>
              </xdr:from>
              <xdr:to>
                <xdr:col>3</xdr:col>
                <xdr:colOff>48</xdr:colOff>
                <xdr:row>385</xdr:row>
                <xdr:rowOff>1</xdr:rowOff>
              </xdr:to>
            </anchor>
          </commentPr>
        </mc:Choice>
        <mc:Fallback/>
      </mc:AlternateContent>
    </comment>
    <comment ref="B4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381</xdr:row>
                <xdr:rowOff>12</xdr:rowOff>
              </xdr:from>
              <xdr:to>
                <xdr:col>3</xdr:col>
                <xdr:colOff>48</xdr:colOff>
                <xdr:row>386</xdr:row>
                <xdr:rowOff>1</xdr:rowOff>
              </xdr:to>
            </anchor>
          </commentPr>
        </mc:Choice>
        <mc:Fallback/>
      </mc:AlternateContent>
    </comment>
    <comment ref="B4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381</xdr:row>
                <xdr:rowOff>12</xdr:rowOff>
              </xdr:from>
              <xdr:to>
                <xdr:col>3</xdr:col>
                <xdr:colOff>48</xdr:colOff>
                <xdr:row>386</xdr:row>
                <xdr:rowOff>1</xdr:rowOff>
              </xdr:to>
            </anchor>
          </commentPr>
        </mc:Choice>
        <mc:Fallback/>
      </mc:AlternateContent>
    </comment>
    <comment ref="B4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382</xdr:row>
                <xdr:rowOff>12</xdr:rowOff>
              </xdr:from>
              <xdr:to>
                <xdr:col>3</xdr:col>
                <xdr:colOff>48</xdr:colOff>
                <xdr:row>387</xdr:row>
                <xdr:rowOff>1</xdr:rowOff>
              </xdr:to>
            </anchor>
          </commentPr>
        </mc:Choice>
        <mc:Fallback/>
      </mc:AlternateContent>
    </comment>
    <comment ref="B5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383</xdr:row>
                <xdr:rowOff>12</xdr:rowOff>
              </xdr:from>
              <xdr:to>
                <xdr:col>3</xdr:col>
                <xdr:colOff>48</xdr:colOff>
                <xdr:row>388</xdr:row>
                <xdr:rowOff>1</xdr:rowOff>
              </xdr:to>
            </anchor>
          </commentPr>
        </mc:Choice>
        <mc:Fallback/>
      </mc:AlternateContent>
    </comment>
    <comment ref="B5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384</xdr:row>
                <xdr:rowOff>12</xdr:rowOff>
              </xdr:from>
              <xdr:to>
                <xdr:col>3</xdr:col>
                <xdr:colOff>48</xdr:colOff>
                <xdr:row>389</xdr:row>
                <xdr:rowOff>1</xdr:rowOff>
              </xdr:to>
            </anchor>
          </commentPr>
        </mc:Choice>
        <mc:Fallback/>
      </mc:AlternateContent>
    </comment>
    <comment ref="B5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385</xdr:row>
                <xdr:rowOff>12</xdr:rowOff>
              </xdr:from>
              <xdr:to>
                <xdr:col>3</xdr:col>
                <xdr:colOff>48</xdr:colOff>
                <xdr:row>390</xdr:row>
                <xdr:rowOff>1</xdr:rowOff>
              </xdr:to>
            </anchor>
          </commentPr>
        </mc:Choice>
        <mc:Fallback/>
      </mc:AlternateContent>
    </comment>
    <comment ref="B5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385</xdr:row>
                <xdr:rowOff>12</xdr:rowOff>
              </xdr:from>
              <xdr:to>
                <xdr:col>3</xdr:col>
                <xdr:colOff>48</xdr:colOff>
                <xdr:row>390</xdr:row>
                <xdr:rowOff>1</xdr:rowOff>
              </xdr:to>
            </anchor>
          </commentPr>
        </mc:Choice>
        <mc:Fallback/>
      </mc:AlternateContent>
    </comment>
    <comment ref="B5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386</xdr:row>
                <xdr:rowOff>12</xdr:rowOff>
              </xdr:from>
              <xdr:to>
                <xdr:col>3</xdr:col>
                <xdr:colOff>48</xdr:colOff>
                <xdr:row>391</xdr:row>
                <xdr:rowOff>1</xdr:rowOff>
              </xdr:to>
            </anchor>
          </commentPr>
        </mc:Choice>
        <mc:Fallback/>
      </mc:AlternateContent>
    </comment>
    <comment ref="B5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387</xdr:row>
                <xdr:rowOff>12</xdr:rowOff>
              </xdr:from>
              <xdr:to>
                <xdr:col>3</xdr:col>
                <xdr:colOff>48</xdr:colOff>
                <xdr:row>392</xdr:row>
                <xdr:rowOff>1</xdr:rowOff>
              </xdr:to>
            </anchor>
          </commentPr>
        </mc:Choice>
        <mc:Fallback/>
      </mc:AlternateContent>
    </comment>
    <comment ref="B5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388</xdr:row>
                <xdr:rowOff>12</xdr:rowOff>
              </xdr:from>
              <xdr:to>
                <xdr:col>3</xdr:col>
                <xdr:colOff>48</xdr:colOff>
                <xdr:row>393</xdr:row>
                <xdr:rowOff>1</xdr:rowOff>
              </xdr:to>
            </anchor>
          </commentPr>
        </mc:Choice>
        <mc:Fallback/>
      </mc:AlternateContent>
    </comment>
    <comment ref="B5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389</xdr:row>
                <xdr:rowOff>12</xdr:rowOff>
              </xdr:from>
              <xdr:to>
                <xdr:col>3</xdr:col>
                <xdr:colOff>48</xdr:colOff>
                <xdr:row>394</xdr:row>
                <xdr:rowOff>1</xdr:rowOff>
              </xdr:to>
            </anchor>
          </commentPr>
        </mc:Choice>
        <mc:Fallback/>
      </mc:AlternateContent>
    </comment>
    <comment ref="B5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390</xdr:row>
                <xdr:rowOff>12</xdr:rowOff>
              </xdr:from>
              <xdr:to>
                <xdr:col>3</xdr:col>
                <xdr:colOff>48</xdr:colOff>
                <xdr:row>395</xdr:row>
                <xdr:rowOff>1</xdr:rowOff>
              </xdr:to>
            </anchor>
          </commentPr>
        </mc:Choice>
        <mc:Fallback/>
      </mc:AlternateContent>
    </comment>
    <comment ref="B5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390</xdr:row>
                <xdr:rowOff>12</xdr:rowOff>
              </xdr:from>
              <xdr:to>
                <xdr:col>3</xdr:col>
                <xdr:colOff>48</xdr:colOff>
                <xdr:row>395</xdr:row>
                <xdr:rowOff>1</xdr:rowOff>
              </xdr:to>
            </anchor>
          </commentPr>
        </mc:Choice>
        <mc:Fallback/>
      </mc:AlternateContent>
    </comment>
    <comment ref="B6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391</xdr:row>
                <xdr:rowOff>12</xdr:rowOff>
              </xdr:from>
              <xdr:to>
                <xdr:col>3</xdr:col>
                <xdr:colOff>48</xdr:colOff>
                <xdr:row>396</xdr:row>
                <xdr:rowOff>1</xdr:rowOff>
              </xdr:to>
            </anchor>
          </commentPr>
        </mc:Choice>
        <mc:Fallback/>
      </mc:AlternateContent>
    </comment>
    <comment ref="B6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392</xdr:row>
                <xdr:rowOff>12</xdr:rowOff>
              </xdr:from>
              <xdr:to>
                <xdr:col>3</xdr:col>
                <xdr:colOff>43</xdr:colOff>
                <xdr:row>397</xdr:row>
                <xdr:rowOff>1</xdr:rowOff>
              </xdr:to>
            </anchor>
          </commentPr>
        </mc:Choice>
        <mc:Fallback/>
      </mc:AlternateContent>
    </comment>
    <comment ref="B6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393</xdr:row>
                <xdr:rowOff>12</xdr:rowOff>
              </xdr:from>
              <xdr:to>
                <xdr:col>3</xdr:col>
                <xdr:colOff>48</xdr:colOff>
                <xdr:row>398</xdr:row>
                <xdr:rowOff>1</xdr:rowOff>
              </xdr:to>
            </anchor>
          </commentPr>
        </mc:Choice>
        <mc:Fallback/>
      </mc:AlternateContent>
    </comment>
    <comment ref="B6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394</xdr:row>
                <xdr:rowOff>12</xdr:rowOff>
              </xdr:from>
              <xdr:to>
                <xdr:col>3</xdr:col>
                <xdr:colOff>48</xdr:colOff>
                <xdr:row>399</xdr:row>
                <xdr:rowOff>1</xdr:rowOff>
              </xdr:to>
            </anchor>
          </commentPr>
        </mc:Choice>
        <mc:Fallback/>
      </mc:AlternateContent>
    </comment>
    <comment ref="B6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395</xdr:row>
                <xdr:rowOff>12</xdr:rowOff>
              </xdr:from>
              <xdr:to>
                <xdr:col>3</xdr:col>
                <xdr:colOff>43</xdr:colOff>
                <xdr:row>400</xdr:row>
                <xdr:rowOff>1</xdr:rowOff>
              </xdr:to>
            </anchor>
          </commentPr>
        </mc:Choice>
        <mc:Fallback/>
      </mc:AlternateContent>
    </comment>
    <comment ref="B6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396</xdr:row>
                <xdr:rowOff>12</xdr:rowOff>
              </xdr:from>
              <xdr:to>
                <xdr:col>3</xdr:col>
                <xdr:colOff>48</xdr:colOff>
                <xdr:row>401</xdr:row>
                <xdr:rowOff>1</xdr:rowOff>
              </xdr:to>
            </anchor>
          </commentPr>
        </mc:Choice>
        <mc:Fallback/>
      </mc:AlternateContent>
    </comment>
    <comment ref="B6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397</xdr:row>
                <xdr:rowOff>12</xdr:rowOff>
              </xdr:from>
              <xdr:to>
                <xdr:col>3</xdr:col>
                <xdr:colOff>48</xdr:colOff>
                <xdr:row>402</xdr:row>
                <xdr:rowOff>1</xdr:rowOff>
              </xdr:to>
            </anchor>
          </commentPr>
        </mc:Choice>
        <mc:Fallback/>
      </mc:AlternateContent>
    </comment>
    <comment ref="B6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398</xdr:row>
                <xdr:rowOff>12</xdr:rowOff>
              </xdr:from>
              <xdr:to>
                <xdr:col>3</xdr:col>
                <xdr:colOff>48</xdr:colOff>
                <xdr:row>403</xdr:row>
                <xdr:rowOff>1</xdr:rowOff>
              </xdr:to>
            </anchor>
          </commentPr>
        </mc:Choice>
        <mc:Fallback/>
      </mc:AlternateContent>
    </comment>
    <comment ref="B6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399</xdr:row>
                <xdr:rowOff>12</xdr:rowOff>
              </xdr:from>
              <xdr:to>
                <xdr:col>3</xdr:col>
                <xdr:colOff>48</xdr:colOff>
                <xdr:row>404</xdr:row>
                <xdr:rowOff>1</xdr:rowOff>
              </xdr:to>
            </anchor>
          </commentPr>
        </mc:Choice>
        <mc:Fallback/>
      </mc:AlternateContent>
    </comment>
    <comment ref="B6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400</xdr:row>
                <xdr:rowOff>12</xdr:rowOff>
              </xdr:from>
              <xdr:to>
                <xdr:col>3</xdr:col>
                <xdr:colOff>48</xdr:colOff>
                <xdr:row>405</xdr:row>
                <xdr:rowOff>1</xdr:rowOff>
              </xdr:to>
            </anchor>
          </commentPr>
        </mc:Choice>
        <mc:Fallback/>
      </mc:AlternateContent>
    </comment>
    <comment ref="B7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401</xdr:row>
                <xdr:rowOff>12</xdr:rowOff>
              </xdr:from>
              <xdr:to>
                <xdr:col>3</xdr:col>
                <xdr:colOff>48</xdr:colOff>
                <xdr:row>406</xdr:row>
                <xdr:rowOff>1</xdr:rowOff>
              </xdr:to>
            </anchor>
          </commentPr>
        </mc:Choice>
        <mc:Fallback/>
      </mc:AlternateContent>
    </comment>
    <comment ref="B7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402</xdr:row>
                <xdr:rowOff>12</xdr:rowOff>
              </xdr:from>
              <xdr:to>
                <xdr:col>3</xdr:col>
                <xdr:colOff>48</xdr:colOff>
                <xdr:row>407</xdr:row>
                <xdr:rowOff>1</xdr:rowOff>
              </xdr:to>
            </anchor>
          </commentPr>
        </mc:Choice>
        <mc:Fallback/>
      </mc:AlternateContent>
    </comment>
    <comment ref="B7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403</xdr:row>
                <xdr:rowOff>12</xdr:rowOff>
              </xdr:from>
              <xdr:to>
                <xdr:col>3</xdr:col>
                <xdr:colOff>48</xdr:colOff>
                <xdr:row>408</xdr:row>
                <xdr:rowOff>1</xdr:rowOff>
              </xdr:to>
            </anchor>
          </commentPr>
        </mc:Choice>
        <mc:Fallback/>
      </mc:AlternateContent>
    </comment>
    <comment ref="B7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404</xdr:row>
                <xdr:rowOff>12</xdr:rowOff>
              </xdr:from>
              <xdr:to>
                <xdr:col>3</xdr:col>
                <xdr:colOff>48</xdr:colOff>
                <xdr:row>409</xdr:row>
                <xdr:rowOff>1</xdr:rowOff>
              </xdr:to>
            </anchor>
          </commentPr>
        </mc:Choice>
        <mc:Fallback/>
      </mc:AlternateContent>
    </comment>
    <comment ref="B7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405</xdr:row>
                <xdr:rowOff>12</xdr:rowOff>
              </xdr:from>
              <xdr:to>
                <xdr:col>3</xdr:col>
                <xdr:colOff>48</xdr:colOff>
                <xdr:row>410</xdr:row>
                <xdr:rowOff>1</xdr:rowOff>
              </xdr:to>
            </anchor>
          </commentPr>
        </mc:Choice>
        <mc:Fallback/>
      </mc:AlternateContent>
    </comment>
    <comment ref="B7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406</xdr:row>
                <xdr:rowOff>12</xdr:rowOff>
              </xdr:from>
              <xdr:to>
                <xdr:col>3</xdr:col>
                <xdr:colOff>48</xdr:colOff>
                <xdr:row>411</xdr:row>
                <xdr:rowOff>1</xdr:rowOff>
              </xdr:to>
            </anchor>
          </commentPr>
        </mc:Choice>
        <mc:Fallback/>
      </mc:AlternateContent>
    </comment>
    <comment ref="B7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407</xdr:row>
                <xdr:rowOff>12</xdr:rowOff>
              </xdr:from>
              <xdr:to>
                <xdr:col>3</xdr:col>
                <xdr:colOff>48</xdr:colOff>
                <xdr:row>412</xdr:row>
                <xdr:rowOff>1</xdr:rowOff>
              </xdr:to>
            </anchor>
          </commentPr>
        </mc:Choice>
        <mc:Fallback/>
      </mc:AlternateContent>
    </comment>
    <comment ref="B7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408</xdr:row>
                <xdr:rowOff>12</xdr:rowOff>
              </xdr:from>
              <xdr:to>
                <xdr:col>3</xdr:col>
                <xdr:colOff>48</xdr:colOff>
                <xdr:row>413</xdr:row>
                <xdr:rowOff>1</xdr:rowOff>
              </xdr:to>
            </anchor>
          </commentPr>
        </mc:Choice>
        <mc:Fallback/>
      </mc:AlternateContent>
    </comment>
    <comment ref="B7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409</xdr:row>
                <xdr:rowOff>12</xdr:rowOff>
              </xdr:from>
              <xdr:to>
                <xdr:col>3</xdr:col>
                <xdr:colOff>48</xdr:colOff>
                <xdr:row>414</xdr:row>
                <xdr:rowOff>1</xdr:rowOff>
              </xdr:to>
            </anchor>
          </commentPr>
        </mc:Choice>
        <mc:Fallback/>
      </mc:AlternateContent>
    </comment>
    <comment ref="B7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410</xdr:row>
                <xdr:rowOff>12</xdr:rowOff>
              </xdr:from>
              <xdr:to>
                <xdr:col>3</xdr:col>
                <xdr:colOff>48</xdr:colOff>
                <xdr:row>415</xdr:row>
                <xdr:rowOff>1</xdr:rowOff>
              </xdr:to>
            </anchor>
          </commentPr>
        </mc:Choice>
        <mc:Fallback/>
      </mc:AlternateContent>
    </comment>
    <comment ref="B8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411</xdr:row>
                <xdr:rowOff>12</xdr:rowOff>
              </xdr:from>
              <xdr:to>
                <xdr:col>3</xdr:col>
                <xdr:colOff>43</xdr:colOff>
                <xdr:row>416</xdr:row>
                <xdr:rowOff>1</xdr:rowOff>
              </xdr:to>
            </anchor>
          </commentPr>
        </mc:Choice>
        <mc:Fallback/>
      </mc:AlternateContent>
    </comment>
    <comment ref="B8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412</xdr:row>
                <xdr:rowOff>12</xdr:rowOff>
              </xdr:from>
              <xdr:to>
                <xdr:col>3</xdr:col>
                <xdr:colOff>48</xdr:colOff>
                <xdr:row>417</xdr:row>
                <xdr:rowOff>1</xdr:rowOff>
              </xdr:to>
            </anchor>
          </commentPr>
        </mc:Choice>
        <mc:Fallback/>
      </mc:AlternateContent>
    </comment>
    <comment ref="B8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413</xdr:row>
                <xdr:rowOff>12</xdr:rowOff>
              </xdr:from>
              <xdr:to>
                <xdr:col>3</xdr:col>
                <xdr:colOff>43</xdr:colOff>
                <xdr:row>418</xdr:row>
                <xdr:rowOff>1</xdr:rowOff>
              </xdr:to>
            </anchor>
          </commentPr>
        </mc:Choice>
        <mc:Fallback/>
      </mc:AlternateContent>
    </comment>
    <comment ref="B8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414</xdr:row>
                <xdr:rowOff>12</xdr:rowOff>
              </xdr:from>
              <xdr:to>
                <xdr:col>3</xdr:col>
                <xdr:colOff>48</xdr:colOff>
                <xdr:row>419</xdr:row>
                <xdr:rowOff>1</xdr:rowOff>
              </xdr:to>
            </anchor>
          </commentPr>
        </mc:Choice>
        <mc:Fallback/>
      </mc:AlternateContent>
    </comment>
    <comment ref="B8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415</xdr:row>
                <xdr:rowOff>12</xdr:rowOff>
              </xdr:from>
              <xdr:to>
                <xdr:col>3</xdr:col>
                <xdr:colOff>48</xdr:colOff>
                <xdr:row>420</xdr:row>
                <xdr:rowOff>1</xdr:rowOff>
              </xdr:to>
            </anchor>
          </commentPr>
        </mc:Choice>
        <mc:Fallback/>
      </mc:AlternateContent>
    </comment>
    <comment ref="B8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416</xdr:row>
                <xdr:rowOff>12</xdr:rowOff>
              </xdr:from>
              <xdr:to>
                <xdr:col>3</xdr:col>
                <xdr:colOff>48</xdr:colOff>
                <xdr:row>421</xdr:row>
                <xdr:rowOff>1</xdr:rowOff>
              </xdr:to>
            </anchor>
          </commentPr>
        </mc:Choice>
        <mc:Fallback/>
      </mc:AlternateContent>
    </comment>
    <comment ref="B8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417</xdr:row>
                <xdr:rowOff>12</xdr:rowOff>
              </xdr:from>
              <xdr:to>
                <xdr:col>3</xdr:col>
                <xdr:colOff>48</xdr:colOff>
                <xdr:row>422</xdr:row>
                <xdr:rowOff>1</xdr:rowOff>
              </xdr:to>
            </anchor>
          </commentPr>
        </mc:Choice>
        <mc:Fallback/>
      </mc:AlternateContent>
    </comment>
    <comment ref="B8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418</xdr:row>
                <xdr:rowOff>12</xdr:rowOff>
              </xdr:from>
              <xdr:to>
                <xdr:col>3</xdr:col>
                <xdr:colOff>48</xdr:colOff>
                <xdr:row>423</xdr:row>
                <xdr:rowOff>1</xdr:rowOff>
              </xdr:to>
            </anchor>
          </commentPr>
        </mc:Choice>
        <mc:Fallback/>
      </mc:AlternateContent>
    </comment>
    <comment ref="B8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419</xdr:row>
                <xdr:rowOff>12</xdr:rowOff>
              </xdr:from>
              <xdr:to>
                <xdr:col>3</xdr:col>
                <xdr:colOff>48</xdr:colOff>
                <xdr:row>424</xdr:row>
                <xdr:rowOff>1</xdr:rowOff>
              </xdr:to>
            </anchor>
          </commentPr>
        </mc:Choice>
        <mc:Fallback/>
      </mc:AlternateContent>
    </comment>
    <comment ref="B8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420</xdr:row>
                <xdr:rowOff>12</xdr:rowOff>
              </xdr:from>
              <xdr:to>
                <xdr:col>3</xdr:col>
                <xdr:colOff>48</xdr:colOff>
                <xdr:row>425</xdr:row>
                <xdr:rowOff>1</xdr:rowOff>
              </xdr:to>
            </anchor>
          </commentPr>
        </mc:Choice>
        <mc:Fallback/>
      </mc:AlternateContent>
    </comment>
    <comment ref="B9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421</xdr:row>
                <xdr:rowOff>12</xdr:rowOff>
              </xdr:from>
              <xdr:to>
                <xdr:col>3</xdr:col>
                <xdr:colOff>48</xdr:colOff>
                <xdr:row>426</xdr:row>
                <xdr:rowOff>1</xdr:rowOff>
              </xdr:to>
            </anchor>
          </commentPr>
        </mc:Choice>
        <mc:Fallback/>
      </mc:AlternateContent>
    </comment>
    <comment ref="B9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422</xdr:row>
                <xdr:rowOff>12</xdr:rowOff>
              </xdr:from>
              <xdr:to>
                <xdr:col>3</xdr:col>
                <xdr:colOff>48</xdr:colOff>
                <xdr:row>427</xdr:row>
                <xdr:rowOff>1</xdr:rowOff>
              </xdr:to>
            </anchor>
          </commentPr>
        </mc:Choice>
        <mc:Fallback/>
      </mc:AlternateContent>
    </comment>
    <comment ref="B9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423</xdr:row>
                <xdr:rowOff>12</xdr:rowOff>
              </xdr:from>
              <xdr:to>
                <xdr:col>3</xdr:col>
                <xdr:colOff>48</xdr:colOff>
                <xdr:row>428</xdr:row>
                <xdr:rowOff>1</xdr:rowOff>
              </xdr:to>
            </anchor>
          </commentPr>
        </mc:Choice>
        <mc:Fallback/>
      </mc:AlternateContent>
    </comment>
    <comment ref="B9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424</xdr:row>
                <xdr:rowOff>12</xdr:rowOff>
              </xdr:from>
              <xdr:to>
                <xdr:col>3</xdr:col>
                <xdr:colOff>43</xdr:colOff>
                <xdr:row>429</xdr:row>
                <xdr:rowOff>1</xdr:rowOff>
              </xdr:to>
            </anchor>
          </commentPr>
        </mc:Choice>
        <mc:Fallback/>
      </mc:AlternateContent>
    </comment>
    <comment ref="B9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425</xdr:row>
                <xdr:rowOff>12</xdr:rowOff>
              </xdr:from>
              <xdr:to>
                <xdr:col>3</xdr:col>
                <xdr:colOff>48</xdr:colOff>
                <xdr:row>430</xdr:row>
                <xdr:rowOff>1</xdr:rowOff>
              </xdr:to>
            </anchor>
          </commentPr>
        </mc:Choice>
        <mc:Fallback/>
      </mc:AlternateContent>
    </comment>
    <comment ref="B9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426</xdr:row>
                <xdr:rowOff>12</xdr:rowOff>
              </xdr:from>
              <xdr:to>
                <xdr:col>3</xdr:col>
                <xdr:colOff>48</xdr:colOff>
                <xdr:row>431</xdr:row>
                <xdr:rowOff>1</xdr:rowOff>
              </xdr:to>
            </anchor>
          </commentPr>
        </mc:Choice>
        <mc:Fallback/>
      </mc:AlternateContent>
    </comment>
    <comment ref="B9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427</xdr:row>
                <xdr:rowOff>12</xdr:rowOff>
              </xdr:from>
              <xdr:to>
                <xdr:col>3</xdr:col>
                <xdr:colOff>48</xdr:colOff>
                <xdr:row>432</xdr:row>
                <xdr:rowOff>1</xdr:rowOff>
              </xdr:to>
            </anchor>
          </commentPr>
        </mc:Choice>
        <mc:Fallback/>
      </mc:AlternateContent>
    </comment>
    <comment ref="B9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428</xdr:row>
                <xdr:rowOff>12</xdr:rowOff>
              </xdr:from>
              <xdr:to>
                <xdr:col>3</xdr:col>
                <xdr:colOff>43</xdr:colOff>
                <xdr:row>433</xdr:row>
                <xdr:rowOff>1</xdr:rowOff>
              </xdr:to>
            </anchor>
          </commentPr>
        </mc:Choice>
        <mc:Fallback/>
      </mc:AlternateContent>
    </comment>
    <comment ref="B9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429</xdr:row>
                <xdr:rowOff>12</xdr:rowOff>
              </xdr:from>
              <xdr:to>
                <xdr:col>3</xdr:col>
                <xdr:colOff>48</xdr:colOff>
                <xdr:row>434</xdr:row>
                <xdr:rowOff>1</xdr:rowOff>
              </xdr:to>
            </anchor>
          </commentPr>
        </mc:Choice>
        <mc:Fallback/>
      </mc:AlternateContent>
    </comment>
    <comment ref="B9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430</xdr:row>
                <xdr:rowOff>12</xdr:rowOff>
              </xdr:from>
              <xdr:to>
                <xdr:col>3</xdr:col>
                <xdr:colOff>48</xdr:colOff>
                <xdr:row>435</xdr:row>
                <xdr:rowOff>1</xdr:rowOff>
              </xdr:to>
            </anchor>
          </commentPr>
        </mc:Choice>
        <mc:Fallback/>
      </mc:AlternateContent>
    </comment>
    <comment ref="B10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431</xdr:row>
                <xdr:rowOff>12</xdr:rowOff>
              </xdr:from>
              <xdr:to>
                <xdr:col>3</xdr:col>
                <xdr:colOff>48</xdr:colOff>
                <xdr:row>436</xdr:row>
                <xdr:rowOff>1</xdr:rowOff>
              </xdr:to>
            </anchor>
          </commentPr>
        </mc:Choice>
        <mc:Fallback/>
      </mc:AlternateContent>
    </comment>
    <comment ref="B10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432</xdr:row>
                <xdr:rowOff>12</xdr:rowOff>
              </xdr:from>
              <xdr:to>
                <xdr:col>3</xdr:col>
                <xdr:colOff>48</xdr:colOff>
                <xdr:row>437</xdr:row>
                <xdr:rowOff>1</xdr:rowOff>
              </xdr:to>
            </anchor>
          </commentPr>
        </mc:Choice>
        <mc:Fallback/>
      </mc:AlternateContent>
    </comment>
    <comment ref="B10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433</xdr:row>
                <xdr:rowOff>12</xdr:rowOff>
              </xdr:from>
              <xdr:to>
                <xdr:col>3</xdr:col>
                <xdr:colOff>48</xdr:colOff>
                <xdr:row>438</xdr:row>
                <xdr:rowOff>1</xdr:rowOff>
              </xdr:to>
            </anchor>
          </commentPr>
        </mc:Choice>
        <mc:Fallback/>
      </mc:AlternateContent>
    </comment>
    <comment ref="B10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434</xdr:row>
                <xdr:rowOff>12</xdr:rowOff>
              </xdr:from>
              <xdr:to>
                <xdr:col>3</xdr:col>
                <xdr:colOff>48</xdr:colOff>
                <xdr:row>439</xdr:row>
                <xdr:rowOff>1</xdr:rowOff>
              </xdr:to>
            </anchor>
          </commentPr>
        </mc:Choice>
        <mc:Fallback/>
      </mc:AlternateContent>
    </comment>
    <comment ref="B10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435</xdr:row>
                <xdr:rowOff>12</xdr:rowOff>
              </xdr:from>
              <xdr:to>
                <xdr:col>3</xdr:col>
                <xdr:colOff>48</xdr:colOff>
                <xdr:row>440</xdr:row>
                <xdr:rowOff>1</xdr:rowOff>
              </xdr:to>
            </anchor>
          </commentPr>
        </mc:Choice>
        <mc:Fallback/>
      </mc:AlternateContent>
    </comment>
    <comment ref="B10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436</xdr:row>
                <xdr:rowOff>12</xdr:rowOff>
              </xdr:from>
              <xdr:to>
                <xdr:col>3</xdr:col>
                <xdr:colOff>48</xdr:colOff>
                <xdr:row>441</xdr:row>
                <xdr:rowOff>1</xdr:rowOff>
              </xdr:to>
            </anchor>
          </commentPr>
        </mc:Choice>
        <mc:Fallback/>
      </mc:AlternateContent>
    </comment>
    <comment ref="B10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437</xdr:row>
                <xdr:rowOff>12</xdr:rowOff>
              </xdr:from>
              <xdr:to>
                <xdr:col>3</xdr:col>
                <xdr:colOff>48</xdr:colOff>
                <xdr:row>442</xdr:row>
                <xdr:rowOff>1</xdr:rowOff>
              </xdr:to>
            </anchor>
          </commentPr>
        </mc:Choice>
        <mc:Fallback/>
      </mc:AlternateContent>
    </comment>
    <comment ref="B10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438</xdr:row>
                <xdr:rowOff>12</xdr:rowOff>
              </xdr:from>
              <xdr:to>
                <xdr:col>3</xdr:col>
                <xdr:colOff>48</xdr:colOff>
                <xdr:row>443</xdr:row>
                <xdr:rowOff>1</xdr:rowOff>
              </xdr:to>
            </anchor>
          </commentPr>
        </mc:Choice>
        <mc:Fallback/>
      </mc:AlternateContent>
    </comment>
    <comment ref="B10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439</xdr:row>
                <xdr:rowOff>12</xdr:rowOff>
              </xdr:from>
              <xdr:to>
                <xdr:col>3</xdr:col>
                <xdr:colOff>48</xdr:colOff>
                <xdr:row>444</xdr:row>
                <xdr:rowOff>1</xdr:rowOff>
              </xdr:to>
            </anchor>
          </commentPr>
        </mc:Choice>
        <mc:Fallback/>
      </mc:AlternateContent>
    </comment>
    <comment ref="B10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440</xdr:row>
                <xdr:rowOff>12</xdr:rowOff>
              </xdr:from>
              <xdr:to>
                <xdr:col>3</xdr:col>
                <xdr:colOff>48</xdr:colOff>
                <xdr:row>445</xdr:row>
                <xdr:rowOff>1</xdr:rowOff>
              </xdr:to>
            </anchor>
          </commentPr>
        </mc:Choice>
        <mc:Fallback/>
      </mc:AlternateContent>
    </comment>
    <comment ref="B11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441</xdr:row>
                <xdr:rowOff>12</xdr:rowOff>
              </xdr:from>
              <xdr:to>
                <xdr:col>3</xdr:col>
                <xdr:colOff>48</xdr:colOff>
                <xdr:row>446</xdr:row>
                <xdr:rowOff>1</xdr:rowOff>
              </xdr:to>
            </anchor>
          </commentPr>
        </mc:Choice>
        <mc:Fallback/>
      </mc:AlternateContent>
    </comment>
    <comment ref="B11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442</xdr:row>
                <xdr:rowOff>12</xdr:rowOff>
              </xdr:from>
              <xdr:to>
                <xdr:col>3</xdr:col>
                <xdr:colOff>48</xdr:colOff>
                <xdr:row>447</xdr:row>
                <xdr:rowOff>1</xdr:rowOff>
              </xdr:to>
            </anchor>
          </commentPr>
        </mc:Choice>
        <mc:Fallback/>
      </mc:AlternateContent>
    </comment>
    <comment ref="B11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443</xdr:row>
                <xdr:rowOff>12</xdr:rowOff>
              </xdr:from>
              <xdr:to>
                <xdr:col>3</xdr:col>
                <xdr:colOff>48</xdr:colOff>
                <xdr:row>448</xdr:row>
                <xdr:rowOff>1</xdr:rowOff>
              </xdr:to>
            </anchor>
          </commentPr>
        </mc:Choice>
        <mc:Fallback/>
      </mc:AlternateContent>
    </comment>
    <comment ref="B11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444</xdr:row>
                <xdr:rowOff>12</xdr:rowOff>
              </xdr:from>
              <xdr:to>
                <xdr:col>3</xdr:col>
                <xdr:colOff>43</xdr:colOff>
                <xdr:row>449</xdr:row>
                <xdr:rowOff>1</xdr:rowOff>
              </xdr:to>
            </anchor>
          </commentPr>
        </mc:Choice>
        <mc:Fallback/>
      </mc:AlternateContent>
    </comment>
    <comment ref="B11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445</xdr:row>
                <xdr:rowOff>12</xdr:rowOff>
              </xdr:from>
              <xdr:to>
                <xdr:col>3</xdr:col>
                <xdr:colOff>48</xdr:colOff>
                <xdr:row>450</xdr:row>
                <xdr:rowOff>1</xdr:rowOff>
              </xdr:to>
            </anchor>
          </commentPr>
        </mc:Choice>
        <mc:Fallback/>
      </mc:AlternateContent>
    </comment>
    <comment ref="B11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446</xdr:row>
                <xdr:rowOff>12</xdr:rowOff>
              </xdr:from>
              <xdr:to>
                <xdr:col>3</xdr:col>
                <xdr:colOff>48</xdr:colOff>
                <xdr:row>451</xdr:row>
                <xdr:rowOff>1</xdr:rowOff>
              </xdr:to>
            </anchor>
          </commentPr>
        </mc:Choice>
        <mc:Fallback/>
      </mc:AlternateContent>
    </comment>
    <comment ref="B11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447</xdr:row>
                <xdr:rowOff>12</xdr:rowOff>
              </xdr:from>
              <xdr:to>
                <xdr:col>3</xdr:col>
                <xdr:colOff>48</xdr:colOff>
                <xdr:row>452</xdr:row>
                <xdr:rowOff>1</xdr:rowOff>
              </xdr:to>
            </anchor>
          </commentPr>
        </mc:Choice>
        <mc:Fallback/>
      </mc:AlternateContent>
    </comment>
    <comment ref="B11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448</xdr:row>
                <xdr:rowOff>12</xdr:rowOff>
              </xdr:from>
              <xdr:to>
                <xdr:col>3</xdr:col>
                <xdr:colOff>43</xdr:colOff>
                <xdr:row>453</xdr:row>
                <xdr:rowOff>1</xdr:rowOff>
              </xdr:to>
            </anchor>
          </commentPr>
        </mc:Choice>
        <mc:Fallback/>
      </mc:AlternateContent>
    </comment>
    <comment ref="B11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449</xdr:row>
                <xdr:rowOff>12</xdr:rowOff>
              </xdr:from>
              <xdr:to>
                <xdr:col>3</xdr:col>
                <xdr:colOff>48</xdr:colOff>
                <xdr:row>454</xdr:row>
                <xdr:rowOff>1</xdr:rowOff>
              </xdr:to>
            </anchor>
          </commentPr>
        </mc:Choice>
        <mc:Fallback/>
      </mc:AlternateContent>
    </comment>
    <comment ref="B11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450</xdr:row>
                <xdr:rowOff>12</xdr:rowOff>
              </xdr:from>
              <xdr:to>
                <xdr:col>3</xdr:col>
                <xdr:colOff>43</xdr:colOff>
                <xdr:row>455</xdr:row>
                <xdr:rowOff>1</xdr:rowOff>
              </xdr:to>
            </anchor>
          </commentPr>
        </mc:Choice>
        <mc:Fallback/>
      </mc:AlternateContent>
    </comment>
    <comment ref="B12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451</xdr:row>
                <xdr:rowOff>12</xdr:rowOff>
              </xdr:from>
              <xdr:to>
                <xdr:col>3</xdr:col>
                <xdr:colOff>48</xdr:colOff>
                <xdr:row>456</xdr:row>
                <xdr:rowOff>1</xdr:rowOff>
              </xdr:to>
            </anchor>
          </commentPr>
        </mc:Choice>
        <mc:Fallback/>
      </mc:AlternateContent>
    </comment>
    <comment ref="B12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452</xdr:row>
                <xdr:rowOff>12</xdr:rowOff>
              </xdr:from>
              <xdr:to>
                <xdr:col>3</xdr:col>
                <xdr:colOff>48</xdr:colOff>
                <xdr:row>457</xdr:row>
                <xdr:rowOff>1</xdr:rowOff>
              </xdr:to>
            </anchor>
          </commentPr>
        </mc:Choice>
        <mc:Fallback/>
      </mc:AlternateContent>
    </comment>
    <comment ref="B12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453</xdr:row>
                <xdr:rowOff>12</xdr:rowOff>
              </xdr:from>
              <xdr:to>
                <xdr:col>3</xdr:col>
                <xdr:colOff>43</xdr:colOff>
                <xdr:row>458</xdr:row>
                <xdr:rowOff>1</xdr:rowOff>
              </xdr:to>
            </anchor>
          </commentPr>
        </mc:Choice>
        <mc:Fallback/>
      </mc:AlternateContent>
    </comment>
    <comment ref="B12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454</xdr:row>
                <xdr:rowOff>12</xdr:rowOff>
              </xdr:from>
              <xdr:to>
                <xdr:col>3</xdr:col>
                <xdr:colOff>48</xdr:colOff>
                <xdr:row>459</xdr:row>
                <xdr:rowOff>1</xdr:rowOff>
              </xdr:to>
            </anchor>
          </commentPr>
        </mc:Choice>
        <mc:Fallback/>
      </mc:AlternateContent>
    </comment>
    <comment ref="B12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455</xdr:row>
                <xdr:rowOff>12</xdr:rowOff>
              </xdr:from>
              <xdr:to>
                <xdr:col>3</xdr:col>
                <xdr:colOff>48</xdr:colOff>
                <xdr:row>460</xdr:row>
                <xdr:rowOff>1</xdr:rowOff>
              </xdr:to>
            </anchor>
          </commentPr>
        </mc:Choice>
        <mc:Fallback/>
      </mc:AlternateContent>
    </comment>
    <comment ref="B12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456</xdr:row>
                <xdr:rowOff>12</xdr:rowOff>
              </xdr:from>
              <xdr:to>
                <xdr:col>3</xdr:col>
                <xdr:colOff>43</xdr:colOff>
                <xdr:row>461</xdr:row>
                <xdr:rowOff>1</xdr:rowOff>
              </xdr:to>
            </anchor>
          </commentPr>
        </mc:Choice>
        <mc:Fallback/>
      </mc:AlternateContent>
    </comment>
    <comment ref="B12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457</xdr:row>
                <xdr:rowOff>12</xdr:rowOff>
              </xdr:from>
              <xdr:to>
                <xdr:col>3</xdr:col>
                <xdr:colOff>48</xdr:colOff>
                <xdr:row>462</xdr:row>
                <xdr:rowOff>1</xdr:rowOff>
              </xdr:to>
            </anchor>
          </commentPr>
        </mc:Choice>
        <mc:Fallback/>
      </mc:AlternateContent>
    </comment>
    <comment ref="B12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458</xdr:row>
                <xdr:rowOff>12</xdr:rowOff>
              </xdr:from>
              <xdr:to>
                <xdr:col>3</xdr:col>
                <xdr:colOff>48</xdr:colOff>
                <xdr:row>463</xdr:row>
                <xdr:rowOff>1</xdr:rowOff>
              </xdr:to>
            </anchor>
          </commentPr>
        </mc:Choice>
        <mc:Fallback/>
      </mc:AlternateContent>
    </comment>
    <comment ref="B12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459</xdr:row>
                <xdr:rowOff>12</xdr:rowOff>
              </xdr:from>
              <xdr:to>
                <xdr:col>3</xdr:col>
                <xdr:colOff>48</xdr:colOff>
                <xdr:row>464</xdr:row>
                <xdr:rowOff>1</xdr:rowOff>
              </xdr:to>
            </anchor>
          </commentPr>
        </mc:Choice>
        <mc:Fallback/>
      </mc:AlternateContent>
    </comment>
    <comment ref="B12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460</xdr:row>
                <xdr:rowOff>12</xdr:rowOff>
              </xdr:from>
              <xdr:to>
                <xdr:col>3</xdr:col>
                <xdr:colOff>48</xdr:colOff>
                <xdr:row>465</xdr:row>
                <xdr:rowOff>1</xdr:rowOff>
              </xdr:to>
            </anchor>
          </commentPr>
        </mc:Choice>
        <mc:Fallback/>
      </mc:AlternateContent>
    </comment>
    <comment ref="B13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461</xdr:row>
                <xdr:rowOff>12</xdr:rowOff>
              </xdr:from>
              <xdr:to>
                <xdr:col>3</xdr:col>
                <xdr:colOff>48</xdr:colOff>
                <xdr:row>466</xdr:row>
                <xdr:rowOff>1</xdr:rowOff>
              </xdr:to>
            </anchor>
          </commentPr>
        </mc:Choice>
        <mc:Fallback/>
      </mc:AlternateContent>
    </comment>
    <comment ref="B13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462</xdr:row>
                <xdr:rowOff>12</xdr:rowOff>
              </xdr:from>
              <xdr:to>
                <xdr:col>3</xdr:col>
                <xdr:colOff>48</xdr:colOff>
                <xdr:row>467</xdr:row>
                <xdr:rowOff>1</xdr:rowOff>
              </xdr:to>
            </anchor>
          </commentPr>
        </mc:Choice>
        <mc:Fallback/>
      </mc:AlternateContent>
    </comment>
    <comment ref="B13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463</xdr:row>
                <xdr:rowOff>12</xdr:rowOff>
              </xdr:from>
              <xdr:to>
                <xdr:col>3</xdr:col>
                <xdr:colOff>48</xdr:colOff>
                <xdr:row>468</xdr:row>
                <xdr:rowOff>1</xdr:rowOff>
              </xdr:to>
            </anchor>
          </commentPr>
        </mc:Choice>
        <mc:Fallback/>
      </mc:AlternateContent>
    </comment>
    <comment ref="B13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464</xdr:row>
                <xdr:rowOff>12</xdr:rowOff>
              </xdr:from>
              <xdr:to>
                <xdr:col>3</xdr:col>
                <xdr:colOff>48</xdr:colOff>
                <xdr:row>469</xdr:row>
                <xdr:rowOff>1</xdr:rowOff>
              </xdr:to>
            </anchor>
          </commentPr>
        </mc:Choice>
        <mc:Fallback/>
      </mc:AlternateContent>
    </comment>
    <comment ref="B13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465</xdr:row>
                <xdr:rowOff>12</xdr:rowOff>
              </xdr:from>
              <xdr:to>
                <xdr:col>3</xdr:col>
                <xdr:colOff>48</xdr:colOff>
                <xdr:row>470</xdr:row>
                <xdr:rowOff>1</xdr:rowOff>
              </xdr:to>
            </anchor>
          </commentPr>
        </mc:Choice>
        <mc:Fallback/>
      </mc:AlternateContent>
    </comment>
    <comment ref="B13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466</xdr:row>
                <xdr:rowOff>12</xdr:rowOff>
              </xdr:from>
              <xdr:to>
                <xdr:col>3</xdr:col>
                <xdr:colOff>48</xdr:colOff>
                <xdr:row>471</xdr:row>
                <xdr:rowOff>1</xdr:rowOff>
              </xdr:to>
            </anchor>
          </commentPr>
        </mc:Choice>
        <mc:Fallback/>
      </mc:AlternateContent>
    </comment>
    <comment ref="B13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467</xdr:row>
                <xdr:rowOff>12</xdr:rowOff>
              </xdr:from>
              <xdr:to>
                <xdr:col>3</xdr:col>
                <xdr:colOff>48</xdr:colOff>
                <xdr:row>472</xdr:row>
                <xdr:rowOff>1</xdr:rowOff>
              </xdr:to>
            </anchor>
          </commentPr>
        </mc:Choice>
        <mc:Fallback/>
      </mc:AlternateContent>
    </comment>
    <comment ref="B13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468</xdr:row>
                <xdr:rowOff>12</xdr:rowOff>
              </xdr:from>
              <xdr:to>
                <xdr:col>3</xdr:col>
                <xdr:colOff>48</xdr:colOff>
                <xdr:row>473</xdr:row>
                <xdr:rowOff>1</xdr:rowOff>
              </xdr:to>
            </anchor>
          </commentPr>
        </mc:Choice>
        <mc:Fallback/>
      </mc:AlternateContent>
    </comment>
    <comment ref="B13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469</xdr:row>
                <xdr:rowOff>12</xdr:rowOff>
              </xdr:from>
              <xdr:to>
                <xdr:col>3</xdr:col>
                <xdr:colOff>48</xdr:colOff>
                <xdr:row>474</xdr:row>
                <xdr:rowOff>1</xdr:rowOff>
              </xdr:to>
            </anchor>
          </commentPr>
        </mc:Choice>
        <mc:Fallback/>
      </mc:AlternateContent>
    </comment>
    <comment ref="B13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470</xdr:row>
                <xdr:rowOff>12</xdr:rowOff>
              </xdr:from>
              <xdr:to>
                <xdr:col>3</xdr:col>
                <xdr:colOff>48</xdr:colOff>
                <xdr:row>475</xdr:row>
                <xdr:rowOff>1</xdr:rowOff>
              </xdr:to>
            </anchor>
          </commentPr>
        </mc:Choice>
        <mc:Fallback/>
      </mc:AlternateContent>
    </comment>
    <comment ref="B14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471</xdr:row>
                <xdr:rowOff>12</xdr:rowOff>
              </xdr:from>
              <xdr:to>
                <xdr:col>3</xdr:col>
                <xdr:colOff>48</xdr:colOff>
                <xdr:row>476</xdr:row>
                <xdr:rowOff>1</xdr:rowOff>
              </xdr:to>
            </anchor>
          </commentPr>
        </mc:Choice>
        <mc:Fallback/>
      </mc:AlternateContent>
    </comment>
    <comment ref="B14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472</xdr:row>
                <xdr:rowOff>12</xdr:rowOff>
              </xdr:from>
              <xdr:to>
                <xdr:col>3</xdr:col>
                <xdr:colOff>48</xdr:colOff>
                <xdr:row>477</xdr:row>
                <xdr:rowOff>1</xdr:rowOff>
              </xdr:to>
            </anchor>
          </commentPr>
        </mc:Choice>
        <mc:Fallback/>
      </mc:AlternateContent>
    </comment>
    <comment ref="B14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473</xdr:row>
                <xdr:rowOff>12</xdr:rowOff>
              </xdr:from>
              <xdr:to>
                <xdr:col>3</xdr:col>
                <xdr:colOff>48</xdr:colOff>
                <xdr:row>478</xdr:row>
                <xdr:rowOff>1</xdr:rowOff>
              </xdr:to>
            </anchor>
          </commentPr>
        </mc:Choice>
        <mc:Fallback/>
      </mc:AlternateContent>
    </comment>
    <comment ref="B14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474</xdr:row>
                <xdr:rowOff>12</xdr:rowOff>
              </xdr:from>
              <xdr:to>
                <xdr:col>3</xdr:col>
                <xdr:colOff>43</xdr:colOff>
                <xdr:row>479</xdr:row>
                <xdr:rowOff>1</xdr:rowOff>
              </xdr:to>
            </anchor>
          </commentPr>
        </mc:Choice>
        <mc:Fallback/>
      </mc:AlternateContent>
    </comment>
    <comment ref="B14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475</xdr:row>
                <xdr:rowOff>12</xdr:rowOff>
              </xdr:from>
              <xdr:to>
                <xdr:col>3</xdr:col>
                <xdr:colOff>43</xdr:colOff>
                <xdr:row>480</xdr:row>
                <xdr:rowOff>1</xdr:rowOff>
              </xdr:to>
            </anchor>
          </commentPr>
        </mc:Choice>
        <mc:Fallback/>
      </mc:AlternateContent>
    </comment>
    <comment ref="B14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476</xdr:row>
                <xdr:rowOff>12</xdr:rowOff>
              </xdr:from>
              <xdr:to>
                <xdr:col>3</xdr:col>
                <xdr:colOff>43</xdr:colOff>
                <xdr:row>481</xdr:row>
                <xdr:rowOff>1</xdr:rowOff>
              </xdr:to>
            </anchor>
          </commentPr>
        </mc:Choice>
        <mc:Fallback/>
      </mc:AlternateContent>
    </comment>
    <comment ref="B14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477</xdr:row>
                <xdr:rowOff>12</xdr:rowOff>
              </xdr:from>
              <xdr:to>
                <xdr:col>3</xdr:col>
                <xdr:colOff>43</xdr:colOff>
                <xdr:row>482</xdr:row>
                <xdr:rowOff>1</xdr:rowOff>
              </xdr:to>
            </anchor>
          </commentPr>
        </mc:Choice>
        <mc:Fallback/>
      </mc:AlternateContent>
    </comment>
    <comment ref="B14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478</xdr:row>
                <xdr:rowOff>12</xdr:rowOff>
              </xdr:from>
              <xdr:to>
                <xdr:col>3</xdr:col>
                <xdr:colOff>43</xdr:colOff>
                <xdr:row>483</xdr:row>
                <xdr:rowOff>1</xdr:rowOff>
              </xdr:to>
            </anchor>
          </commentPr>
        </mc:Choice>
        <mc:Fallback/>
      </mc:AlternateContent>
    </comment>
    <comment ref="B14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479</xdr:row>
                <xdr:rowOff>12</xdr:rowOff>
              </xdr:from>
              <xdr:to>
                <xdr:col>3</xdr:col>
                <xdr:colOff>43</xdr:colOff>
                <xdr:row>484</xdr:row>
                <xdr:rowOff>1</xdr:rowOff>
              </xdr:to>
            </anchor>
          </commentPr>
        </mc:Choice>
        <mc:Fallback/>
      </mc:AlternateContent>
    </comment>
    <comment ref="B14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480</xdr:row>
                <xdr:rowOff>12</xdr:rowOff>
              </xdr:from>
              <xdr:to>
                <xdr:col>3</xdr:col>
                <xdr:colOff>43</xdr:colOff>
                <xdr:row>485</xdr:row>
                <xdr:rowOff>1</xdr:rowOff>
              </xdr:to>
            </anchor>
          </commentPr>
        </mc:Choice>
        <mc:Fallback/>
      </mc:AlternateContent>
    </comment>
    <comment ref="B15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481</xdr:row>
                <xdr:rowOff>12</xdr:rowOff>
              </xdr:from>
              <xdr:to>
                <xdr:col>3</xdr:col>
                <xdr:colOff>43</xdr:colOff>
                <xdr:row>486</xdr:row>
                <xdr:rowOff>1</xdr:rowOff>
              </xdr:to>
            </anchor>
          </commentPr>
        </mc:Choice>
        <mc:Fallback/>
      </mc:AlternateContent>
    </comment>
    <comment ref="B15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482</xdr:row>
                <xdr:rowOff>12</xdr:rowOff>
              </xdr:from>
              <xdr:to>
                <xdr:col>3</xdr:col>
                <xdr:colOff>43</xdr:colOff>
                <xdr:row>487</xdr:row>
                <xdr:rowOff>1</xdr:rowOff>
              </xdr:to>
            </anchor>
          </commentPr>
        </mc:Choice>
        <mc:Fallback/>
      </mc:AlternateContent>
    </comment>
    <comment ref="B15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483</xdr:row>
                <xdr:rowOff>12</xdr:rowOff>
              </xdr:from>
              <xdr:to>
                <xdr:col>3</xdr:col>
                <xdr:colOff>43</xdr:colOff>
                <xdr:row>488</xdr:row>
                <xdr:rowOff>1</xdr:rowOff>
              </xdr:to>
            </anchor>
          </commentPr>
        </mc:Choice>
        <mc:Fallback/>
      </mc:AlternateContent>
    </comment>
    <comment ref="B15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485</xdr:row>
                <xdr:rowOff>12</xdr:rowOff>
              </xdr:from>
              <xdr:to>
                <xdr:col>3</xdr:col>
                <xdr:colOff>43</xdr:colOff>
                <xdr:row>490</xdr:row>
                <xdr:rowOff>1</xdr:rowOff>
              </xdr:to>
            </anchor>
          </commentPr>
        </mc:Choice>
        <mc:Fallback/>
      </mc:AlternateContent>
    </comment>
    <comment ref="B15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486</xdr:row>
                <xdr:rowOff>12</xdr:rowOff>
              </xdr:from>
              <xdr:to>
                <xdr:col>3</xdr:col>
                <xdr:colOff>43</xdr:colOff>
                <xdr:row>491</xdr:row>
                <xdr:rowOff>1</xdr:rowOff>
              </xdr:to>
            </anchor>
          </commentPr>
        </mc:Choice>
        <mc:Fallback/>
      </mc:AlternateContent>
    </comment>
    <comment ref="B15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488</xdr:row>
                <xdr:rowOff>12</xdr:rowOff>
              </xdr:from>
              <xdr:to>
                <xdr:col>3</xdr:col>
                <xdr:colOff>43</xdr:colOff>
                <xdr:row>493</xdr:row>
                <xdr:rowOff>1</xdr:rowOff>
              </xdr:to>
            </anchor>
          </commentPr>
        </mc:Choice>
        <mc:Fallback/>
      </mc:AlternateContent>
    </comment>
    <comment ref="B15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489</xdr:row>
                <xdr:rowOff>12</xdr:rowOff>
              </xdr:from>
              <xdr:to>
                <xdr:col>3</xdr:col>
                <xdr:colOff>43</xdr:colOff>
                <xdr:row>494</xdr:row>
                <xdr:rowOff>1</xdr:rowOff>
              </xdr:to>
            </anchor>
          </commentPr>
        </mc:Choice>
        <mc:Fallback/>
      </mc:AlternateContent>
    </comment>
    <comment ref="B15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490</xdr:row>
                <xdr:rowOff>12</xdr:rowOff>
              </xdr:from>
              <xdr:to>
                <xdr:col>3</xdr:col>
                <xdr:colOff>43</xdr:colOff>
                <xdr:row>495</xdr:row>
                <xdr:rowOff>1</xdr:rowOff>
              </xdr:to>
            </anchor>
          </commentPr>
        </mc:Choice>
        <mc:Fallback/>
      </mc:AlternateContent>
    </comment>
    <comment ref="B15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491</xdr:row>
                <xdr:rowOff>12</xdr:rowOff>
              </xdr:from>
              <xdr:to>
                <xdr:col>3</xdr:col>
                <xdr:colOff>43</xdr:colOff>
                <xdr:row>496</xdr:row>
                <xdr:rowOff>1</xdr:rowOff>
              </xdr:to>
            </anchor>
          </commentPr>
        </mc:Choice>
        <mc:Fallback/>
      </mc:AlternateContent>
    </comment>
    <comment ref="B15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492</xdr:row>
                <xdr:rowOff>12</xdr:rowOff>
              </xdr:from>
              <xdr:to>
                <xdr:col>3</xdr:col>
                <xdr:colOff>43</xdr:colOff>
                <xdr:row>497</xdr:row>
                <xdr:rowOff>1</xdr:rowOff>
              </xdr:to>
            </anchor>
          </commentPr>
        </mc:Choice>
        <mc:Fallback/>
      </mc:AlternateContent>
    </comment>
    <comment ref="B16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491</xdr:row>
                <xdr:rowOff>12</xdr:rowOff>
              </xdr:from>
              <xdr:to>
                <xdr:col>3</xdr:col>
                <xdr:colOff>48</xdr:colOff>
                <xdr:row>496</xdr:row>
                <xdr:rowOff>1</xdr:rowOff>
              </xdr:to>
            </anchor>
          </commentPr>
        </mc:Choice>
        <mc:Fallback/>
      </mc:AlternateContent>
    </comment>
    <comment ref="B16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492</xdr:row>
                <xdr:rowOff>12</xdr:rowOff>
              </xdr:from>
              <xdr:to>
                <xdr:col>3</xdr:col>
                <xdr:colOff>48</xdr:colOff>
                <xdr:row>497</xdr:row>
                <xdr:rowOff>1</xdr:rowOff>
              </xdr:to>
            </anchor>
          </commentPr>
        </mc:Choice>
        <mc:Fallback/>
      </mc:AlternateContent>
    </comment>
    <comment ref="B16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493</xdr:row>
                <xdr:rowOff>12</xdr:rowOff>
              </xdr:from>
              <xdr:to>
                <xdr:col>3</xdr:col>
                <xdr:colOff>48</xdr:colOff>
                <xdr:row>498</xdr:row>
                <xdr:rowOff>1</xdr:rowOff>
              </xdr:to>
            </anchor>
          </commentPr>
        </mc:Choice>
        <mc:Fallback/>
      </mc:AlternateContent>
    </comment>
    <comment ref="B16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494</xdr:row>
                <xdr:rowOff>12</xdr:rowOff>
              </xdr:from>
              <xdr:to>
                <xdr:col>3</xdr:col>
                <xdr:colOff>48</xdr:colOff>
                <xdr:row>499</xdr:row>
                <xdr:rowOff>1</xdr:rowOff>
              </xdr:to>
            </anchor>
          </commentPr>
        </mc:Choice>
        <mc:Fallback/>
      </mc:AlternateContent>
    </comment>
    <comment ref="B16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495</xdr:row>
                <xdr:rowOff>12</xdr:rowOff>
              </xdr:from>
              <xdr:to>
                <xdr:col>3</xdr:col>
                <xdr:colOff>48</xdr:colOff>
                <xdr:row>500</xdr:row>
                <xdr:rowOff>1</xdr:rowOff>
              </xdr:to>
            </anchor>
          </commentPr>
        </mc:Choice>
        <mc:Fallback/>
      </mc:AlternateContent>
    </comment>
    <comment ref="B16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496</xdr:row>
                <xdr:rowOff>12</xdr:rowOff>
              </xdr:from>
              <xdr:to>
                <xdr:col>3</xdr:col>
                <xdr:colOff>48</xdr:colOff>
                <xdr:row>501</xdr:row>
                <xdr:rowOff>1</xdr:rowOff>
              </xdr:to>
            </anchor>
          </commentPr>
        </mc:Choice>
        <mc:Fallback/>
      </mc:AlternateContent>
    </comment>
    <comment ref="B16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497</xdr:row>
                <xdr:rowOff>12</xdr:rowOff>
              </xdr:from>
              <xdr:to>
                <xdr:col>3</xdr:col>
                <xdr:colOff>48</xdr:colOff>
                <xdr:row>502</xdr:row>
                <xdr:rowOff>1</xdr:rowOff>
              </xdr:to>
            </anchor>
          </commentPr>
        </mc:Choice>
        <mc:Fallback/>
      </mc:AlternateContent>
    </comment>
    <comment ref="B16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498</xdr:row>
                <xdr:rowOff>12</xdr:rowOff>
              </xdr:from>
              <xdr:to>
                <xdr:col>3</xdr:col>
                <xdr:colOff>48</xdr:colOff>
                <xdr:row>503</xdr:row>
                <xdr:rowOff>1</xdr:rowOff>
              </xdr:to>
            </anchor>
          </commentPr>
        </mc:Choice>
        <mc:Fallback/>
      </mc:AlternateContent>
    </comment>
    <comment ref="B16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499</xdr:row>
                <xdr:rowOff>12</xdr:rowOff>
              </xdr:from>
              <xdr:to>
                <xdr:col>3</xdr:col>
                <xdr:colOff>48</xdr:colOff>
                <xdr:row>504</xdr:row>
                <xdr:rowOff>1</xdr:rowOff>
              </xdr:to>
            </anchor>
          </commentPr>
        </mc:Choice>
        <mc:Fallback/>
      </mc:AlternateContent>
    </comment>
    <comment ref="B16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500</xdr:row>
                <xdr:rowOff>12</xdr:rowOff>
              </xdr:from>
              <xdr:to>
                <xdr:col>3</xdr:col>
                <xdr:colOff>48</xdr:colOff>
                <xdr:row>505</xdr:row>
                <xdr:rowOff>1</xdr:rowOff>
              </xdr:to>
            </anchor>
          </commentPr>
        </mc:Choice>
        <mc:Fallback/>
      </mc:AlternateContent>
    </comment>
    <comment ref="B17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501</xdr:row>
                <xdr:rowOff>12</xdr:rowOff>
              </xdr:from>
              <xdr:to>
                <xdr:col>3</xdr:col>
                <xdr:colOff>48</xdr:colOff>
                <xdr:row>506</xdr:row>
                <xdr:rowOff>1</xdr:rowOff>
              </xdr:to>
            </anchor>
          </commentPr>
        </mc:Choice>
        <mc:Fallback/>
      </mc:AlternateContent>
    </comment>
    <comment ref="B17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502</xdr:row>
                <xdr:rowOff>12</xdr:rowOff>
              </xdr:from>
              <xdr:to>
                <xdr:col>3</xdr:col>
                <xdr:colOff>48</xdr:colOff>
                <xdr:row>507</xdr:row>
                <xdr:rowOff>1</xdr:rowOff>
              </xdr:to>
            </anchor>
          </commentPr>
        </mc:Choice>
        <mc:Fallback/>
      </mc:AlternateContent>
    </comment>
    <comment ref="B17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503</xdr:row>
                <xdr:rowOff>12</xdr:rowOff>
              </xdr:from>
              <xdr:to>
                <xdr:col>3</xdr:col>
                <xdr:colOff>48</xdr:colOff>
                <xdr:row>508</xdr:row>
                <xdr:rowOff>1</xdr:rowOff>
              </xdr:to>
            </anchor>
          </commentPr>
        </mc:Choice>
        <mc:Fallback/>
      </mc:AlternateContent>
    </comment>
    <comment ref="B17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504</xdr:row>
                <xdr:rowOff>12</xdr:rowOff>
              </xdr:from>
              <xdr:to>
                <xdr:col>3</xdr:col>
                <xdr:colOff>48</xdr:colOff>
                <xdr:row>509</xdr:row>
                <xdr:rowOff>1</xdr:rowOff>
              </xdr:to>
            </anchor>
          </commentPr>
        </mc:Choice>
        <mc:Fallback/>
      </mc:AlternateContent>
    </comment>
    <comment ref="B17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505</xdr:row>
                <xdr:rowOff>12</xdr:rowOff>
              </xdr:from>
              <xdr:to>
                <xdr:col>3</xdr:col>
                <xdr:colOff>48</xdr:colOff>
                <xdr:row>510</xdr:row>
                <xdr:rowOff>1</xdr:rowOff>
              </xdr:to>
            </anchor>
          </commentPr>
        </mc:Choice>
        <mc:Fallback/>
      </mc:AlternateContent>
    </comment>
    <comment ref="B17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508</xdr:row>
                <xdr:rowOff>12</xdr:rowOff>
              </xdr:from>
              <xdr:to>
                <xdr:col>3</xdr:col>
                <xdr:colOff>43</xdr:colOff>
                <xdr:row>513</xdr:row>
                <xdr:rowOff>1</xdr:rowOff>
              </xdr:to>
            </anchor>
          </commentPr>
        </mc:Choice>
        <mc:Fallback/>
      </mc:AlternateContent>
    </comment>
    <comment ref="B17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509</xdr:row>
                <xdr:rowOff>12</xdr:rowOff>
              </xdr:from>
              <xdr:to>
                <xdr:col>3</xdr:col>
                <xdr:colOff>43</xdr:colOff>
                <xdr:row>514</xdr:row>
                <xdr:rowOff>1</xdr:rowOff>
              </xdr:to>
            </anchor>
          </commentPr>
        </mc:Choice>
        <mc:Fallback/>
      </mc:AlternateContent>
    </comment>
    <comment ref="B17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508</xdr:row>
                <xdr:rowOff>12</xdr:rowOff>
              </xdr:from>
              <xdr:to>
                <xdr:col>3</xdr:col>
                <xdr:colOff>48</xdr:colOff>
                <xdr:row>513</xdr:row>
                <xdr:rowOff>1</xdr:rowOff>
              </xdr:to>
            </anchor>
          </commentPr>
        </mc:Choice>
        <mc:Fallback/>
      </mc:AlternateContent>
    </comment>
    <comment ref="B17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509</xdr:row>
                <xdr:rowOff>12</xdr:rowOff>
              </xdr:from>
              <xdr:to>
                <xdr:col>3</xdr:col>
                <xdr:colOff>48</xdr:colOff>
                <xdr:row>514</xdr:row>
                <xdr:rowOff>1</xdr:rowOff>
              </xdr:to>
            </anchor>
          </commentPr>
        </mc:Choice>
        <mc:Fallback/>
      </mc:AlternateContent>
    </comment>
    <comment ref="B17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510</xdr:row>
                <xdr:rowOff>12</xdr:rowOff>
              </xdr:from>
              <xdr:to>
                <xdr:col>3</xdr:col>
                <xdr:colOff>48</xdr:colOff>
                <xdr:row>515</xdr:row>
                <xdr:rowOff>1</xdr:rowOff>
              </xdr:to>
            </anchor>
          </commentPr>
        </mc:Choice>
        <mc:Fallback/>
      </mc:AlternateContent>
    </comment>
    <comment ref="B18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511</xdr:row>
                <xdr:rowOff>12</xdr:rowOff>
              </xdr:from>
              <xdr:to>
                <xdr:col>3</xdr:col>
                <xdr:colOff>48</xdr:colOff>
                <xdr:row>516</xdr:row>
                <xdr:rowOff>1</xdr:rowOff>
              </xdr:to>
            </anchor>
          </commentPr>
        </mc:Choice>
        <mc:Fallback/>
      </mc:AlternateContent>
    </comment>
    <comment ref="B18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514</xdr:row>
                <xdr:rowOff>12</xdr:rowOff>
              </xdr:from>
              <xdr:to>
                <xdr:col>3</xdr:col>
                <xdr:colOff>43</xdr:colOff>
                <xdr:row>519</xdr:row>
                <xdr:rowOff>1</xdr:rowOff>
              </xdr:to>
            </anchor>
          </commentPr>
        </mc:Choice>
        <mc:Fallback/>
      </mc:AlternateContent>
    </comment>
    <comment ref="B18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515</xdr:row>
                <xdr:rowOff>12</xdr:rowOff>
              </xdr:from>
              <xdr:to>
                <xdr:col>3</xdr:col>
                <xdr:colOff>43</xdr:colOff>
                <xdr:row>520</xdr:row>
                <xdr:rowOff>1</xdr:rowOff>
              </xdr:to>
            </anchor>
          </commentPr>
        </mc:Choice>
        <mc:Fallback/>
      </mc:AlternateContent>
    </comment>
    <comment ref="B18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514</xdr:row>
                <xdr:rowOff>12</xdr:rowOff>
              </xdr:from>
              <xdr:to>
                <xdr:col>3</xdr:col>
                <xdr:colOff>48</xdr:colOff>
                <xdr:row>519</xdr:row>
                <xdr:rowOff>1</xdr:rowOff>
              </xdr:to>
            </anchor>
          </commentPr>
        </mc:Choice>
        <mc:Fallback/>
      </mc:AlternateContent>
    </comment>
    <comment ref="B18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515</xdr:row>
                <xdr:rowOff>12</xdr:rowOff>
              </xdr:from>
              <xdr:to>
                <xdr:col>3</xdr:col>
                <xdr:colOff>48</xdr:colOff>
                <xdr:row>520</xdr:row>
                <xdr:rowOff>1</xdr:rowOff>
              </xdr:to>
            </anchor>
          </commentPr>
        </mc:Choice>
        <mc:Fallback/>
      </mc:AlternateContent>
    </comment>
    <comment ref="B18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518</xdr:row>
                <xdr:rowOff>12</xdr:rowOff>
              </xdr:from>
              <xdr:to>
                <xdr:col>3</xdr:col>
                <xdr:colOff>43</xdr:colOff>
                <xdr:row>523</xdr:row>
                <xdr:rowOff>1</xdr:rowOff>
              </xdr:to>
            </anchor>
          </commentPr>
        </mc:Choice>
        <mc:Fallback/>
      </mc:AlternateContent>
    </comment>
    <comment ref="B18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517</xdr:row>
                <xdr:rowOff>12</xdr:rowOff>
              </xdr:from>
              <xdr:to>
                <xdr:col>3</xdr:col>
                <xdr:colOff>48</xdr:colOff>
                <xdr:row>522</xdr:row>
                <xdr:rowOff>1</xdr:rowOff>
              </xdr:to>
            </anchor>
          </commentPr>
        </mc:Choice>
        <mc:Fallback/>
      </mc:AlternateContent>
    </comment>
    <comment ref="B18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518</xdr:row>
                <xdr:rowOff>12</xdr:rowOff>
              </xdr:from>
              <xdr:to>
                <xdr:col>3</xdr:col>
                <xdr:colOff>48</xdr:colOff>
                <xdr:row>523</xdr:row>
                <xdr:rowOff>1</xdr:rowOff>
              </xdr:to>
            </anchor>
          </commentPr>
        </mc:Choice>
        <mc:Fallback/>
      </mc:AlternateContent>
    </comment>
    <comment ref="B18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519</xdr:row>
                <xdr:rowOff>12</xdr:rowOff>
              </xdr:from>
              <xdr:to>
                <xdr:col>3</xdr:col>
                <xdr:colOff>48</xdr:colOff>
                <xdr:row>524</xdr:row>
                <xdr:rowOff>1</xdr:rowOff>
              </xdr:to>
            </anchor>
          </commentPr>
        </mc:Choice>
        <mc:Fallback/>
      </mc:AlternateContent>
    </comment>
    <comment ref="B18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520</xdr:row>
                <xdr:rowOff>12</xdr:rowOff>
              </xdr:from>
              <xdr:to>
                <xdr:col>3</xdr:col>
                <xdr:colOff>48</xdr:colOff>
                <xdr:row>525</xdr:row>
                <xdr:rowOff>1</xdr:rowOff>
              </xdr:to>
            </anchor>
          </commentPr>
        </mc:Choice>
        <mc:Fallback/>
      </mc:AlternateContent>
    </comment>
    <comment ref="B19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521</xdr:row>
                <xdr:rowOff>12</xdr:rowOff>
              </xdr:from>
              <xdr:to>
                <xdr:col>3</xdr:col>
                <xdr:colOff>48</xdr:colOff>
                <xdr:row>526</xdr:row>
                <xdr:rowOff>1</xdr:rowOff>
              </xdr:to>
            </anchor>
          </commentPr>
        </mc:Choice>
        <mc:Fallback/>
      </mc:AlternateContent>
    </comment>
    <comment ref="B19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522</xdr:row>
                <xdr:rowOff>12</xdr:rowOff>
              </xdr:from>
              <xdr:to>
                <xdr:col>3</xdr:col>
                <xdr:colOff>48</xdr:colOff>
                <xdr:row>527</xdr:row>
                <xdr:rowOff>1</xdr:rowOff>
              </xdr:to>
            </anchor>
          </commentPr>
        </mc:Choice>
        <mc:Fallback/>
      </mc:AlternateContent>
    </comment>
    <comment ref="B19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523</xdr:row>
                <xdr:rowOff>12</xdr:rowOff>
              </xdr:from>
              <xdr:to>
                <xdr:col>3</xdr:col>
                <xdr:colOff>48</xdr:colOff>
                <xdr:row>528</xdr:row>
                <xdr:rowOff>1</xdr:rowOff>
              </xdr:to>
            </anchor>
          </commentPr>
        </mc:Choice>
        <mc:Fallback/>
      </mc:AlternateContent>
    </comment>
    <comment ref="B19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524</xdr:row>
                <xdr:rowOff>12</xdr:rowOff>
              </xdr:from>
              <xdr:to>
                <xdr:col>3</xdr:col>
                <xdr:colOff>48</xdr:colOff>
                <xdr:row>529</xdr:row>
                <xdr:rowOff>1</xdr:rowOff>
              </xdr:to>
            </anchor>
          </commentPr>
        </mc:Choice>
        <mc:Fallback/>
      </mc:AlternateContent>
    </comment>
    <comment ref="B19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525</xdr:row>
                <xdr:rowOff>12</xdr:rowOff>
              </xdr:from>
              <xdr:to>
                <xdr:col>3</xdr:col>
                <xdr:colOff>48</xdr:colOff>
                <xdr:row>530</xdr:row>
                <xdr:rowOff>1</xdr:rowOff>
              </xdr:to>
            </anchor>
          </commentPr>
        </mc:Choice>
        <mc:Fallback/>
      </mc:AlternateContent>
    </comment>
    <comment ref="B19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526</xdr:row>
                <xdr:rowOff>12</xdr:rowOff>
              </xdr:from>
              <xdr:to>
                <xdr:col>3</xdr:col>
                <xdr:colOff>48</xdr:colOff>
                <xdr:row>531</xdr:row>
                <xdr:rowOff>1</xdr:rowOff>
              </xdr:to>
            </anchor>
          </commentPr>
        </mc:Choice>
        <mc:Fallback/>
      </mc:AlternateContent>
    </comment>
    <comment ref="B19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527</xdr:row>
                <xdr:rowOff>12</xdr:rowOff>
              </xdr:from>
              <xdr:to>
                <xdr:col>3</xdr:col>
                <xdr:colOff>48</xdr:colOff>
                <xdr:row>532</xdr:row>
                <xdr:rowOff>1</xdr:rowOff>
              </xdr:to>
            </anchor>
          </commentPr>
        </mc:Choice>
        <mc:Fallback/>
      </mc:AlternateContent>
    </comment>
    <comment ref="B19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530</xdr:row>
                <xdr:rowOff>12</xdr:rowOff>
              </xdr:from>
              <xdr:to>
                <xdr:col>3</xdr:col>
                <xdr:colOff>43</xdr:colOff>
                <xdr:row>535</xdr:row>
                <xdr:rowOff>1</xdr:rowOff>
              </xdr:to>
            </anchor>
          </commentPr>
        </mc:Choice>
        <mc:Fallback/>
      </mc:AlternateContent>
    </comment>
    <comment ref="B19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531</xdr:row>
                <xdr:rowOff>12</xdr:rowOff>
              </xdr:from>
              <xdr:to>
                <xdr:col>3</xdr:col>
                <xdr:colOff>43</xdr:colOff>
                <xdr:row>536</xdr:row>
                <xdr:rowOff>1</xdr:rowOff>
              </xdr:to>
            </anchor>
          </commentPr>
        </mc:Choice>
        <mc:Fallback/>
      </mc:AlternateContent>
    </comment>
    <comment ref="B19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530</xdr:row>
                <xdr:rowOff>12</xdr:rowOff>
              </xdr:from>
              <xdr:to>
                <xdr:col>3</xdr:col>
                <xdr:colOff>48</xdr:colOff>
                <xdr:row>535</xdr:row>
                <xdr:rowOff>1</xdr:rowOff>
              </xdr:to>
            </anchor>
          </commentPr>
        </mc:Choice>
        <mc:Fallback/>
      </mc:AlternateContent>
    </comment>
    <comment ref="B20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531</xdr:row>
                <xdr:rowOff>12</xdr:rowOff>
              </xdr:from>
              <xdr:to>
                <xdr:col>3</xdr:col>
                <xdr:colOff>48</xdr:colOff>
                <xdr:row>536</xdr:row>
                <xdr:rowOff>1</xdr:rowOff>
              </xdr:to>
            </anchor>
          </commentPr>
        </mc:Choice>
        <mc:Fallback/>
      </mc:AlternateContent>
    </comment>
    <comment ref="B20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532</xdr:row>
                <xdr:rowOff>12</xdr:rowOff>
              </xdr:from>
              <xdr:to>
                <xdr:col>3</xdr:col>
                <xdr:colOff>48</xdr:colOff>
                <xdr:row>537</xdr:row>
                <xdr:rowOff>1</xdr:rowOff>
              </xdr:to>
            </anchor>
          </commentPr>
        </mc:Choice>
        <mc:Fallback/>
      </mc:AlternateContent>
    </comment>
    <comment ref="B20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533</xdr:row>
                <xdr:rowOff>12</xdr:rowOff>
              </xdr:from>
              <xdr:to>
                <xdr:col>3</xdr:col>
                <xdr:colOff>48</xdr:colOff>
                <xdr:row>538</xdr:row>
                <xdr:rowOff>1</xdr:rowOff>
              </xdr:to>
            </anchor>
          </commentPr>
        </mc:Choice>
        <mc:Fallback/>
      </mc:AlternateContent>
    </comment>
    <comment ref="B20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534</xdr:row>
                <xdr:rowOff>12</xdr:rowOff>
              </xdr:from>
              <xdr:to>
                <xdr:col>3</xdr:col>
                <xdr:colOff>48</xdr:colOff>
                <xdr:row>539</xdr:row>
                <xdr:rowOff>1</xdr:rowOff>
              </xdr:to>
            </anchor>
          </commentPr>
        </mc:Choice>
        <mc:Fallback/>
      </mc:AlternateContent>
    </comment>
    <comment ref="B20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535</xdr:row>
                <xdr:rowOff>12</xdr:rowOff>
              </xdr:from>
              <xdr:to>
                <xdr:col>3</xdr:col>
                <xdr:colOff>48</xdr:colOff>
                <xdr:row>540</xdr:row>
                <xdr:rowOff>1</xdr:rowOff>
              </xdr:to>
            </anchor>
          </commentPr>
        </mc:Choice>
        <mc:Fallback/>
      </mc:AlternateContent>
    </comment>
    <comment ref="B20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536</xdr:row>
                <xdr:rowOff>12</xdr:rowOff>
              </xdr:from>
              <xdr:to>
                <xdr:col>3</xdr:col>
                <xdr:colOff>48</xdr:colOff>
                <xdr:row>541</xdr:row>
                <xdr:rowOff>1</xdr:rowOff>
              </xdr:to>
            </anchor>
          </commentPr>
        </mc:Choice>
        <mc:Fallback/>
      </mc:AlternateContent>
    </comment>
    <comment ref="B20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537</xdr:row>
                <xdr:rowOff>12</xdr:rowOff>
              </xdr:from>
              <xdr:to>
                <xdr:col>3</xdr:col>
                <xdr:colOff>48</xdr:colOff>
                <xdr:row>542</xdr:row>
                <xdr:rowOff>1</xdr:rowOff>
              </xdr:to>
            </anchor>
          </commentPr>
        </mc:Choice>
        <mc:Fallback/>
      </mc:AlternateContent>
    </comment>
    <comment ref="B20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538</xdr:row>
                <xdr:rowOff>12</xdr:rowOff>
              </xdr:from>
              <xdr:to>
                <xdr:col>3</xdr:col>
                <xdr:colOff>48</xdr:colOff>
                <xdr:row>543</xdr:row>
                <xdr:rowOff>1</xdr:rowOff>
              </xdr:to>
            </anchor>
          </commentPr>
        </mc:Choice>
        <mc:Fallback/>
      </mc:AlternateContent>
    </comment>
    <comment ref="B20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539</xdr:row>
                <xdr:rowOff>12</xdr:rowOff>
              </xdr:from>
              <xdr:to>
                <xdr:col>3</xdr:col>
                <xdr:colOff>48</xdr:colOff>
                <xdr:row>544</xdr:row>
                <xdr:rowOff>1</xdr:rowOff>
              </xdr:to>
            </anchor>
          </commentPr>
        </mc:Choice>
        <mc:Fallback/>
      </mc:AlternateContent>
    </comment>
    <comment ref="B20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540</xdr:row>
                <xdr:rowOff>12</xdr:rowOff>
              </xdr:from>
              <xdr:to>
                <xdr:col>3</xdr:col>
                <xdr:colOff>48</xdr:colOff>
                <xdr:row>545</xdr:row>
                <xdr:rowOff>1</xdr:rowOff>
              </xdr:to>
            </anchor>
          </commentPr>
        </mc:Choice>
        <mc:Fallback/>
      </mc:AlternateContent>
    </comment>
    <comment ref="B21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541</xdr:row>
                <xdr:rowOff>12</xdr:rowOff>
              </xdr:from>
              <xdr:to>
                <xdr:col>3</xdr:col>
                <xdr:colOff>48</xdr:colOff>
                <xdr:row>546</xdr:row>
                <xdr:rowOff>1</xdr:rowOff>
              </xdr:to>
            </anchor>
          </commentPr>
        </mc:Choice>
        <mc:Fallback/>
      </mc:AlternateContent>
    </comment>
    <comment ref="B21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542</xdr:row>
                <xdr:rowOff>12</xdr:rowOff>
              </xdr:from>
              <xdr:to>
                <xdr:col>3</xdr:col>
                <xdr:colOff>48</xdr:colOff>
                <xdr:row>547</xdr:row>
                <xdr:rowOff>1</xdr:rowOff>
              </xdr:to>
            </anchor>
          </commentPr>
        </mc:Choice>
        <mc:Fallback/>
      </mc:AlternateContent>
    </comment>
    <comment ref="B21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543</xdr:row>
                <xdr:rowOff>12</xdr:rowOff>
              </xdr:from>
              <xdr:to>
                <xdr:col>3</xdr:col>
                <xdr:colOff>48</xdr:colOff>
                <xdr:row>548</xdr:row>
                <xdr:rowOff>1</xdr:rowOff>
              </xdr:to>
            </anchor>
          </commentPr>
        </mc:Choice>
        <mc:Fallback/>
      </mc:AlternateContent>
    </comment>
    <comment ref="B21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544</xdr:row>
                <xdr:rowOff>12</xdr:rowOff>
              </xdr:from>
              <xdr:to>
                <xdr:col>3</xdr:col>
                <xdr:colOff>48</xdr:colOff>
                <xdr:row>549</xdr:row>
                <xdr:rowOff>1</xdr:rowOff>
              </xdr:to>
            </anchor>
          </commentPr>
        </mc:Choice>
        <mc:Fallback/>
      </mc:AlternateContent>
    </comment>
    <comment ref="B21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545</xdr:row>
                <xdr:rowOff>12</xdr:rowOff>
              </xdr:from>
              <xdr:to>
                <xdr:col>3</xdr:col>
                <xdr:colOff>48</xdr:colOff>
                <xdr:row>550</xdr:row>
                <xdr:rowOff>1</xdr:rowOff>
              </xdr:to>
            </anchor>
          </commentPr>
        </mc:Choice>
        <mc:Fallback/>
      </mc:AlternateContent>
    </comment>
    <comment ref="B21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546</xdr:row>
                <xdr:rowOff>12</xdr:rowOff>
              </xdr:from>
              <xdr:to>
                <xdr:col>3</xdr:col>
                <xdr:colOff>48</xdr:colOff>
                <xdr:row>551</xdr:row>
                <xdr:rowOff>1</xdr:rowOff>
              </xdr:to>
            </anchor>
          </commentPr>
        </mc:Choice>
        <mc:Fallback/>
      </mc:AlternateContent>
    </comment>
    <comment ref="B21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547</xdr:row>
                <xdr:rowOff>12</xdr:rowOff>
              </xdr:from>
              <xdr:to>
                <xdr:col>3</xdr:col>
                <xdr:colOff>48</xdr:colOff>
                <xdr:row>552</xdr:row>
                <xdr:rowOff>1</xdr:rowOff>
              </xdr:to>
            </anchor>
          </commentPr>
        </mc:Choice>
        <mc:Fallback/>
      </mc:AlternateContent>
    </comment>
    <comment ref="B21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548</xdr:row>
                <xdr:rowOff>12</xdr:rowOff>
              </xdr:from>
              <xdr:to>
                <xdr:col>3</xdr:col>
                <xdr:colOff>48</xdr:colOff>
                <xdr:row>553</xdr:row>
                <xdr:rowOff>1</xdr:rowOff>
              </xdr:to>
            </anchor>
          </commentPr>
        </mc:Choice>
        <mc:Fallback/>
      </mc:AlternateContent>
    </comment>
    <comment ref="B21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549</xdr:row>
                <xdr:rowOff>12</xdr:rowOff>
              </xdr:from>
              <xdr:to>
                <xdr:col>3</xdr:col>
                <xdr:colOff>48</xdr:colOff>
                <xdr:row>554</xdr:row>
                <xdr:rowOff>1</xdr:rowOff>
              </xdr:to>
            </anchor>
          </commentPr>
        </mc:Choice>
        <mc:Fallback/>
      </mc:AlternateContent>
    </comment>
    <comment ref="B21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550</xdr:row>
                <xdr:rowOff>12</xdr:rowOff>
              </xdr:from>
              <xdr:to>
                <xdr:col>3</xdr:col>
                <xdr:colOff>48</xdr:colOff>
                <xdr:row>555</xdr:row>
                <xdr:rowOff>1</xdr:rowOff>
              </xdr:to>
            </anchor>
          </commentPr>
        </mc:Choice>
        <mc:Fallback/>
      </mc:AlternateContent>
    </comment>
    <comment ref="B22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551</xdr:row>
                <xdr:rowOff>12</xdr:rowOff>
              </xdr:from>
              <xdr:to>
                <xdr:col>3</xdr:col>
                <xdr:colOff>48</xdr:colOff>
                <xdr:row>556</xdr:row>
                <xdr:rowOff>1</xdr:rowOff>
              </xdr:to>
            </anchor>
          </commentPr>
        </mc:Choice>
        <mc:Fallback/>
      </mc:AlternateContent>
    </comment>
    <comment ref="B22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552</xdr:row>
                <xdr:rowOff>12</xdr:rowOff>
              </xdr:from>
              <xdr:to>
                <xdr:col>3</xdr:col>
                <xdr:colOff>48</xdr:colOff>
                <xdr:row>557</xdr:row>
                <xdr:rowOff>1</xdr:rowOff>
              </xdr:to>
            </anchor>
          </commentPr>
        </mc:Choice>
        <mc:Fallback/>
      </mc:AlternateContent>
    </comment>
    <comment ref="B22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553</xdr:row>
                <xdr:rowOff>12</xdr:rowOff>
              </xdr:from>
              <xdr:to>
                <xdr:col>3</xdr:col>
                <xdr:colOff>48</xdr:colOff>
                <xdr:row>558</xdr:row>
                <xdr:rowOff>1</xdr:rowOff>
              </xdr:to>
            </anchor>
          </commentPr>
        </mc:Choice>
        <mc:Fallback/>
      </mc:AlternateContent>
    </comment>
    <comment ref="B22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554</xdr:row>
                <xdr:rowOff>12</xdr:rowOff>
              </xdr:from>
              <xdr:to>
                <xdr:col>3</xdr:col>
                <xdr:colOff>48</xdr:colOff>
                <xdr:row>559</xdr:row>
                <xdr:rowOff>1</xdr:rowOff>
              </xdr:to>
            </anchor>
          </commentPr>
        </mc:Choice>
        <mc:Fallback/>
      </mc:AlternateContent>
    </comment>
    <comment ref="B22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555</xdr:row>
                <xdr:rowOff>12</xdr:rowOff>
              </xdr:from>
              <xdr:to>
                <xdr:col>3</xdr:col>
                <xdr:colOff>48</xdr:colOff>
                <xdr:row>560</xdr:row>
                <xdr:rowOff>1</xdr:rowOff>
              </xdr:to>
            </anchor>
          </commentPr>
        </mc:Choice>
        <mc:Fallback/>
      </mc:AlternateContent>
    </comment>
    <comment ref="B22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556</xdr:row>
                <xdr:rowOff>12</xdr:rowOff>
              </xdr:from>
              <xdr:to>
                <xdr:col>3</xdr:col>
                <xdr:colOff>48</xdr:colOff>
                <xdr:row>561</xdr:row>
                <xdr:rowOff>1</xdr:rowOff>
              </xdr:to>
            </anchor>
          </commentPr>
        </mc:Choice>
        <mc:Fallback/>
      </mc:AlternateContent>
    </comment>
    <comment ref="B22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557</xdr:row>
                <xdr:rowOff>12</xdr:rowOff>
              </xdr:from>
              <xdr:to>
                <xdr:col>3</xdr:col>
                <xdr:colOff>48</xdr:colOff>
                <xdr:row>562</xdr:row>
                <xdr:rowOff>1</xdr:rowOff>
              </xdr:to>
            </anchor>
          </commentPr>
        </mc:Choice>
        <mc:Fallback/>
      </mc:AlternateContent>
    </comment>
    <comment ref="B22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558</xdr:row>
                <xdr:rowOff>12</xdr:rowOff>
              </xdr:from>
              <xdr:to>
                <xdr:col>3</xdr:col>
                <xdr:colOff>48</xdr:colOff>
                <xdr:row>563</xdr:row>
                <xdr:rowOff>1</xdr:rowOff>
              </xdr:to>
            </anchor>
          </commentPr>
        </mc:Choice>
        <mc:Fallback/>
      </mc:AlternateContent>
    </comment>
    <comment ref="B22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559</xdr:row>
                <xdr:rowOff>12</xdr:rowOff>
              </xdr:from>
              <xdr:to>
                <xdr:col>3</xdr:col>
                <xdr:colOff>48</xdr:colOff>
                <xdr:row>564</xdr:row>
                <xdr:rowOff>1</xdr:rowOff>
              </xdr:to>
            </anchor>
          </commentPr>
        </mc:Choice>
        <mc:Fallback/>
      </mc:AlternateContent>
    </comment>
    <comment ref="B22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563</xdr:row>
                <xdr:rowOff>12</xdr:rowOff>
              </xdr:from>
              <xdr:to>
                <xdr:col>3</xdr:col>
                <xdr:colOff>43</xdr:colOff>
                <xdr:row>568</xdr:row>
                <xdr:rowOff>1</xdr:rowOff>
              </xdr:to>
            </anchor>
          </commentPr>
        </mc:Choice>
        <mc:Fallback/>
      </mc:AlternateContent>
    </comment>
    <comment ref="B23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564</xdr:row>
                <xdr:rowOff>12</xdr:rowOff>
              </xdr:from>
              <xdr:to>
                <xdr:col>3</xdr:col>
                <xdr:colOff>43</xdr:colOff>
                <xdr:row>569</xdr:row>
                <xdr:rowOff>1</xdr:rowOff>
              </xdr:to>
            </anchor>
          </commentPr>
        </mc:Choice>
        <mc:Fallback/>
      </mc:AlternateContent>
    </comment>
    <comment ref="B23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565</xdr:row>
                <xdr:rowOff>12</xdr:rowOff>
              </xdr:from>
              <xdr:to>
                <xdr:col>3</xdr:col>
                <xdr:colOff>43</xdr:colOff>
                <xdr:row>570</xdr:row>
                <xdr:rowOff>1</xdr:rowOff>
              </xdr:to>
            </anchor>
          </commentPr>
        </mc:Choice>
        <mc:Fallback/>
      </mc:AlternateContent>
    </comment>
    <comment ref="B23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566</xdr:row>
                <xdr:rowOff>12</xdr:rowOff>
              </xdr:from>
              <xdr:to>
                <xdr:col>3</xdr:col>
                <xdr:colOff>43</xdr:colOff>
                <xdr:row>571</xdr:row>
                <xdr:rowOff>1</xdr:rowOff>
              </xdr:to>
            </anchor>
          </commentPr>
        </mc:Choice>
        <mc:Fallback/>
      </mc:AlternateContent>
    </comment>
    <comment ref="B23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568</xdr:row>
                <xdr:rowOff>12</xdr:rowOff>
              </xdr:from>
              <xdr:to>
                <xdr:col>3</xdr:col>
                <xdr:colOff>43</xdr:colOff>
                <xdr:row>573</xdr:row>
                <xdr:rowOff>1</xdr:rowOff>
              </xdr:to>
            </anchor>
          </commentPr>
        </mc:Choice>
        <mc:Fallback/>
      </mc:AlternateContent>
    </comment>
    <comment ref="B23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565</xdr:row>
                <xdr:rowOff>12</xdr:rowOff>
              </xdr:from>
              <xdr:to>
                <xdr:col>3</xdr:col>
                <xdr:colOff>48</xdr:colOff>
                <xdr:row>570</xdr:row>
                <xdr:rowOff>1</xdr:rowOff>
              </xdr:to>
            </anchor>
          </commentPr>
        </mc:Choice>
        <mc:Fallback/>
      </mc:AlternateContent>
    </comment>
    <comment ref="B23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566</xdr:row>
                <xdr:rowOff>12</xdr:rowOff>
              </xdr:from>
              <xdr:to>
                <xdr:col>3</xdr:col>
                <xdr:colOff>48</xdr:colOff>
                <xdr:row>571</xdr:row>
                <xdr:rowOff>1</xdr:rowOff>
              </xdr:to>
            </anchor>
          </commentPr>
        </mc:Choice>
        <mc:Fallback/>
      </mc:AlternateContent>
    </comment>
    <comment ref="B23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567</xdr:row>
                <xdr:rowOff>12</xdr:rowOff>
              </xdr:from>
              <xdr:to>
                <xdr:col>3</xdr:col>
                <xdr:colOff>48</xdr:colOff>
                <xdr:row>572</xdr:row>
                <xdr:rowOff>1</xdr:rowOff>
              </xdr:to>
            </anchor>
          </commentPr>
        </mc:Choice>
        <mc:Fallback/>
      </mc:AlternateContent>
    </comment>
    <comment ref="B23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568</xdr:row>
                <xdr:rowOff>12</xdr:rowOff>
              </xdr:from>
              <xdr:to>
                <xdr:col>3</xdr:col>
                <xdr:colOff>48</xdr:colOff>
                <xdr:row>573</xdr:row>
                <xdr:rowOff>1</xdr:rowOff>
              </xdr:to>
            </anchor>
          </commentPr>
        </mc:Choice>
        <mc:Fallback/>
      </mc:AlternateContent>
    </comment>
    <comment ref="B23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569</xdr:row>
                <xdr:rowOff>12</xdr:rowOff>
              </xdr:from>
              <xdr:to>
                <xdr:col>3</xdr:col>
                <xdr:colOff>48</xdr:colOff>
                <xdr:row>574</xdr:row>
                <xdr:rowOff>1</xdr:rowOff>
              </xdr:to>
            </anchor>
          </commentPr>
        </mc:Choice>
        <mc:Fallback/>
      </mc:AlternateContent>
    </comment>
    <comment ref="B23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570</xdr:row>
                <xdr:rowOff>12</xdr:rowOff>
              </xdr:from>
              <xdr:to>
                <xdr:col>3</xdr:col>
                <xdr:colOff>48</xdr:colOff>
                <xdr:row>575</xdr:row>
                <xdr:rowOff>1</xdr:rowOff>
              </xdr:to>
            </anchor>
          </commentPr>
        </mc:Choice>
        <mc:Fallback/>
      </mc:AlternateContent>
    </comment>
    <comment ref="B24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571</xdr:row>
                <xdr:rowOff>12</xdr:rowOff>
              </xdr:from>
              <xdr:to>
                <xdr:col>3</xdr:col>
                <xdr:colOff>48</xdr:colOff>
                <xdr:row>576</xdr:row>
                <xdr:rowOff>1</xdr:rowOff>
              </xdr:to>
            </anchor>
          </commentPr>
        </mc:Choice>
        <mc:Fallback/>
      </mc:AlternateContent>
    </comment>
    <comment ref="B24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576</xdr:row>
                <xdr:rowOff>12</xdr:rowOff>
              </xdr:from>
              <xdr:to>
                <xdr:col>3</xdr:col>
                <xdr:colOff>43</xdr:colOff>
                <xdr:row>581</xdr:row>
                <xdr:rowOff>1</xdr:rowOff>
              </xdr:to>
            </anchor>
          </commentPr>
        </mc:Choice>
        <mc:Fallback/>
      </mc:AlternateContent>
    </comment>
    <comment ref="B24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573</xdr:row>
                <xdr:rowOff>12</xdr:rowOff>
              </xdr:from>
              <xdr:to>
                <xdr:col>3</xdr:col>
                <xdr:colOff>48</xdr:colOff>
                <xdr:row>578</xdr:row>
                <xdr:rowOff>1</xdr:rowOff>
              </xdr:to>
            </anchor>
          </commentPr>
        </mc:Choice>
        <mc:Fallback/>
      </mc:AlternateContent>
    </comment>
    <comment ref="B24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578</xdr:row>
                <xdr:rowOff>12</xdr:rowOff>
              </xdr:from>
              <xdr:to>
                <xdr:col>3</xdr:col>
                <xdr:colOff>43</xdr:colOff>
                <xdr:row>583</xdr:row>
                <xdr:rowOff>1</xdr:rowOff>
              </xdr:to>
            </anchor>
          </commentPr>
        </mc:Choice>
        <mc:Fallback/>
      </mc:AlternateContent>
    </comment>
    <comment ref="B24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575</xdr:row>
                <xdr:rowOff>12</xdr:rowOff>
              </xdr:from>
              <xdr:to>
                <xdr:col>3</xdr:col>
                <xdr:colOff>48</xdr:colOff>
                <xdr:row>580</xdr:row>
                <xdr:rowOff>1</xdr:rowOff>
              </xdr:to>
            </anchor>
          </commentPr>
        </mc:Choice>
        <mc:Fallback/>
      </mc:AlternateContent>
    </comment>
    <comment ref="B24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576</xdr:row>
                <xdr:rowOff>12</xdr:rowOff>
              </xdr:from>
              <xdr:to>
                <xdr:col>3</xdr:col>
                <xdr:colOff>48</xdr:colOff>
                <xdr:row>581</xdr:row>
                <xdr:rowOff>1</xdr:rowOff>
              </xdr:to>
            </anchor>
          </commentPr>
        </mc:Choice>
        <mc:Fallback/>
      </mc:AlternateContent>
    </comment>
    <comment ref="B24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577</xdr:row>
                <xdr:rowOff>12</xdr:rowOff>
              </xdr:from>
              <xdr:to>
                <xdr:col>3</xdr:col>
                <xdr:colOff>48</xdr:colOff>
                <xdr:row>582</xdr:row>
                <xdr:rowOff>1</xdr:rowOff>
              </xdr:to>
            </anchor>
          </commentPr>
        </mc:Choice>
        <mc:Fallback/>
      </mc:AlternateContent>
    </comment>
    <comment ref="B24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578</xdr:row>
                <xdr:rowOff>12</xdr:rowOff>
              </xdr:from>
              <xdr:to>
                <xdr:col>3</xdr:col>
                <xdr:colOff>48</xdr:colOff>
                <xdr:row>583</xdr:row>
                <xdr:rowOff>1</xdr:rowOff>
              </xdr:to>
            </anchor>
          </commentPr>
        </mc:Choice>
        <mc:Fallback/>
      </mc:AlternateContent>
    </comment>
    <comment ref="B24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579</xdr:row>
                <xdr:rowOff>12</xdr:rowOff>
              </xdr:from>
              <xdr:to>
                <xdr:col>3</xdr:col>
                <xdr:colOff>48</xdr:colOff>
                <xdr:row>584</xdr:row>
                <xdr:rowOff>1</xdr:rowOff>
              </xdr:to>
            </anchor>
          </commentPr>
        </mc:Choice>
        <mc:Fallback/>
      </mc:AlternateContent>
    </comment>
    <comment ref="B24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580</xdr:row>
                <xdr:rowOff>12</xdr:rowOff>
              </xdr:from>
              <xdr:to>
                <xdr:col>3</xdr:col>
                <xdr:colOff>48</xdr:colOff>
                <xdr:row>585</xdr:row>
                <xdr:rowOff>1</xdr:rowOff>
              </xdr:to>
            </anchor>
          </commentPr>
        </mc:Choice>
        <mc:Fallback/>
      </mc:AlternateContent>
    </comment>
    <comment ref="B25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581</xdr:row>
                <xdr:rowOff>12</xdr:rowOff>
              </xdr:from>
              <xdr:to>
                <xdr:col>3</xdr:col>
                <xdr:colOff>48</xdr:colOff>
                <xdr:row>586</xdr:row>
                <xdr:rowOff>1</xdr:rowOff>
              </xdr:to>
            </anchor>
          </commentPr>
        </mc:Choice>
        <mc:Fallback/>
      </mc:AlternateContent>
    </comment>
    <comment ref="B25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582</xdr:row>
                <xdr:rowOff>12</xdr:rowOff>
              </xdr:from>
              <xdr:to>
                <xdr:col>3</xdr:col>
                <xdr:colOff>48</xdr:colOff>
                <xdr:row>587</xdr:row>
                <xdr:rowOff>1</xdr:rowOff>
              </xdr:to>
            </anchor>
          </commentPr>
        </mc:Choice>
        <mc:Fallback/>
      </mc:AlternateContent>
    </comment>
    <comment ref="B25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583</xdr:row>
                <xdr:rowOff>12</xdr:rowOff>
              </xdr:from>
              <xdr:to>
                <xdr:col>3</xdr:col>
                <xdr:colOff>48</xdr:colOff>
                <xdr:row>588</xdr:row>
                <xdr:rowOff>1</xdr:rowOff>
              </xdr:to>
            </anchor>
          </commentPr>
        </mc:Choice>
        <mc:Fallback/>
      </mc:AlternateContent>
    </comment>
    <comment ref="B25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584</xdr:row>
                <xdr:rowOff>12</xdr:rowOff>
              </xdr:from>
              <xdr:to>
                <xdr:col>3</xdr:col>
                <xdr:colOff>48</xdr:colOff>
                <xdr:row>589</xdr:row>
                <xdr:rowOff>1</xdr:rowOff>
              </xdr:to>
            </anchor>
          </commentPr>
        </mc:Choice>
        <mc:Fallback/>
      </mc:AlternateContent>
    </comment>
    <comment ref="B25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585</xdr:row>
                <xdr:rowOff>12</xdr:rowOff>
              </xdr:from>
              <xdr:to>
                <xdr:col>3</xdr:col>
                <xdr:colOff>48</xdr:colOff>
                <xdr:row>590</xdr:row>
                <xdr:rowOff>1</xdr:rowOff>
              </xdr:to>
            </anchor>
          </commentPr>
        </mc:Choice>
        <mc:Fallback/>
      </mc:AlternateContent>
    </comment>
    <comment ref="B25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586</xdr:row>
                <xdr:rowOff>12</xdr:rowOff>
              </xdr:from>
              <xdr:to>
                <xdr:col>3</xdr:col>
                <xdr:colOff>48</xdr:colOff>
                <xdr:row>591</xdr:row>
                <xdr:rowOff>1</xdr:rowOff>
              </xdr:to>
            </anchor>
          </commentPr>
        </mc:Choice>
        <mc:Fallback/>
      </mc:AlternateContent>
    </comment>
    <comment ref="B25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587</xdr:row>
                <xdr:rowOff>12</xdr:rowOff>
              </xdr:from>
              <xdr:to>
                <xdr:col>3</xdr:col>
                <xdr:colOff>48</xdr:colOff>
                <xdr:row>592</xdr:row>
                <xdr:rowOff>1</xdr:rowOff>
              </xdr:to>
            </anchor>
          </commentPr>
        </mc:Choice>
        <mc:Fallback/>
      </mc:AlternateContent>
    </comment>
    <comment ref="B25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588</xdr:row>
                <xdr:rowOff>12</xdr:rowOff>
              </xdr:from>
              <xdr:to>
                <xdr:col>3</xdr:col>
                <xdr:colOff>48</xdr:colOff>
                <xdr:row>593</xdr:row>
                <xdr:rowOff>1</xdr:rowOff>
              </xdr:to>
            </anchor>
          </commentPr>
        </mc:Choice>
        <mc:Fallback/>
      </mc:AlternateContent>
    </comment>
    <comment ref="B25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589</xdr:row>
                <xdr:rowOff>12</xdr:rowOff>
              </xdr:from>
              <xdr:to>
                <xdr:col>3</xdr:col>
                <xdr:colOff>48</xdr:colOff>
                <xdr:row>594</xdr:row>
                <xdr:rowOff>1</xdr:rowOff>
              </xdr:to>
            </anchor>
          </commentPr>
        </mc:Choice>
        <mc:Fallback/>
      </mc:AlternateContent>
    </comment>
    <comment ref="B25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590</xdr:row>
                <xdr:rowOff>12</xdr:rowOff>
              </xdr:from>
              <xdr:to>
                <xdr:col>3</xdr:col>
                <xdr:colOff>48</xdr:colOff>
                <xdr:row>595</xdr:row>
                <xdr:rowOff>1</xdr:rowOff>
              </xdr:to>
            </anchor>
          </commentPr>
        </mc:Choice>
        <mc:Fallback/>
      </mc:AlternateContent>
    </comment>
    <comment ref="B26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591</xdr:row>
                <xdr:rowOff>12</xdr:rowOff>
              </xdr:from>
              <xdr:to>
                <xdr:col>3</xdr:col>
                <xdr:colOff>48</xdr:colOff>
                <xdr:row>596</xdr:row>
                <xdr:rowOff>1</xdr:rowOff>
              </xdr:to>
            </anchor>
          </commentPr>
        </mc:Choice>
        <mc:Fallback/>
      </mc:AlternateContent>
    </comment>
    <comment ref="B26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592</xdr:row>
                <xdr:rowOff>12</xdr:rowOff>
              </xdr:from>
              <xdr:to>
                <xdr:col>3</xdr:col>
                <xdr:colOff>48</xdr:colOff>
                <xdr:row>597</xdr:row>
                <xdr:rowOff>1</xdr:rowOff>
              </xdr:to>
            </anchor>
          </commentPr>
        </mc:Choice>
        <mc:Fallback/>
      </mc:AlternateContent>
    </comment>
    <comment ref="B26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593</xdr:row>
                <xdr:rowOff>12</xdr:rowOff>
              </xdr:from>
              <xdr:to>
                <xdr:col>3</xdr:col>
                <xdr:colOff>48</xdr:colOff>
                <xdr:row>598</xdr:row>
                <xdr:rowOff>1</xdr:rowOff>
              </xdr:to>
            </anchor>
          </commentPr>
        </mc:Choice>
        <mc:Fallback/>
      </mc:AlternateContent>
    </comment>
    <comment ref="B26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594</xdr:row>
                <xdr:rowOff>12</xdr:rowOff>
              </xdr:from>
              <xdr:to>
                <xdr:col>3</xdr:col>
                <xdr:colOff>48</xdr:colOff>
                <xdr:row>599</xdr:row>
                <xdr:rowOff>1</xdr:rowOff>
              </xdr:to>
            </anchor>
          </commentPr>
        </mc:Choice>
        <mc:Fallback/>
      </mc:AlternateContent>
    </comment>
    <comment ref="B26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595</xdr:row>
                <xdr:rowOff>12</xdr:rowOff>
              </xdr:from>
              <xdr:to>
                <xdr:col>3</xdr:col>
                <xdr:colOff>48</xdr:colOff>
                <xdr:row>600</xdr:row>
                <xdr:rowOff>1</xdr:rowOff>
              </xdr:to>
            </anchor>
          </commentPr>
        </mc:Choice>
        <mc:Fallback/>
      </mc:AlternateContent>
    </comment>
    <comment ref="B26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596</xdr:row>
                <xdr:rowOff>12</xdr:rowOff>
              </xdr:from>
              <xdr:to>
                <xdr:col>3</xdr:col>
                <xdr:colOff>48</xdr:colOff>
                <xdr:row>601</xdr:row>
                <xdr:rowOff>1</xdr:rowOff>
              </xdr:to>
            </anchor>
          </commentPr>
        </mc:Choice>
        <mc:Fallback/>
      </mc:AlternateContent>
    </comment>
    <comment ref="B26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597</xdr:row>
                <xdr:rowOff>12</xdr:rowOff>
              </xdr:from>
              <xdr:to>
                <xdr:col>3</xdr:col>
                <xdr:colOff>48</xdr:colOff>
                <xdr:row>602</xdr:row>
                <xdr:rowOff>1</xdr:rowOff>
              </xdr:to>
            </anchor>
          </commentPr>
        </mc:Choice>
        <mc:Fallback/>
      </mc:AlternateContent>
    </comment>
    <comment ref="B26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598</xdr:row>
                <xdr:rowOff>12</xdr:rowOff>
              </xdr:from>
              <xdr:to>
                <xdr:col>3</xdr:col>
                <xdr:colOff>48</xdr:colOff>
                <xdr:row>603</xdr:row>
                <xdr:rowOff>1</xdr:rowOff>
              </xdr:to>
            </anchor>
          </commentPr>
        </mc:Choice>
        <mc:Fallback/>
      </mc:AlternateContent>
    </comment>
    <comment ref="B26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599</xdr:row>
                <xdr:rowOff>12</xdr:rowOff>
              </xdr:from>
              <xdr:to>
                <xdr:col>3</xdr:col>
                <xdr:colOff>48</xdr:colOff>
                <xdr:row>604</xdr:row>
                <xdr:rowOff>1</xdr:rowOff>
              </xdr:to>
            </anchor>
          </commentPr>
        </mc:Choice>
        <mc:Fallback/>
      </mc:AlternateContent>
    </comment>
    <comment ref="B26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600</xdr:row>
                <xdr:rowOff>12</xdr:rowOff>
              </xdr:from>
              <xdr:to>
                <xdr:col>3</xdr:col>
                <xdr:colOff>48</xdr:colOff>
                <xdr:row>605</xdr:row>
                <xdr:rowOff>1</xdr:rowOff>
              </xdr:to>
            </anchor>
          </commentPr>
        </mc:Choice>
        <mc:Fallback/>
      </mc:AlternateContent>
    </comment>
    <comment ref="B27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601</xdr:row>
                <xdr:rowOff>12</xdr:rowOff>
              </xdr:from>
              <xdr:to>
                <xdr:col>3</xdr:col>
                <xdr:colOff>48</xdr:colOff>
                <xdr:row>606</xdr:row>
                <xdr:rowOff>1</xdr:rowOff>
              </xdr:to>
            </anchor>
          </commentPr>
        </mc:Choice>
        <mc:Fallback/>
      </mc:AlternateContent>
    </comment>
    <comment ref="B27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602</xdr:row>
                <xdr:rowOff>12</xdr:rowOff>
              </xdr:from>
              <xdr:to>
                <xdr:col>3</xdr:col>
                <xdr:colOff>48</xdr:colOff>
                <xdr:row>607</xdr:row>
                <xdr:rowOff>1</xdr:rowOff>
              </xdr:to>
            </anchor>
          </commentPr>
        </mc:Choice>
        <mc:Fallback/>
      </mc:AlternateContent>
    </comment>
    <comment ref="B27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603</xdr:row>
                <xdr:rowOff>12</xdr:rowOff>
              </xdr:from>
              <xdr:to>
                <xdr:col>3</xdr:col>
                <xdr:colOff>48</xdr:colOff>
                <xdr:row>608</xdr:row>
                <xdr:rowOff>1</xdr:rowOff>
              </xdr:to>
            </anchor>
          </commentPr>
        </mc:Choice>
        <mc:Fallback/>
      </mc:AlternateContent>
    </comment>
    <comment ref="B27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604</xdr:row>
                <xdr:rowOff>12</xdr:rowOff>
              </xdr:from>
              <xdr:to>
                <xdr:col>3</xdr:col>
                <xdr:colOff>48</xdr:colOff>
                <xdr:row>609</xdr:row>
                <xdr:rowOff>1</xdr:rowOff>
              </xdr:to>
            </anchor>
          </commentPr>
        </mc:Choice>
        <mc:Fallback/>
      </mc:AlternateContent>
    </comment>
    <comment ref="B27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605</xdr:row>
                <xdr:rowOff>12</xdr:rowOff>
              </xdr:from>
              <xdr:to>
                <xdr:col>3</xdr:col>
                <xdr:colOff>48</xdr:colOff>
                <xdr:row>610</xdr:row>
                <xdr:rowOff>1</xdr:rowOff>
              </xdr:to>
            </anchor>
          </commentPr>
        </mc:Choice>
        <mc:Fallback/>
      </mc:AlternateContent>
    </comment>
    <comment ref="B27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606</xdr:row>
                <xdr:rowOff>12</xdr:rowOff>
              </xdr:from>
              <xdr:to>
                <xdr:col>3</xdr:col>
                <xdr:colOff>48</xdr:colOff>
                <xdr:row>611</xdr:row>
                <xdr:rowOff>1</xdr:rowOff>
              </xdr:to>
            </anchor>
          </commentPr>
        </mc:Choice>
        <mc:Fallback/>
      </mc:AlternateContent>
    </comment>
    <comment ref="B27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607</xdr:row>
                <xdr:rowOff>12</xdr:rowOff>
              </xdr:from>
              <xdr:to>
                <xdr:col>3</xdr:col>
                <xdr:colOff>48</xdr:colOff>
                <xdr:row>612</xdr:row>
                <xdr:rowOff>1</xdr:rowOff>
              </xdr:to>
            </anchor>
          </commentPr>
        </mc:Choice>
        <mc:Fallback/>
      </mc:AlternateContent>
    </comment>
    <comment ref="B27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608</xdr:row>
                <xdr:rowOff>12</xdr:rowOff>
              </xdr:from>
              <xdr:to>
                <xdr:col>3</xdr:col>
                <xdr:colOff>48</xdr:colOff>
                <xdr:row>613</xdr:row>
                <xdr:rowOff>1</xdr:rowOff>
              </xdr:to>
            </anchor>
          </commentPr>
        </mc:Choice>
        <mc:Fallback/>
      </mc:AlternateContent>
    </comment>
    <comment ref="B27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609</xdr:row>
                <xdr:rowOff>12</xdr:rowOff>
              </xdr:from>
              <xdr:to>
                <xdr:col>3</xdr:col>
                <xdr:colOff>48</xdr:colOff>
                <xdr:row>614</xdr:row>
                <xdr:rowOff>1</xdr:rowOff>
              </xdr:to>
            </anchor>
          </commentPr>
        </mc:Choice>
        <mc:Fallback/>
      </mc:AlternateContent>
    </comment>
    <comment ref="B27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610</xdr:row>
                <xdr:rowOff>12</xdr:rowOff>
              </xdr:from>
              <xdr:to>
                <xdr:col>3</xdr:col>
                <xdr:colOff>48</xdr:colOff>
                <xdr:row>615</xdr:row>
                <xdr:rowOff>1</xdr:rowOff>
              </xdr:to>
            </anchor>
          </commentPr>
        </mc:Choice>
        <mc:Fallback/>
      </mc:AlternateContent>
    </comment>
    <comment ref="B28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611</xdr:row>
                <xdr:rowOff>12</xdr:rowOff>
              </xdr:from>
              <xdr:to>
                <xdr:col>3</xdr:col>
                <xdr:colOff>48</xdr:colOff>
                <xdr:row>616</xdr:row>
                <xdr:rowOff>1</xdr:rowOff>
              </xdr:to>
            </anchor>
          </commentPr>
        </mc:Choice>
        <mc:Fallback/>
      </mc:AlternateContent>
    </comment>
    <comment ref="B28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612</xdr:row>
                <xdr:rowOff>12</xdr:rowOff>
              </xdr:from>
              <xdr:to>
                <xdr:col>3</xdr:col>
                <xdr:colOff>48</xdr:colOff>
                <xdr:row>617</xdr:row>
                <xdr:rowOff>1</xdr:rowOff>
              </xdr:to>
            </anchor>
          </commentPr>
        </mc:Choice>
        <mc:Fallback/>
      </mc:AlternateContent>
    </comment>
    <comment ref="B28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613</xdr:row>
                <xdr:rowOff>12</xdr:rowOff>
              </xdr:from>
              <xdr:to>
                <xdr:col>3</xdr:col>
                <xdr:colOff>48</xdr:colOff>
                <xdr:row>618</xdr:row>
                <xdr:rowOff>1</xdr:rowOff>
              </xdr:to>
            </anchor>
          </commentPr>
        </mc:Choice>
        <mc:Fallback/>
      </mc:AlternateContent>
    </comment>
    <comment ref="B28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614</xdr:row>
                <xdr:rowOff>12</xdr:rowOff>
              </xdr:from>
              <xdr:to>
                <xdr:col>3</xdr:col>
                <xdr:colOff>48</xdr:colOff>
                <xdr:row>619</xdr:row>
                <xdr:rowOff>1</xdr:rowOff>
              </xdr:to>
            </anchor>
          </commentPr>
        </mc:Choice>
        <mc:Fallback/>
      </mc:AlternateContent>
    </comment>
    <comment ref="B28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615</xdr:row>
                <xdr:rowOff>12</xdr:rowOff>
              </xdr:from>
              <xdr:to>
                <xdr:col>3</xdr:col>
                <xdr:colOff>48</xdr:colOff>
                <xdr:row>620</xdr:row>
                <xdr:rowOff>1</xdr:rowOff>
              </xdr:to>
            </anchor>
          </commentPr>
        </mc:Choice>
        <mc:Fallback/>
      </mc:AlternateContent>
    </comment>
    <comment ref="B28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616</xdr:row>
                <xdr:rowOff>12</xdr:rowOff>
              </xdr:from>
              <xdr:to>
                <xdr:col>3</xdr:col>
                <xdr:colOff>48</xdr:colOff>
                <xdr:row>621</xdr:row>
                <xdr:rowOff>1</xdr:rowOff>
              </xdr:to>
            </anchor>
          </commentPr>
        </mc:Choice>
        <mc:Fallback/>
      </mc:AlternateContent>
    </comment>
    <comment ref="B28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617</xdr:row>
                <xdr:rowOff>12</xdr:rowOff>
              </xdr:from>
              <xdr:to>
                <xdr:col>3</xdr:col>
                <xdr:colOff>48</xdr:colOff>
                <xdr:row>622</xdr:row>
                <xdr:rowOff>1</xdr:rowOff>
              </xdr:to>
            </anchor>
          </commentPr>
        </mc:Choice>
        <mc:Fallback/>
      </mc:AlternateContent>
    </comment>
    <comment ref="B28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618</xdr:row>
                <xdr:rowOff>12</xdr:rowOff>
              </xdr:from>
              <xdr:to>
                <xdr:col>3</xdr:col>
                <xdr:colOff>48</xdr:colOff>
                <xdr:row>623</xdr:row>
                <xdr:rowOff>1</xdr:rowOff>
              </xdr:to>
            </anchor>
          </commentPr>
        </mc:Choice>
        <mc:Fallback/>
      </mc:AlternateContent>
    </comment>
    <comment ref="B28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619</xdr:row>
                <xdr:rowOff>12</xdr:rowOff>
              </xdr:from>
              <xdr:to>
                <xdr:col>3</xdr:col>
                <xdr:colOff>48</xdr:colOff>
                <xdr:row>624</xdr:row>
                <xdr:rowOff>1</xdr:rowOff>
              </xdr:to>
            </anchor>
          </commentPr>
        </mc:Choice>
        <mc:Fallback/>
      </mc:AlternateContent>
    </comment>
    <comment ref="B28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620</xdr:row>
                <xdr:rowOff>12</xdr:rowOff>
              </xdr:from>
              <xdr:to>
                <xdr:col>3</xdr:col>
                <xdr:colOff>48</xdr:colOff>
                <xdr:row>625</xdr:row>
                <xdr:rowOff>1</xdr:rowOff>
              </xdr:to>
            </anchor>
          </commentPr>
        </mc:Choice>
        <mc:Fallback/>
      </mc:AlternateContent>
    </comment>
    <comment ref="B29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621</xdr:row>
                <xdr:rowOff>12</xdr:rowOff>
              </xdr:from>
              <xdr:to>
                <xdr:col>3</xdr:col>
                <xdr:colOff>48</xdr:colOff>
                <xdr:row>626</xdr:row>
                <xdr:rowOff>1</xdr:rowOff>
              </xdr:to>
            </anchor>
          </commentPr>
        </mc:Choice>
        <mc:Fallback/>
      </mc:AlternateContent>
    </comment>
    <comment ref="B29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622</xdr:row>
                <xdr:rowOff>12</xdr:rowOff>
              </xdr:from>
              <xdr:to>
                <xdr:col>3</xdr:col>
                <xdr:colOff>48</xdr:colOff>
                <xdr:row>627</xdr:row>
                <xdr:rowOff>1</xdr:rowOff>
              </xdr:to>
            </anchor>
          </commentPr>
        </mc:Choice>
        <mc:Fallback/>
      </mc:AlternateContent>
    </comment>
    <comment ref="B29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623</xdr:row>
                <xdr:rowOff>12</xdr:rowOff>
              </xdr:from>
              <xdr:to>
                <xdr:col>3</xdr:col>
                <xdr:colOff>48</xdr:colOff>
                <xdr:row>628</xdr:row>
                <xdr:rowOff>1</xdr:rowOff>
              </xdr:to>
            </anchor>
          </commentPr>
        </mc:Choice>
        <mc:Fallback/>
      </mc:AlternateContent>
    </comment>
    <comment ref="B29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628</xdr:row>
                <xdr:rowOff>12</xdr:rowOff>
              </xdr:from>
              <xdr:to>
                <xdr:col>3</xdr:col>
                <xdr:colOff>43</xdr:colOff>
                <xdr:row>633</xdr:row>
                <xdr:rowOff>1</xdr:rowOff>
              </xdr:to>
            </anchor>
          </commentPr>
        </mc:Choice>
        <mc:Fallback/>
      </mc:AlternateContent>
    </comment>
    <comment ref="B29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625</xdr:row>
                <xdr:rowOff>12</xdr:rowOff>
              </xdr:from>
              <xdr:to>
                <xdr:col>3</xdr:col>
                <xdr:colOff>48</xdr:colOff>
                <xdr:row>630</xdr:row>
                <xdr:rowOff>1</xdr:rowOff>
              </xdr:to>
            </anchor>
          </commentPr>
        </mc:Choice>
        <mc:Fallback/>
      </mc:AlternateContent>
    </comment>
    <comment ref="B29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626</xdr:row>
                <xdr:rowOff>12</xdr:rowOff>
              </xdr:from>
              <xdr:to>
                <xdr:col>3</xdr:col>
                <xdr:colOff>48</xdr:colOff>
                <xdr:row>631</xdr:row>
                <xdr:rowOff>1</xdr:rowOff>
              </xdr:to>
            </anchor>
          </commentPr>
        </mc:Choice>
        <mc:Fallback/>
      </mc:AlternateContent>
    </comment>
    <comment ref="B29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627</xdr:row>
                <xdr:rowOff>12</xdr:rowOff>
              </xdr:from>
              <xdr:to>
                <xdr:col>3</xdr:col>
                <xdr:colOff>48</xdr:colOff>
                <xdr:row>632</xdr:row>
                <xdr:rowOff>1</xdr:rowOff>
              </xdr:to>
            </anchor>
          </commentPr>
        </mc:Choice>
        <mc:Fallback/>
      </mc:AlternateContent>
    </comment>
    <comment ref="B29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628</xdr:row>
                <xdr:rowOff>12</xdr:rowOff>
              </xdr:from>
              <xdr:to>
                <xdr:col>3</xdr:col>
                <xdr:colOff>48</xdr:colOff>
                <xdr:row>633</xdr:row>
                <xdr:rowOff>1</xdr:rowOff>
              </xdr:to>
            </anchor>
          </commentPr>
        </mc:Choice>
        <mc:Fallback/>
      </mc:AlternateContent>
    </comment>
    <comment ref="B29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629</xdr:row>
                <xdr:rowOff>12</xdr:rowOff>
              </xdr:from>
              <xdr:to>
                <xdr:col>3</xdr:col>
                <xdr:colOff>48</xdr:colOff>
                <xdr:row>634</xdr:row>
                <xdr:rowOff>1</xdr:rowOff>
              </xdr:to>
            </anchor>
          </commentPr>
        </mc:Choice>
        <mc:Fallback/>
      </mc:AlternateContent>
    </comment>
    <comment ref="B29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630</xdr:row>
                <xdr:rowOff>12</xdr:rowOff>
              </xdr:from>
              <xdr:to>
                <xdr:col>3</xdr:col>
                <xdr:colOff>48</xdr:colOff>
                <xdr:row>635</xdr:row>
                <xdr:rowOff>1</xdr:rowOff>
              </xdr:to>
            </anchor>
          </commentPr>
        </mc:Choice>
        <mc:Fallback/>
      </mc:AlternateContent>
    </comment>
    <comment ref="B30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631</xdr:row>
                <xdr:rowOff>12</xdr:rowOff>
              </xdr:from>
              <xdr:to>
                <xdr:col>3</xdr:col>
                <xdr:colOff>48</xdr:colOff>
                <xdr:row>636</xdr:row>
                <xdr:rowOff>1</xdr:rowOff>
              </xdr:to>
            </anchor>
          </commentPr>
        </mc:Choice>
        <mc:Fallback/>
      </mc:AlternateContent>
    </comment>
    <comment ref="B30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632</xdr:row>
                <xdr:rowOff>12</xdr:rowOff>
              </xdr:from>
              <xdr:to>
                <xdr:col>3</xdr:col>
                <xdr:colOff>48</xdr:colOff>
                <xdr:row>637</xdr:row>
                <xdr:rowOff>1</xdr:rowOff>
              </xdr:to>
            </anchor>
          </commentPr>
        </mc:Choice>
        <mc:Fallback/>
      </mc:AlternateContent>
    </comment>
    <comment ref="B30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633</xdr:row>
                <xdr:rowOff>12</xdr:rowOff>
              </xdr:from>
              <xdr:to>
                <xdr:col>3</xdr:col>
                <xdr:colOff>48</xdr:colOff>
                <xdr:row>638</xdr:row>
                <xdr:rowOff>1</xdr:rowOff>
              </xdr:to>
            </anchor>
          </commentPr>
        </mc:Choice>
        <mc:Fallback/>
      </mc:AlternateContent>
    </comment>
    <comment ref="B30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634</xdr:row>
                <xdr:rowOff>12</xdr:rowOff>
              </xdr:from>
              <xdr:to>
                <xdr:col>3</xdr:col>
                <xdr:colOff>48</xdr:colOff>
                <xdr:row>639</xdr:row>
                <xdr:rowOff>1</xdr:rowOff>
              </xdr:to>
            </anchor>
          </commentPr>
        </mc:Choice>
        <mc:Fallback/>
      </mc:AlternateContent>
    </comment>
    <comment ref="B30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635</xdr:row>
                <xdr:rowOff>12</xdr:rowOff>
              </xdr:from>
              <xdr:to>
                <xdr:col>3</xdr:col>
                <xdr:colOff>48</xdr:colOff>
                <xdr:row>640</xdr:row>
                <xdr:rowOff>1</xdr:rowOff>
              </xdr:to>
            </anchor>
          </commentPr>
        </mc:Choice>
        <mc:Fallback/>
      </mc:AlternateContent>
    </comment>
    <comment ref="B30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636</xdr:row>
                <xdr:rowOff>12</xdr:rowOff>
              </xdr:from>
              <xdr:to>
                <xdr:col>3</xdr:col>
                <xdr:colOff>48</xdr:colOff>
                <xdr:row>641</xdr:row>
                <xdr:rowOff>1</xdr:rowOff>
              </xdr:to>
            </anchor>
          </commentPr>
        </mc:Choice>
        <mc:Fallback/>
      </mc:AlternateContent>
    </comment>
    <comment ref="B30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637</xdr:row>
                <xdr:rowOff>12</xdr:rowOff>
              </xdr:from>
              <xdr:to>
                <xdr:col>3</xdr:col>
                <xdr:colOff>48</xdr:colOff>
                <xdr:row>642</xdr:row>
                <xdr:rowOff>1</xdr:rowOff>
              </xdr:to>
            </anchor>
          </commentPr>
        </mc:Choice>
        <mc:Fallback/>
      </mc:AlternateContent>
    </comment>
    <comment ref="B30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638</xdr:row>
                <xdr:rowOff>12</xdr:rowOff>
              </xdr:from>
              <xdr:to>
                <xdr:col>3</xdr:col>
                <xdr:colOff>48</xdr:colOff>
                <xdr:row>643</xdr:row>
                <xdr:rowOff>1</xdr:rowOff>
              </xdr:to>
            </anchor>
          </commentPr>
        </mc:Choice>
        <mc:Fallback/>
      </mc:AlternateContent>
    </comment>
    <comment ref="B30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639</xdr:row>
                <xdr:rowOff>12</xdr:rowOff>
              </xdr:from>
              <xdr:to>
                <xdr:col>3</xdr:col>
                <xdr:colOff>48</xdr:colOff>
                <xdr:row>644</xdr:row>
                <xdr:rowOff>1</xdr:rowOff>
              </xdr:to>
            </anchor>
          </commentPr>
        </mc:Choice>
        <mc:Fallback/>
      </mc:AlternateContent>
    </comment>
    <comment ref="B30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640</xdr:row>
                <xdr:rowOff>12</xdr:rowOff>
              </xdr:from>
              <xdr:to>
                <xdr:col>3</xdr:col>
                <xdr:colOff>48</xdr:colOff>
                <xdr:row>645</xdr:row>
                <xdr:rowOff>1</xdr:rowOff>
              </xdr:to>
            </anchor>
          </commentPr>
        </mc:Choice>
        <mc:Fallback/>
      </mc:AlternateContent>
    </comment>
    <comment ref="B31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641</xdr:row>
                <xdr:rowOff>12</xdr:rowOff>
              </xdr:from>
              <xdr:to>
                <xdr:col>3</xdr:col>
                <xdr:colOff>48</xdr:colOff>
                <xdr:row>646</xdr:row>
                <xdr:rowOff>1</xdr:rowOff>
              </xdr:to>
            </anchor>
          </commentPr>
        </mc:Choice>
        <mc:Fallback/>
      </mc:AlternateContent>
    </comment>
    <comment ref="B31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642</xdr:row>
                <xdr:rowOff>12</xdr:rowOff>
              </xdr:from>
              <xdr:to>
                <xdr:col>3</xdr:col>
                <xdr:colOff>48</xdr:colOff>
                <xdr:row>647</xdr:row>
                <xdr:rowOff>1</xdr:rowOff>
              </xdr:to>
            </anchor>
          </commentPr>
        </mc:Choice>
        <mc:Fallback/>
      </mc:AlternateContent>
    </comment>
    <comment ref="B31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643</xdr:row>
                <xdr:rowOff>12</xdr:rowOff>
              </xdr:from>
              <xdr:to>
                <xdr:col>3</xdr:col>
                <xdr:colOff>48</xdr:colOff>
                <xdr:row>648</xdr:row>
                <xdr:rowOff>1</xdr:rowOff>
              </xdr:to>
            </anchor>
          </commentPr>
        </mc:Choice>
        <mc:Fallback/>
      </mc:AlternateContent>
    </comment>
    <comment ref="B31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644</xdr:row>
                <xdr:rowOff>12</xdr:rowOff>
              </xdr:from>
              <xdr:to>
                <xdr:col>3</xdr:col>
                <xdr:colOff>48</xdr:colOff>
                <xdr:row>649</xdr:row>
                <xdr:rowOff>1</xdr:rowOff>
              </xdr:to>
            </anchor>
          </commentPr>
        </mc:Choice>
        <mc:Fallback/>
      </mc:AlternateContent>
    </comment>
    <comment ref="B31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645</xdr:row>
                <xdr:rowOff>12</xdr:rowOff>
              </xdr:from>
              <xdr:to>
                <xdr:col>3</xdr:col>
                <xdr:colOff>48</xdr:colOff>
                <xdr:row>650</xdr:row>
                <xdr:rowOff>1</xdr:rowOff>
              </xdr:to>
            </anchor>
          </commentPr>
        </mc:Choice>
        <mc:Fallback/>
      </mc:AlternateContent>
    </comment>
    <comment ref="B31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646</xdr:row>
                <xdr:rowOff>12</xdr:rowOff>
              </xdr:from>
              <xdr:to>
                <xdr:col>3</xdr:col>
                <xdr:colOff>48</xdr:colOff>
                <xdr:row>651</xdr:row>
                <xdr:rowOff>1</xdr:rowOff>
              </xdr:to>
            </anchor>
          </commentPr>
        </mc:Choice>
        <mc:Fallback/>
      </mc:AlternateContent>
    </comment>
    <comment ref="B31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647</xdr:row>
                <xdr:rowOff>12</xdr:rowOff>
              </xdr:from>
              <xdr:to>
                <xdr:col>3</xdr:col>
                <xdr:colOff>48</xdr:colOff>
                <xdr:row>652</xdr:row>
                <xdr:rowOff>1</xdr:rowOff>
              </xdr:to>
            </anchor>
          </commentPr>
        </mc:Choice>
        <mc:Fallback/>
      </mc:AlternateContent>
    </comment>
    <comment ref="B31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648</xdr:row>
                <xdr:rowOff>12</xdr:rowOff>
              </xdr:from>
              <xdr:to>
                <xdr:col>3</xdr:col>
                <xdr:colOff>48</xdr:colOff>
                <xdr:row>653</xdr:row>
                <xdr:rowOff>1</xdr:rowOff>
              </xdr:to>
            </anchor>
          </commentPr>
        </mc:Choice>
        <mc:Fallback/>
      </mc:AlternateContent>
    </comment>
    <comment ref="B31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649</xdr:row>
                <xdr:rowOff>12</xdr:rowOff>
              </xdr:from>
              <xdr:to>
                <xdr:col>3</xdr:col>
                <xdr:colOff>48</xdr:colOff>
                <xdr:row>654</xdr:row>
                <xdr:rowOff>1</xdr:rowOff>
              </xdr:to>
            </anchor>
          </commentPr>
        </mc:Choice>
        <mc:Fallback/>
      </mc:AlternateContent>
    </comment>
    <comment ref="B31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650</xdr:row>
                <xdr:rowOff>12</xdr:rowOff>
              </xdr:from>
              <xdr:to>
                <xdr:col>3</xdr:col>
                <xdr:colOff>48</xdr:colOff>
                <xdr:row>655</xdr:row>
                <xdr:rowOff>1</xdr:rowOff>
              </xdr:to>
            </anchor>
          </commentPr>
        </mc:Choice>
        <mc:Fallback/>
      </mc:AlternateContent>
    </comment>
    <comment ref="B32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651</xdr:row>
                <xdr:rowOff>12</xdr:rowOff>
              </xdr:from>
              <xdr:to>
                <xdr:col>3</xdr:col>
                <xdr:colOff>48</xdr:colOff>
                <xdr:row>656</xdr:row>
                <xdr:rowOff>1</xdr:rowOff>
              </xdr:to>
            </anchor>
          </commentPr>
        </mc:Choice>
        <mc:Fallback/>
      </mc:AlternateContent>
    </comment>
    <comment ref="B32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652</xdr:row>
                <xdr:rowOff>12</xdr:rowOff>
              </xdr:from>
              <xdr:to>
                <xdr:col>3</xdr:col>
                <xdr:colOff>48</xdr:colOff>
                <xdr:row>657</xdr:row>
                <xdr:rowOff>1</xdr:rowOff>
              </xdr:to>
            </anchor>
          </commentPr>
        </mc:Choice>
        <mc:Fallback/>
      </mc:AlternateContent>
    </comment>
    <comment ref="B32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653</xdr:row>
                <xdr:rowOff>12</xdr:rowOff>
              </xdr:from>
              <xdr:to>
                <xdr:col>3</xdr:col>
                <xdr:colOff>48</xdr:colOff>
                <xdr:row>658</xdr:row>
                <xdr:rowOff>1</xdr:rowOff>
              </xdr:to>
            </anchor>
          </commentPr>
        </mc:Choice>
        <mc:Fallback/>
      </mc:AlternateContent>
    </comment>
    <comment ref="B32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654</xdr:row>
                <xdr:rowOff>12</xdr:rowOff>
              </xdr:from>
              <xdr:to>
                <xdr:col>3</xdr:col>
                <xdr:colOff>48</xdr:colOff>
                <xdr:row>659</xdr:row>
                <xdr:rowOff>1</xdr:rowOff>
              </xdr:to>
            </anchor>
          </commentPr>
        </mc:Choice>
        <mc:Fallback/>
      </mc:AlternateContent>
    </comment>
    <comment ref="B32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655</xdr:row>
                <xdr:rowOff>12</xdr:rowOff>
              </xdr:from>
              <xdr:to>
                <xdr:col>3</xdr:col>
                <xdr:colOff>48</xdr:colOff>
                <xdr:row>660</xdr:row>
                <xdr:rowOff>1</xdr:rowOff>
              </xdr:to>
            </anchor>
          </commentPr>
        </mc:Choice>
        <mc:Fallback/>
      </mc:AlternateContent>
    </comment>
    <comment ref="B32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656</xdr:row>
                <xdr:rowOff>12</xdr:rowOff>
              </xdr:from>
              <xdr:to>
                <xdr:col>3</xdr:col>
                <xdr:colOff>48</xdr:colOff>
                <xdr:row>661</xdr:row>
                <xdr:rowOff>1</xdr:rowOff>
              </xdr:to>
            </anchor>
          </commentPr>
        </mc:Choice>
        <mc:Fallback/>
      </mc:AlternateContent>
    </comment>
    <comment ref="B32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657</xdr:row>
                <xdr:rowOff>12</xdr:rowOff>
              </xdr:from>
              <xdr:to>
                <xdr:col>3</xdr:col>
                <xdr:colOff>48</xdr:colOff>
                <xdr:row>662</xdr:row>
                <xdr:rowOff>1</xdr:rowOff>
              </xdr:to>
            </anchor>
          </commentPr>
        </mc:Choice>
        <mc:Fallback/>
      </mc:AlternateContent>
    </comment>
    <comment ref="B32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658</xdr:row>
                <xdr:rowOff>12</xdr:rowOff>
              </xdr:from>
              <xdr:to>
                <xdr:col>3</xdr:col>
                <xdr:colOff>48</xdr:colOff>
                <xdr:row>663</xdr:row>
                <xdr:rowOff>1</xdr:rowOff>
              </xdr:to>
            </anchor>
          </commentPr>
        </mc:Choice>
        <mc:Fallback/>
      </mc:AlternateContent>
    </comment>
    <comment ref="B32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659</xdr:row>
                <xdr:rowOff>12</xdr:rowOff>
              </xdr:from>
              <xdr:to>
                <xdr:col>3</xdr:col>
                <xdr:colOff>48</xdr:colOff>
                <xdr:row>664</xdr:row>
                <xdr:rowOff>1</xdr:rowOff>
              </xdr:to>
            </anchor>
          </commentPr>
        </mc:Choice>
        <mc:Fallback/>
      </mc:AlternateContent>
    </comment>
    <comment ref="B32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660</xdr:row>
                <xdr:rowOff>12</xdr:rowOff>
              </xdr:from>
              <xdr:to>
                <xdr:col>3</xdr:col>
                <xdr:colOff>48</xdr:colOff>
                <xdr:row>665</xdr:row>
                <xdr:rowOff>1</xdr:rowOff>
              </xdr:to>
            </anchor>
          </commentPr>
        </mc:Choice>
        <mc:Fallback/>
      </mc:AlternateContent>
    </comment>
    <comment ref="B33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661</xdr:row>
                <xdr:rowOff>12</xdr:rowOff>
              </xdr:from>
              <xdr:to>
                <xdr:col>3</xdr:col>
                <xdr:colOff>48</xdr:colOff>
                <xdr:row>666</xdr:row>
                <xdr:rowOff>1</xdr:rowOff>
              </xdr:to>
            </anchor>
          </commentPr>
        </mc:Choice>
        <mc:Fallback/>
      </mc:AlternateContent>
    </comment>
    <comment ref="B33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666</xdr:row>
                <xdr:rowOff>12</xdr:rowOff>
              </xdr:from>
              <xdr:to>
                <xdr:col>3</xdr:col>
                <xdr:colOff>43</xdr:colOff>
                <xdr:row>671</xdr:row>
                <xdr:rowOff>1</xdr:rowOff>
              </xdr:to>
            </anchor>
          </commentPr>
        </mc:Choice>
        <mc:Fallback/>
      </mc:AlternateContent>
    </comment>
    <comment ref="B33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663</xdr:row>
                <xdr:rowOff>12</xdr:rowOff>
              </xdr:from>
              <xdr:to>
                <xdr:col>3</xdr:col>
                <xdr:colOff>48</xdr:colOff>
                <xdr:row>668</xdr:row>
                <xdr:rowOff>1</xdr:rowOff>
              </xdr:to>
            </anchor>
          </commentPr>
        </mc:Choice>
        <mc:Fallback/>
      </mc:AlternateContent>
    </comment>
    <comment ref="B33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664</xdr:row>
                <xdr:rowOff>12</xdr:rowOff>
              </xdr:from>
              <xdr:to>
                <xdr:col>3</xdr:col>
                <xdr:colOff>48</xdr:colOff>
                <xdr:row>669</xdr:row>
                <xdr:rowOff>1</xdr:rowOff>
              </xdr:to>
            </anchor>
          </commentPr>
        </mc:Choice>
        <mc:Fallback/>
      </mc:AlternateContent>
    </comment>
    <comment ref="B33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665</xdr:row>
                <xdr:rowOff>12</xdr:rowOff>
              </xdr:from>
              <xdr:to>
                <xdr:col>3</xdr:col>
                <xdr:colOff>48</xdr:colOff>
                <xdr:row>670</xdr:row>
                <xdr:rowOff>1</xdr:rowOff>
              </xdr:to>
            </anchor>
          </commentPr>
        </mc:Choice>
        <mc:Fallback/>
      </mc:AlternateContent>
    </comment>
    <comment ref="B33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666</xdr:row>
                <xdr:rowOff>12</xdr:rowOff>
              </xdr:from>
              <xdr:to>
                <xdr:col>3</xdr:col>
                <xdr:colOff>48</xdr:colOff>
                <xdr:row>671</xdr:row>
                <xdr:rowOff>1</xdr:rowOff>
              </xdr:to>
            </anchor>
          </commentPr>
        </mc:Choice>
        <mc:Fallback/>
      </mc:AlternateContent>
    </comment>
    <comment ref="B33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667</xdr:row>
                <xdr:rowOff>12</xdr:rowOff>
              </xdr:from>
              <xdr:to>
                <xdr:col>3</xdr:col>
                <xdr:colOff>48</xdr:colOff>
                <xdr:row>672</xdr:row>
                <xdr:rowOff>1</xdr:rowOff>
              </xdr:to>
            </anchor>
          </commentPr>
        </mc:Choice>
        <mc:Fallback/>
      </mc:AlternateContent>
    </comment>
    <comment ref="B33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668</xdr:row>
                <xdr:rowOff>12</xdr:rowOff>
              </xdr:from>
              <xdr:to>
                <xdr:col>3</xdr:col>
                <xdr:colOff>48</xdr:colOff>
                <xdr:row>673</xdr:row>
                <xdr:rowOff>1</xdr:rowOff>
              </xdr:to>
            </anchor>
          </commentPr>
        </mc:Choice>
        <mc:Fallback/>
      </mc:AlternateContent>
    </comment>
    <comment ref="B33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669</xdr:row>
                <xdr:rowOff>12</xdr:rowOff>
              </xdr:from>
              <xdr:to>
                <xdr:col>3</xdr:col>
                <xdr:colOff>48</xdr:colOff>
                <xdr:row>674</xdr:row>
                <xdr:rowOff>1</xdr:rowOff>
              </xdr:to>
            </anchor>
          </commentPr>
        </mc:Choice>
        <mc:Fallback/>
      </mc:AlternateContent>
    </comment>
    <comment ref="B33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670</xdr:row>
                <xdr:rowOff>12</xdr:rowOff>
              </xdr:from>
              <xdr:to>
                <xdr:col>3</xdr:col>
                <xdr:colOff>48</xdr:colOff>
                <xdr:row>675</xdr:row>
                <xdr:rowOff>1</xdr:rowOff>
              </xdr:to>
            </anchor>
          </commentPr>
        </mc:Choice>
        <mc:Fallback/>
      </mc:AlternateContent>
    </comment>
    <comment ref="B34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671</xdr:row>
                <xdr:rowOff>12</xdr:rowOff>
              </xdr:from>
              <xdr:to>
                <xdr:col>3</xdr:col>
                <xdr:colOff>48</xdr:colOff>
                <xdr:row>676</xdr:row>
                <xdr:rowOff>1</xdr:rowOff>
              </xdr:to>
            </anchor>
          </commentPr>
        </mc:Choice>
        <mc:Fallback/>
      </mc:AlternateContent>
    </comment>
    <comment ref="B34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672</xdr:row>
                <xdr:rowOff>12</xdr:rowOff>
              </xdr:from>
              <xdr:to>
                <xdr:col>3</xdr:col>
                <xdr:colOff>48</xdr:colOff>
                <xdr:row>677</xdr:row>
                <xdr:rowOff>1</xdr:rowOff>
              </xdr:to>
            </anchor>
          </commentPr>
        </mc:Choice>
        <mc:Fallback/>
      </mc:AlternateContent>
    </comment>
    <comment ref="B34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673</xdr:row>
                <xdr:rowOff>12</xdr:rowOff>
              </xdr:from>
              <xdr:to>
                <xdr:col>3</xdr:col>
                <xdr:colOff>48</xdr:colOff>
                <xdr:row>678</xdr:row>
                <xdr:rowOff>1</xdr:rowOff>
              </xdr:to>
            </anchor>
          </commentPr>
        </mc:Choice>
        <mc:Fallback/>
      </mc:AlternateContent>
    </comment>
    <comment ref="B34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674</xdr:row>
                <xdr:rowOff>12</xdr:rowOff>
              </xdr:from>
              <xdr:to>
                <xdr:col>3</xdr:col>
                <xdr:colOff>48</xdr:colOff>
                <xdr:row>679</xdr:row>
                <xdr:rowOff>1</xdr:rowOff>
              </xdr:to>
            </anchor>
          </commentPr>
        </mc:Choice>
        <mc:Fallback/>
      </mc:AlternateContent>
    </comment>
    <comment ref="B34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675</xdr:row>
                <xdr:rowOff>12</xdr:rowOff>
              </xdr:from>
              <xdr:to>
                <xdr:col>3</xdr:col>
                <xdr:colOff>48</xdr:colOff>
                <xdr:row>680</xdr:row>
                <xdr:rowOff>1</xdr:rowOff>
              </xdr:to>
            </anchor>
          </commentPr>
        </mc:Choice>
        <mc:Fallback/>
      </mc:AlternateContent>
    </comment>
    <comment ref="B34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676</xdr:row>
                <xdr:rowOff>12</xdr:rowOff>
              </xdr:from>
              <xdr:to>
                <xdr:col>3</xdr:col>
                <xdr:colOff>48</xdr:colOff>
                <xdr:row>681</xdr:row>
                <xdr:rowOff>1</xdr:rowOff>
              </xdr:to>
            </anchor>
          </commentPr>
        </mc:Choice>
        <mc:Fallback/>
      </mc:AlternateContent>
    </comment>
    <comment ref="B34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677</xdr:row>
                <xdr:rowOff>12</xdr:rowOff>
              </xdr:from>
              <xdr:to>
                <xdr:col>3</xdr:col>
                <xdr:colOff>48</xdr:colOff>
                <xdr:row>682</xdr:row>
                <xdr:rowOff>1</xdr:rowOff>
              </xdr:to>
            </anchor>
          </commentPr>
        </mc:Choice>
        <mc:Fallback/>
      </mc:AlternateContent>
    </comment>
    <comment ref="B34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678</xdr:row>
                <xdr:rowOff>12</xdr:rowOff>
              </xdr:from>
              <xdr:to>
                <xdr:col>3</xdr:col>
                <xdr:colOff>48</xdr:colOff>
                <xdr:row>683</xdr:row>
                <xdr:rowOff>1</xdr:rowOff>
              </xdr:to>
            </anchor>
          </commentPr>
        </mc:Choice>
        <mc:Fallback/>
      </mc:AlternateContent>
    </comment>
    <comment ref="B34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679</xdr:row>
                <xdr:rowOff>12</xdr:rowOff>
              </xdr:from>
              <xdr:to>
                <xdr:col>3</xdr:col>
                <xdr:colOff>48</xdr:colOff>
                <xdr:row>684</xdr:row>
                <xdr:rowOff>1</xdr:rowOff>
              </xdr:to>
            </anchor>
          </commentPr>
        </mc:Choice>
        <mc:Fallback/>
      </mc:AlternateContent>
    </comment>
    <comment ref="B34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680</xdr:row>
                <xdr:rowOff>12</xdr:rowOff>
              </xdr:from>
              <xdr:to>
                <xdr:col>3</xdr:col>
                <xdr:colOff>48</xdr:colOff>
                <xdr:row>685</xdr:row>
                <xdr:rowOff>1</xdr:rowOff>
              </xdr:to>
            </anchor>
          </commentPr>
        </mc:Choice>
        <mc:Fallback/>
      </mc:AlternateContent>
    </comment>
    <comment ref="B35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681</xdr:row>
                <xdr:rowOff>12</xdr:rowOff>
              </xdr:from>
              <xdr:to>
                <xdr:col>3</xdr:col>
                <xdr:colOff>48</xdr:colOff>
                <xdr:row>686</xdr:row>
                <xdr:rowOff>1</xdr:rowOff>
              </xdr:to>
            </anchor>
          </commentPr>
        </mc:Choice>
        <mc:Fallback/>
      </mc:AlternateContent>
    </comment>
    <comment ref="B35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682</xdr:row>
                <xdr:rowOff>12</xdr:rowOff>
              </xdr:from>
              <xdr:to>
                <xdr:col>3</xdr:col>
                <xdr:colOff>48</xdr:colOff>
                <xdr:row>687</xdr:row>
                <xdr:rowOff>1</xdr:rowOff>
              </xdr:to>
            </anchor>
          </commentPr>
        </mc:Choice>
        <mc:Fallback/>
      </mc:AlternateContent>
    </comment>
    <comment ref="B35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683</xdr:row>
                <xdr:rowOff>12</xdr:rowOff>
              </xdr:from>
              <xdr:to>
                <xdr:col>3</xdr:col>
                <xdr:colOff>48</xdr:colOff>
                <xdr:row>688</xdr:row>
                <xdr:rowOff>1</xdr:rowOff>
              </xdr:to>
            </anchor>
          </commentPr>
        </mc:Choice>
        <mc:Fallback/>
      </mc:AlternateContent>
    </comment>
    <comment ref="B35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684</xdr:row>
                <xdr:rowOff>12</xdr:rowOff>
              </xdr:from>
              <xdr:to>
                <xdr:col>3</xdr:col>
                <xdr:colOff>48</xdr:colOff>
                <xdr:row>689</xdr:row>
                <xdr:rowOff>1</xdr:rowOff>
              </xdr:to>
            </anchor>
          </commentPr>
        </mc:Choice>
        <mc:Fallback/>
      </mc:AlternateContent>
    </comment>
    <comment ref="B35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685</xdr:row>
                <xdr:rowOff>12</xdr:rowOff>
              </xdr:from>
              <xdr:to>
                <xdr:col>3</xdr:col>
                <xdr:colOff>48</xdr:colOff>
                <xdr:row>690</xdr:row>
                <xdr:rowOff>1</xdr:rowOff>
              </xdr:to>
            </anchor>
          </commentPr>
        </mc:Choice>
        <mc:Fallback/>
      </mc:AlternateContent>
    </comment>
    <comment ref="B35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686</xdr:row>
                <xdr:rowOff>12</xdr:rowOff>
              </xdr:from>
              <xdr:to>
                <xdr:col>3</xdr:col>
                <xdr:colOff>48</xdr:colOff>
                <xdr:row>691</xdr:row>
                <xdr:rowOff>1</xdr:rowOff>
              </xdr:to>
            </anchor>
          </commentPr>
        </mc:Choice>
        <mc:Fallback/>
      </mc:AlternateContent>
    </comment>
    <comment ref="B35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687</xdr:row>
                <xdr:rowOff>12</xdr:rowOff>
              </xdr:from>
              <xdr:to>
                <xdr:col>3</xdr:col>
                <xdr:colOff>48</xdr:colOff>
                <xdr:row>692</xdr:row>
                <xdr:rowOff>1</xdr:rowOff>
              </xdr:to>
            </anchor>
          </commentPr>
        </mc:Choice>
        <mc:Fallback/>
      </mc:AlternateContent>
    </comment>
    <comment ref="B35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688</xdr:row>
                <xdr:rowOff>12</xdr:rowOff>
              </xdr:from>
              <xdr:to>
                <xdr:col>3</xdr:col>
                <xdr:colOff>48</xdr:colOff>
                <xdr:row>693</xdr:row>
                <xdr:rowOff>1</xdr:rowOff>
              </xdr:to>
            </anchor>
          </commentPr>
        </mc:Choice>
        <mc:Fallback/>
      </mc:AlternateContent>
    </comment>
    <comment ref="B35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689</xdr:row>
                <xdr:rowOff>12</xdr:rowOff>
              </xdr:from>
              <xdr:to>
                <xdr:col>3</xdr:col>
                <xdr:colOff>48</xdr:colOff>
                <xdr:row>694</xdr:row>
                <xdr:rowOff>1</xdr:rowOff>
              </xdr:to>
            </anchor>
          </commentPr>
        </mc:Choice>
        <mc:Fallback/>
      </mc:AlternateContent>
    </comment>
    <comment ref="B35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690</xdr:row>
                <xdr:rowOff>12</xdr:rowOff>
              </xdr:from>
              <xdr:to>
                <xdr:col>3</xdr:col>
                <xdr:colOff>48</xdr:colOff>
                <xdr:row>695</xdr:row>
                <xdr:rowOff>1</xdr:rowOff>
              </xdr:to>
            </anchor>
          </commentPr>
        </mc:Choice>
        <mc:Fallback/>
      </mc:AlternateContent>
    </comment>
    <comment ref="B36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691</xdr:row>
                <xdr:rowOff>12</xdr:rowOff>
              </xdr:from>
              <xdr:to>
                <xdr:col>3</xdr:col>
                <xdr:colOff>48</xdr:colOff>
                <xdr:row>696</xdr:row>
                <xdr:rowOff>1</xdr:rowOff>
              </xdr:to>
            </anchor>
          </commentPr>
        </mc:Choice>
        <mc:Fallback/>
      </mc:AlternateContent>
    </comment>
    <comment ref="B36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692</xdr:row>
                <xdr:rowOff>12</xdr:rowOff>
              </xdr:from>
              <xdr:to>
                <xdr:col>3</xdr:col>
                <xdr:colOff>48</xdr:colOff>
                <xdr:row>697</xdr:row>
                <xdr:rowOff>1</xdr:rowOff>
              </xdr:to>
            </anchor>
          </commentPr>
        </mc:Choice>
        <mc:Fallback/>
      </mc:AlternateContent>
    </comment>
    <comment ref="B36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693</xdr:row>
                <xdr:rowOff>12</xdr:rowOff>
              </xdr:from>
              <xdr:to>
                <xdr:col>3</xdr:col>
                <xdr:colOff>48</xdr:colOff>
                <xdr:row>698</xdr:row>
                <xdr:rowOff>1</xdr:rowOff>
              </xdr:to>
            </anchor>
          </commentPr>
        </mc:Choice>
        <mc:Fallback/>
      </mc:AlternateContent>
    </comment>
    <comment ref="B36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694</xdr:row>
                <xdr:rowOff>12</xdr:rowOff>
              </xdr:from>
              <xdr:to>
                <xdr:col>3</xdr:col>
                <xdr:colOff>48</xdr:colOff>
                <xdr:row>699</xdr:row>
                <xdr:rowOff>1</xdr:rowOff>
              </xdr:to>
            </anchor>
          </commentPr>
        </mc:Choice>
        <mc:Fallback/>
      </mc:AlternateContent>
    </comment>
    <comment ref="B36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695</xdr:row>
                <xdr:rowOff>12</xdr:rowOff>
              </xdr:from>
              <xdr:to>
                <xdr:col>3</xdr:col>
                <xdr:colOff>48</xdr:colOff>
                <xdr:row>700</xdr:row>
                <xdr:rowOff>1</xdr:rowOff>
              </xdr:to>
            </anchor>
          </commentPr>
        </mc:Choice>
        <mc:Fallback/>
      </mc:AlternateContent>
    </comment>
    <comment ref="B36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696</xdr:row>
                <xdr:rowOff>12</xdr:rowOff>
              </xdr:from>
              <xdr:to>
                <xdr:col>3</xdr:col>
                <xdr:colOff>48</xdr:colOff>
                <xdr:row>701</xdr:row>
                <xdr:rowOff>1</xdr:rowOff>
              </xdr:to>
            </anchor>
          </commentPr>
        </mc:Choice>
        <mc:Fallback/>
      </mc:AlternateContent>
    </comment>
    <comment ref="B36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702</xdr:row>
                <xdr:rowOff>12</xdr:rowOff>
              </xdr:from>
              <xdr:to>
                <xdr:col>3</xdr:col>
                <xdr:colOff>43</xdr:colOff>
                <xdr:row>707</xdr:row>
                <xdr:rowOff>1</xdr:rowOff>
              </xdr:to>
            </anchor>
          </commentPr>
        </mc:Choice>
        <mc:Fallback/>
      </mc:AlternateContent>
    </comment>
    <comment ref="B36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703</xdr:row>
                <xdr:rowOff>12</xdr:rowOff>
              </xdr:from>
              <xdr:to>
                <xdr:col>3</xdr:col>
                <xdr:colOff>43</xdr:colOff>
                <xdr:row>708</xdr:row>
                <xdr:rowOff>1</xdr:rowOff>
              </xdr:to>
            </anchor>
          </commentPr>
        </mc:Choice>
        <mc:Fallback/>
      </mc:AlternateContent>
    </comment>
    <comment ref="B36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704</xdr:row>
                <xdr:rowOff>12</xdr:rowOff>
              </xdr:from>
              <xdr:to>
                <xdr:col>3</xdr:col>
                <xdr:colOff>43</xdr:colOff>
                <xdr:row>709</xdr:row>
                <xdr:rowOff>1</xdr:rowOff>
              </xdr:to>
            </anchor>
          </commentPr>
        </mc:Choice>
        <mc:Fallback/>
      </mc:AlternateContent>
    </comment>
    <comment ref="B36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700</xdr:row>
                <xdr:rowOff>12</xdr:rowOff>
              </xdr:from>
              <xdr:to>
                <xdr:col>3</xdr:col>
                <xdr:colOff>48</xdr:colOff>
                <xdr:row>705</xdr:row>
                <xdr:rowOff>1</xdr:rowOff>
              </xdr:to>
            </anchor>
          </commentPr>
        </mc:Choice>
        <mc:Fallback/>
      </mc:AlternateContent>
    </comment>
    <comment ref="B37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12</xdr:colOff>
                <xdr:row>706</xdr:row>
                <xdr:rowOff>12</xdr:rowOff>
              </xdr:from>
              <xdr:to>
                <xdr:col>3</xdr:col>
                <xdr:colOff>43</xdr:colOff>
                <xdr:row>711</xdr:row>
                <xdr:rowOff>1</xdr:rowOff>
              </xdr:to>
            </anchor>
          </commentPr>
        </mc:Choice>
        <mc:Fallback/>
      </mc:AlternateContent>
    </comment>
    <comment ref="C5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12</xdr:colOff>
                <xdr:row>3</xdr:row>
                <xdr:rowOff>7</xdr:rowOff>
              </xdr:from>
              <xdr:to>
                <xdr:col>4</xdr:col>
                <xdr:colOff>54</xdr:colOff>
                <xdr:row>33</xdr:row>
                <xdr:rowOff>1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</xdr:row>
                <xdr:rowOff>7</xdr:rowOff>
              </xdr:from>
              <xdr:to>
                <xdr:col>4</xdr:col>
                <xdr:colOff>58</xdr:colOff>
                <xdr:row>63</xdr:row>
                <xdr:rowOff>1</xdr:rowOff>
              </xdr:to>
            </anchor>
          </commentPr>
        </mc:Choice>
        <mc:Fallback/>
      </mc:AlternateContent>
    </comment>
    <comment ref="D7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22</xdr:colOff>
                <xdr:row>5</xdr:row>
                <xdr:rowOff>7</xdr:rowOff>
              </xdr:from>
              <xdr:to>
                <xdr:col>5</xdr:col>
                <xdr:colOff>54</xdr:colOff>
                <xdr:row>63</xdr:row>
                <xdr:rowOff>1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14</xdr:colOff>
                <xdr:row>5</xdr:row>
                <xdr:rowOff>7</xdr:rowOff>
              </xdr:from>
              <xdr:to>
                <xdr:col>6</xdr:col>
                <xdr:colOff>55</xdr:colOff>
                <xdr:row>63</xdr:row>
                <xdr:rowOff>1</xdr:rowOff>
              </xdr:to>
            </anchor>
          </commentPr>
        </mc:Choice>
        <mc:Fallback/>
      </mc:AlternateContent>
    </comment>
    <comment ref="F7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15</xdr:colOff>
                <xdr:row>5</xdr:row>
                <xdr:rowOff>7</xdr:rowOff>
              </xdr:from>
              <xdr:to>
                <xdr:col>7</xdr:col>
                <xdr:colOff>-21</xdr:colOff>
                <xdr:row>63</xdr:row>
                <xdr:rowOff>1</xdr:rowOff>
              </xdr:to>
            </anchor>
          </commentPr>
        </mc:Choice>
        <mc:Fallback/>
      </mc:AlternateContent>
    </comment>
    <comment ref="G7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98</xdr:colOff>
                <xdr:row>5</xdr:row>
                <xdr:rowOff>7</xdr:rowOff>
              </xdr:from>
              <xdr:to>
                <xdr:col>7</xdr:col>
                <xdr:colOff>63</xdr:colOff>
                <xdr:row>63</xdr:row>
                <xdr:rowOff>1</xdr:rowOff>
              </xdr:to>
            </anchor>
          </commentPr>
        </mc:Choice>
        <mc:Fallback/>
      </mc:AlternateContent>
    </comment>
    <comment ref="H7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99</xdr:colOff>
                <xdr:row>5</xdr:row>
                <xdr:rowOff>7</xdr:rowOff>
              </xdr:from>
              <xdr:to>
                <xdr:col>8</xdr:col>
                <xdr:colOff>63</xdr:colOff>
                <xdr:row>63</xdr:row>
                <xdr:rowOff>1</xdr:rowOff>
              </xdr:to>
            </anchor>
          </commentPr>
        </mc:Choice>
        <mc:Fallback/>
      </mc:AlternateContent>
    </comment>
    <comment ref="I7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97</xdr:colOff>
                <xdr:row>5</xdr:row>
                <xdr:rowOff>7</xdr:rowOff>
              </xdr:from>
              <xdr:to>
                <xdr:col>9</xdr:col>
                <xdr:colOff>65</xdr:colOff>
                <xdr:row>63</xdr:row>
                <xdr:rowOff>1</xdr:rowOff>
              </xdr:to>
            </anchor>
          </commentPr>
        </mc:Choice>
        <mc:Fallback/>
      </mc:AlternateContent>
    </comment>
    <comment ref="J7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131</xdr:colOff>
                <xdr:row>5</xdr:row>
                <xdr:rowOff>7</xdr:rowOff>
              </xdr:from>
              <xdr:to>
                <xdr:col>10</xdr:col>
                <xdr:colOff>66</xdr:colOff>
                <xdr:row>63</xdr:row>
                <xdr:rowOff>1</xdr:rowOff>
              </xdr:to>
            </anchor>
          </commentPr>
        </mc:Choice>
        <mc:Fallback/>
      </mc:AlternateContent>
    </comment>
    <comment ref="K7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136</xdr:colOff>
                <xdr:row>5</xdr:row>
                <xdr:rowOff>7</xdr:rowOff>
              </xdr:from>
              <xdr:to>
                <xdr:col>11</xdr:col>
                <xdr:colOff>67</xdr:colOff>
                <xdr:row>63</xdr:row>
                <xdr:rowOff>1</xdr:rowOff>
              </xdr:to>
            </anchor>
          </commentPr>
        </mc:Choice>
        <mc:Fallback/>
      </mc:AlternateContent>
    </comment>
    <comment ref="L7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113</xdr:colOff>
                <xdr:row>5</xdr:row>
                <xdr:rowOff>7</xdr:rowOff>
              </xdr:from>
              <xdr:to>
                <xdr:col>12</xdr:col>
                <xdr:colOff>68</xdr:colOff>
                <xdr:row>63</xdr:row>
                <xdr:rowOff>1</xdr:rowOff>
              </xdr:to>
            </anchor>
          </commentPr>
        </mc:Choice>
        <mc:Fallback/>
      </mc:AlternateContent>
    </comment>
  </commentList>
</comments>
</file>

<file path=xl/comments1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sz val="8"/>
            <color rgb="FF000000"/>
            <rFont val="Tahoma"/>
            <family val="0"/>
          </rPr>
          <t xml:space="preserve">Adaytum2
TYP=V
SVR=
LIB=Actuals Reporting
CBE=SAP MRG P&amp;L Alloc. Act/Budget
FGD=Y
BGD=Y
FGL=Y
BGL=N
SUP=Y
BBF=N
NTS=Y
VAL=Y
RHD=N
LCK=N
RFH=N
BBK=Y
OVF=N
IAB=N
BAZ=N
EAZ=N
P01=SAP Regions
P02=Entity marker
R01=ALLOC-CC in Subreg &amp; WBS short
C01=ACT/BUDG/FCAST/HC
RGP=adaytum_page_1
RGR=adaytum_row_1
RGC=adaytum_col_1
RGD=adaytum_data_1
VID=09080808EC8C62C0
CHK=-1860551389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</xdr:row>
                <xdr:rowOff>7</xdr:rowOff>
              </xdr:from>
              <xdr:to>
                <xdr:col>3</xdr:col>
                <xdr:colOff>48</xdr:colOff>
                <xdr:row>6</xdr:row>
                <xdr:rowOff>13</xdr:rowOff>
              </xdr:to>
            </anchor>
          </commentPr>
        </mc:Choice>
        <mc:Fallback/>
      </mc:AlternateContent>
    </comment>
    <comment ref="B5" authorId="0">
      <text>
        <r>
          <rPr>
            <sz val="8"/>
            <color rgb="FF000000"/>
            <rFont val="Tahoma"/>
            <family val="0"/>
          </rPr>
          <t xml:space="preserve">SAP 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7</xdr:rowOff>
              </xdr:from>
              <xdr:to>
                <xdr:col>3</xdr:col>
                <xdr:colOff>48</xdr:colOff>
                <xdr:row>33</xdr:row>
                <xdr:rowOff>1</xdr:rowOff>
              </xdr:to>
            </anchor>
          </commentPr>
        </mc:Choice>
        <mc:Fallback/>
      </mc:AlternateContent>
    </comment>
    <comment ref="B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</xdr:row>
                <xdr:rowOff>7</xdr:rowOff>
              </xdr:from>
              <xdr:to>
                <xdr:col>3</xdr:col>
                <xdr:colOff>48</xdr:colOff>
                <xdr:row>79</xdr:row>
                <xdr:rowOff>1</xdr:rowOff>
              </xdr:to>
            </anchor>
          </commentPr>
        </mc:Choice>
        <mc:Fallback/>
      </mc:AlternateContent>
    </comment>
    <comment ref="B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</xdr:row>
                <xdr:rowOff>24</xdr:rowOff>
              </xdr:from>
              <xdr:to>
                <xdr:col>2</xdr:col>
                <xdr:colOff>-89</xdr:colOff>
                <xdr:row>81</xdr:row>
                <xdr:rowOff>1</xdr:rowOff>
              </xdr:to>
            </anchor>
          </commentPr>
        </mc:Choice>
        <mc:Fallback/>
      </mc:AlternateContent>
    </comment>
    <comment ref="B1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33</xdr:row>
                <xdr:rowOff>12</xdr:rowOff>
              </xdr:from>
              <xdr:to>
                <xdr:col>2</xdr:col>
                <xdr:colOff>-89</xdr:colOff>
                <xdr:row>92</xdr:row>
                <xdr:rowOff>1</xdr:rowOff>
              </xdr:to>
            </anchor>
          </commentPr>
        </mc:Choice>
        <mc:Fallback/>
      </mc:AlternateContent>
    </comment>
    <comment ref="B1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60</xdr:row>
                <xdr:rowOff>12</xdr:rowOff>
              </xdr:from>
              <xdr:to>
                <xdr:col>2</xdr:col>
                <xdr:colOff>-89</xdr:colOff>
                <xdr:row>96</xdr:row>
                <xdr:rowOff>1</xdr:rowOff>
              </xdr:to>
            </anchor>
          </commentPr>
        </mc:Choice>
        <mc:Fallback/>
      </mc:AlternateContent>
    </comment>
    <comment ref="B1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63</xdr:row>
                <xdr:rowOff>12</xdr:rowOff>
              </xdr:from>
              <xdr:to>
                <xdr:col>2</xdr:col>
                <xdr:colOff>-89</xdr:colOff>
                <xdr:row>112</xdr:row>
                <xdr:rowOff>1</xdr:rowOff>
              </xdr:to>
            </anchor>
          </commentPr>
        </mc:Choice>
        <mc:Fallback/>
      </mc:AlternateContent>
    </comment>
    <comment ref="B1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79</xdr:row>
                <xdr:rowOff>12</xdr:rowOff>
              </xdr:from>
              <xdr:to>
                <xdr:col>2</xdr:col>
                <xdr:colOff>-89</xdr:colOff>
                <xdr:row>116</xdr:row>
                <xdr:rowOff>1</xdr:rowOff>
              </xdr:to>
            </anchor>
          </commentPr>
        </mc:Choice>
        <mc:Fallback/>
      </mc:AlternateContent>
    </comment>
    <comment ref="B1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81</xdr:row>
                <xdr:rowOff>12</xdr:rowOff>
              </xdr:from>
              <xdr:to>
                <xdr:col>2</xdr:col>
                <xdr:colOff>-89</xdr:colOff>
                <xdr:row>118</xdr:row>
                <xdr:rowOff>1</xdr:rowOff>
              </xdr:to>
            </anchor>
          </commentPr>
        </mc:Choice>
        <mc:Fallback/>
      </mc:AlternateContent>
    </comment>
    <comment ref="B1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92</xdr:row>
                <xdr:rowOff>12</xdr:rowOff>
              </xdr:from>
              <xdr:to>
                <xdr:col>2</xdr:col>
                <xdr:colOff>-89</xdr:colOff>
                <xdr:row>121</xdr:row>
                <xdr:rowOff>1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96</xdr:row>
                <xdr:rowOff>12</xdr:rowOff>
              </xdr:from>
              <xdr:to>
                <xdr:col>2</xdr:col>
                <xdr:colOff>-89</xdr:colOff>
                <xdr:row>124</xdr:row>
                <xdr:rowOff>1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112</xdr:row>
                <xdr:rowOff>12</xdr:rowOff>
              </xdr:from>
              <xdr:to>
                <xdr:col>2</xdr:col>
                <xdr:colOff>-89</xdr:colOff>
                <xdr:row>142</xdr:row>
                <xdr:rowOff>1</xdr:rowOff>
              </xdr:to>
            </anchor>
          </commentPr>
        </mc:Choice>
        <mc:Fallback/>
      </mc:AlternateContent>
    </comment>
    <comment ref="B1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116</xdr:row>
                <xdr:rowOff>12</xdr:rowOff>
              </xdr:from>
              <xdr:to>
                <xdr:col>2</xdr:col>
                <xdr:colOff>-89</xdr:colOff>
                <xdr:row>143</xdr:row>
                <xdr:rowOff>1</xdr:rowOff>
              </xdr:to>
            </anchor>
          </commentPr>
        </mc:Choice>
        <mc:Fallback/>
      </mc:AlternateContent>
    </comment>
    <comment ref="B1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118</xdr:row>
                <xdr:rowOff>12</xdr:rowOff>
              </xdr:from>
              <xdr:to>
                <xdr:col>2</xdr:col>
                <xdr:colOff>-89</xdr:colOff>
                <xdr:row>144</xdr:row>
                <xdr:rowOff>1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121</xdr:row>
                <xdr:rowOff>12</xdr:rowOff>
              </xdr:from>
              <xdr:to>
                <xdr:col>2</xdr:col>
                <xdr:colOff>-89</xdr:colOff>
                <xdr:row>145</xdr:row>
                <xdr:rowOff>1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124</xdr:row>
                <xdr:rowOff>12</xdr:rowOff>
              </xdr:from>
              <xdr:to>
                <xdr:col>2</xdr:col>
                <xdr:colOff>-89</xdr:colOff>
                <xdr:row>146</xdr:row>
                <xdr:rowOff>1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142</xdr:row>
                <xdr:rowOff>12</xdr:rowOff>
              </xdr:from>
              <xdr:to>
                <xdr:col>2</xdr:col>
                <xdr:colOff>-89</xdr:colOff>
                <xdr:row>147</xdr:row>
                <xdr:rowOff>1</xdr:rowOff>
              </xdr:to>
            </anchor>
          </commentPr>
        </mc:Choice>
        <mc:Fallback/>
      </mc:AlternateContent>
    </comment>
    <comment ref="B2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143</xdr:row>
                <xdr:rowOff>12</xdr:rowOff>
              </xdr:from>
              <xdr:to>
                <xdr:col>2</xdr:col>
                <xdr:colOff>-89</xdr:colOff>
                <xdr:row>148</xdr:row>
                <xdr:rowOff>1</xdr:rowOff>
              </xdr:to>
            </anchor>
          </commentPr>
        </mc:Choice>
        <mc:Fallback/>
      </mc:AlternateContent>
    </comment>
    <comment ref="B2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144</xdr:row>
                <xdr:rowOff>12</xdr:rowOff>
              </xdr:from>
              <xdr:to>
                <xdr:col>2</xdr:col>
                <xdr:colOff>-89</xdr:colOff>
                <xdr:row>149</xdr:row>
                <xdr:rowOff>1</xdr:rowOff>
              </xdr:to>
            </anchor>
          </commentPr>
        </mc:Choice>
        <mc:Fallback/>
      </mc:AlternateContent>
    </comment>
    <comment ref="B2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145</xdr:row>
                <xdr:rowOff>12</xdr:rowOff>
              </xdr:from>
              <xdr:to>
                <xdr:col>2</xdr:col>
                <xdr:colOff>-89</xdr:colOff>
                <xdr:row>150</xdr:row>
                <xdr:rowOff>1</xdr:rowOff>
              </xdr:to>
            </anchor>
          </commentPr>
        </mc:Choice>
        <mc:Fallback/>
      </mc:AlternateContent>
    </comment>
    <comment ref="B2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146</xdr:row>
                <xdr:rowOff>12</xdr:rowOff>
              </xdr:from>
              <xdr:to>
                <xdr:col>2</xdr:col>
                <xdr:colOff>-89</xdr:colOff>
                <xdr:row>152</xdr:row>
                <xdr:rowOff>1</xdr:rowOff>
              </xdr:to>
            </anchor>
          </commentPr>
        </mc:Choice>
        <mc:Fallback/>
      </mc:AlternateContent>
    </comment>
    <comment ref="B2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147</xdr:row>
                <xdr:rowOff>12</xdr:rowOff>
              </xdr:from>
              <xdr:to>
                <xdr:col>2</xdr:col>
                <xdr:colOff>-89</xdr:colOff>
                <xdr:row>153</xdr:row>
                <xdr:rowOff>1</xdr:rowOff>
              </xdr:to>
            </anchor>
          </commentPr>
        </mc:Choice>
        <mc:Fallback/>
      </mc:AlternateContent>
    </comment>
    <comment ref="B2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148</xdr:row>
                <xdr:rowOff>12</xdr:rowOff>
              </xdr:from>
              <xdr:to>
                <xdr:col>2</xdr:col>
                <xdr:colOff>-89</xdr:colOff>
                <xdr:row>155</xdr:row>
                <xdr:rowOff>1</xdr:rowOff>
              </xdr:to>
            </anchor>
          </commentPr>
        </mc:Choice>
        <mc:Fallback/>
      </mc:AlternateContent>
    </comment>
    <comment ref="B2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149</xdr:row>
                <xdr:rowOff>12</xdr:rowOff>
              </xdr:from>
              <xdr:to>
                <xdr:col>2</xdr:col>
                <xdr:colOff>-89</xdr:colOff>
                <xdr:row>156</xdr:row>
                <xdr:rowOff>1</xdr:rowOff>
              </xdr:to>
            </anchor>
          </commentPr>
        </mc:Choice>
        <mc:Fallback/>
      </mc:AlternateContent>
    </comment>
    <comment ref="B3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150</xdr:row>
                <xdr:rowOff>12</xdr:rowOff>
              </xdr:from>
              <xdr:to>
                <xdr:col>2</xdr:col>
                <xdr:colOff>-89</xdr:colOff>
                <xdr:row>157</xdr:row>
                <xdr:rowOff>1</xdr:rowOff>
              </xdr:to>
            </anchor>
          </commentPr>
        </mc:Choice>
        <mc:Fallback/>
      </mc:AlternateContent>
    </comment>
    <comment ref="B3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152</xdr:row>
                <xdr:rowOff>12</xdr:rowOff>
              </xdr:from>
              <xdr:to>
                <xdr:col>2</xdr:col>
                <xdr:colOff>-89</xdr:colOff>
                <xdr:row>158</xdr:row>
                <xdr:rowOff>1</xdr:rowOff>
              </xdr:to>
            </anchor>
          </commentPr>
        </mc:Choice>
        <mc:Fallback/>
      </mc:AlternateContent>
    </comment>
    <comment ref="B3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153</xdr:row>
                <xdr:rowOff>12</xdr:rowOff>
              </xdr:from>
              <xdr:to>
                <xdr:col>2</xdr:col>
                <xdr:colOff>-89</xdr:colOff>
                <xdr:row>174</xdr:row>
                <xdr:rowOff>1</xdr:rowOff>
              </xdr:to>
            </anchor>
          </commentPr>
        </mc:Choice>
        <mc:Fallback/>
      </mc:AlternateContent>
    </comment>
    <comment ref="B3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155</xdr:row>
                <xdr:rowOff>12</xdr:rowOff>
              </xdr:from>
              <xdr:to>
                <xdr:col>2</xdr:col>
                <xdr:colOff>-89</xdr:colOff>
                <xdr:row>175</xdr:row>
                <xdr:rowOff>1</xdr:rowOff>
              </xdr:to>
            </anchor>
          </commentPr>
        </mc:Choice>
        <mc:Fallback/>
      </mc:AlternateContent>
    </comment>
    <comment ref="B3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156</xdr:row>
                <xdr:rowOff>12</xdr:rowOff>
              </xdr:from>
              <xdr:to>
                <xdr:col>2</xdr:col>
                <xdr:colOff>-89</xdr:colOff>
                <xdr:row>180</xdr:row>
                <xdr:rowOff>1</xdr:rowOff>
              </xdr:to>
            </anchor>
          </commentPr>
        </mc:Choice>
        <mc:Fallback/>
      </mc:AlternateContent>
    </comment>
    <comment ref="B3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157</xdr:row>
                <xdr:rowOff>12</xdr:rowOff>
              </xdr:from>
              <xdr:to>
                <xdr:col>2</xdr:col>
                <xdr:colOff>-89</xdr:colOff>
                <xdr:row>181</xdr:row>
                <xdr:rowOff>1</xdr:rowOff>
              </xdr:to>
            </anchor>
          </commentPr>
        </mc:Choice>
        <mc:Fallback/>
      </mc:AlternateContent>
    </comment>
    <comment ref="B3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158</xdr:row>
                <xdr:rowOff>12</xdr:rowOff>
              </xdr:from>
              <xdr:to>
                <xdr:col>2</xdr:col>
                <xdr:colOff>-89</xdr:colOff>
                <xdr:row>184</xdr:row>
                <xdr:rowOff>1</xdr:rowOff>
              </xdr:to>
            </anchor>
          </commentPr>
        </mc:Choice>
        <mc:Fallback/>
      </mc:AlternateContent>
    </comment>
    <comment ref="B3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174</xdr:row>
                <xdr:rowOff>12</xdr:rowOff>
              </xdr:from>
              <xdr:to>
                <xdr:col>2</xdr:col>
                <xdr:colOff>-89</xdr:colOff>
                <xdr:row>196</xdr:row>
                <xdr:rowOff>1</xdr:rowOff>
              </xdr:to>
            </anchor>
          </commentPr>
        </mc:Choice>
        <mc:Fallback/>
      </mc:AlternateContent>
    </comment>
    <comment ref="B3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175</xdr:row>
                <xdr:rowOff>12</xdr:rowOff>
              </xdr:from>
              <xdr:to>
                <xdr:col>2</xdr:col>
                <xdr:colOff>-89</xdr:colOff>
                <xdr:row>197</xdr:row>
                <xdr:rowOff>1</xdr:rowOff>
              </xdr:to>
            </anchor>
          </commentPr>
        </mc:Choice>
        <mc:Fallback/>
      </mc:AlternateContent>
    </comment>
    <comment ref="B3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180</xdr:row>
                <xdr:rowOff>12</xdr:rowOff>
              </xdr:from>
              <xdr:to>
                <xdr:col>2</xdr:col>
                <xdr:colOff>-89</xdr:colOff>
                <xdr:row>198</xdr:row>
                <xdr:rowOff>1</xdr:rowOff>
              </xdr:to>
            </anchor>
          </commentPr>
        </mc:Choice>
        <mc:Fallback/>
      </mc:AlternateContent>
    </comment>
    <comment ref="B4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181</xdr:row>
                <xdr:rowOff>12</xdr:rowOff>
              </xdr:from>
              <xdr:to>
                <xdr:col>2</xdr:col>
                <xdr:colOff>-89</xdr:colOff>
                <xdr:row>228</xdr:row>
                <xdr:rowOff>1</xdr:rowOff>
              </xdr:to>
            </anchor>
          </commentPr>
        </mc:Choice>
        <mc:Fallback/>
      </mc:AlternateContent>
    </comment>
    <comment ref="B4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184</xdr:row>
                <xdr:rowOff>12</xdr:rowOff>
              </xdr:from>
              <xdr:to>
                <xdr:col>2</xdr:col>
                <xdr:colOff>-89</xdr:colOff>
                <xdr:row>230</xdr:row>
                <xdr:rowOff>1</xdr:rowOff>
              </xdr:to>
            </anchor>
          </commentPr>
        </mc:Choice>
        <mc:Fallback/>
      </mc:AlternateContent>
    </comment>
    <comment ref="B4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196</xdr:row>
                <xdr:rowOff>12</xdr:rowOff>
              </xdr:from>
              <xdr:to>
                <xdr:col>2</xdr:col>
                <xdr:colOff>-89</xdr:colOff>
                <xdr:row>231</xdr:row>
                <xdr:rowOff>1</xdr:rowOff>
              </xdr:to>
            </anchor>
          </commentPr>
        </mc:Choice>
        <mc:Fallback/>
      </mc:AlternateContent>
    </comment>
    <comment ref="B4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197</xdr:row>
                <xdr:rowOff>12</xdr:rowOff>
              </xdr:from>
              <xdr:to>
                <xdr:col>2</xdr:col>
                <xdr:colOff>-89</xdr:colOff>
                <xdr:row>232</xdr:row>
                <xdr:rowOff>1</xdr:rowOff>
              </xdr:to>
            </anchor>
          </commentPr>
        </mc:Choice>
        <mc:Fallback/>
      </mc:AlternateContent>
    </comment>
    <comment ref="B4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198</xdr:row>
                <xdr:rowOff>12</xdr:rowOff>
              </xdr:from>
              <xdr:to>
                <xdr:col>2</xdr:col>
                <xdr:colOff>-89</xdr:colOff>
                <xdr:row>240</xdr:row>
                <xdr:rowOff>1</xdr:rowOff>
              </xdr:to>
            </anchor>
          </commentPr>
        </mc:Choice>
        <mc:Fallback/>
      </mc:AlternateContent>
    </comment>
    <comment ref="B4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228</xdr:row>
                <xdr:rowOff>12</xdr:rowOff>
              </xdr:from>
              <xdr:to>
                <xdr:col>2</xdr:col>
                <xdr:colOff>-89</xdr:colOff>
                <xdr:row>291</xdr:row>
                <xdr:rowOff>1</xdr:rowOff>
              </xdr:to>
            </anchor>
          </commentPr>
        </mc:Choice>
        <mc:Fallback/>
      </mc:AlternateContent>
    </comment>
    <comment ref="B4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230</xdr:row>
                <xdr:rowOff>12</xdr:rowOff>
              </xdr:from>
              <xdr:to>
                <xdr:col>2</xdr:col>
                <xdr:colOff>-89</xdr:colOff>
                <xdr:row>329</xdr:row>
                <xdr:rowOff>1</xdr:rowOff>
              </xdr:to>
            </anchor>
          </commentPr>
        </mc:Choice>
        <mc:Fallback/>
      </mc:AlternateContent>
    </comment>
    <comment ref="B4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231</xdr:row>
                <xdr:rowOff>12</xdr:rowOff>
              </xdr:from>
              <xdr:to>
                <xdr:col>2</xdr:col>
                <xdr:colOff>-89</xdr:colOff>
                <xdr:row>364</xdr:row>
                <xdr:rowOff>1</xdr:rowOff>
              </xdr:to>
            </anchor>
          </commentPr>
        </mc:Choice>
        <mc:Fallback/>
      </mc:AlternateContent>
    </comment>
    <comment ref="B4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232</xdr:row>
                <xdr:rowOff>12</xdr:rowOff>
              </xdr:from>
              <xdr:to>
                <xdr:col>2</xdr:col>
                <xdr:colOff>-89</xdr:colOff>
                <xdr:row>365</xdr:row>
                <xdr:rowOff>1</xdr:rowOff>
              </xdr:to>
            </anchor>
          </commentPr>
        </mc:Choice>
        <mc:Fallback/>
      </mc:AlternateContent>
    </comment>
    <comment ref="B4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240</xdr:row>
                <xdr:rowOff>12</xdr:rowOff>
              </xdr:from>
              <xdr:to>
                <xdr:col>2</xdr:col>
                <xdr:colOff>-89</xdr:colOff>
                <xdr:row>366</xdr:row>
                <xdr:rowOff>1</xdr:rowOff>
              </xdr:to>
            </anchor>
          </commentPr>
        </mc:Choice>
        <mc:Fallback/>
      </mc:AlternateContent>
    </comment>
    <comment ref="B5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291</xdr:row>
                <xdr:rowOff>12</xdr:rowOff>
              </xdr:from>
              <xdr:to>
                <xdr:col>2</xdr:col>
                <xdr:colOff>-89</xdr:colOff>
                <xdr:row>367</xdr:row>
                <xdr:rowOff>1</xdr:rowOff>
              </xdr:to>
            </anchor>
          </commentPr>
        </mc:Choice>
        <mc:Fallback/>
      </mc:AlternateContent>
    </comment>
    <comment ref="B5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329</xdr:row>
                <xdr:rowOff>12</xdr:rowOff>
              </xdr:from>
              <xdr:to>
                <xdr:col>2</xdr:col>
                <xdr:colOff>-89</xdr:colOff>
                <xdr:row>368</xdr:row>
                <xdr:rowOff>1</xdr:rowOff>
              </xdr:to>
            </anchor>
          </commentPr>
        </mc:Choice>
        <mc:Fallback/>
      </mc:AlternateContent>
    </comment>
    <comment ref="B5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364</xdr:row>
                <xdr:rowOff>12</xdr:rowOff>
              </xdr:from>
              <xdr:to>
                <xdr:col>2</xdr:col>
                <xdr:colOff>-89</xdr:colOff>
                <xdr:row>369</xdr:row>
                <xdr:rowOff>1</xdr:rowOff>
              </xdr:to>
            </anchor>
          </commentPr>
        </mc:Choice>
        <mc:Fallback/>
      </mc:AlternateContent>
    </comment>
    <comment ref="B5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365</xdr:row>
                <xdr:rowOff>12</xdr:rowOff>
              </xdr:from>
              <xdr:to>
                <xdr:col>2</xdr:col>
                <xdr:colOff>-89</xdr:colOff>
                <xdr:row>370</xdr:row>
                <xdr:rowOff>1</xdr:rowOff>
              </xdr:to>
            </anchor>
          </commentPr>
        </mc:Choice>
        <mc:Fallback/>
      </mc:AlternateContent>
    </comment>
    <comment ref="B5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366</xdr:row>
                <xdr:rowOff>12</xdr:rowOff>
              </xdr:from>
              <xdr:to>
                <xdr:col>2</xdr:col>
                <xdr:colOff>-89</xdr:colOff>
                <xdr:row>371</xdr:row>
                <xdr:rowOff>1</xdr:rowOff>
              </xdr:to>
            </anchor>
          </commentPr>
        </mc:Choice>
        <mc:Fallback/>
      </mc:AlternateContent>
    </comment>
    <comment ref="B5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367</xdr:row>
                <xdr:rowOff>12</xdr:rowOff>
              </xdr:from>
              <xdr:to>
                <xdr:col>2</xdr:col>
                <xdr:colOff>-89</xdr:colOff>
                <xdr:row>372</xdr:row>
                <xdr:rowOff>1</xdr:rowOff>
              </xdr:to>
            </anchor>
          </commentPr>
        </mc:Choice>
        <mc:Fallback/>
      </mc:AlternateContent>
    </comment>
    <comment ref="B5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368</xdr:row>
                <xdr:rowOff>12</xdr:rowOff>
              </xdr:from>
              <xdr:to>
                <xdr:col>2</xdr:col>
                <xdr:colOff>-89</xdr:colOff>
                <xdr:row>373</xdr:row>
                <xdr:rowOff>1</xdr:rowOff>
              </xdr:to>
            </anchor>
          </commentPr>
        </mc:Choice>
        <mc:Fallback/>
      </mc:AlternateContent>
    </comment>
    <comment ref="B5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369</xdr:row>
                <xdr:rowOff>12</xdr:rowOff>
              </xdr:from>
              <xdr:to>
                <xdr:col>2</xdr:col>
                <xdr:colOff>-89</xdr:colOff>
                <xdr:row>374</xdr:row>
                <xdr:rowOff>1</xdr:rowOff>
              </xdr:to>
            </anchor>
          </commentPr>
        </mc:Choice>
        <mc:Fallback/>
      </mc:AlternateContent>
    </comment>
    <comment ref="B5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370</xdr:row>
                <xdr:rowOff>12</xdr:rowOff>
              </xdr:from>
              <xdr:to>
                <xdr:col>2</xdr:col>
                <xdr:colOff>-89</xdr:colOff>
                <xdr:row>375</xdr:row>
                <xdr:rowOff>1</xdr:rowOff>
              </xdr:to>
            </anchor>
          </commentPr>
        </mc:Choice>
        <mc:Fallback/>
      </mc:AlternateContent>
    </comment>
    <comment ref="B5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371</xdr:row>
                <xdr:rowOff>12</xdr:rowOff>
              </xdr:from>
              <xdr:to>
                <xdr:col>2</xdr:col>
                <xdr:colOff>-89</xdr:colOff>
                <xdr:row>376</xdr:row>
                <xdr:rowOff>1</xdr:rowOff>
              </xdr:to>
            </anchor>
          </commentPr>
        </mc:Choice>
        <mc:Fallback/>
      </mc:AlternateContent>
    </comment>
    <comment ref="B6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372</xdr:row>
                <xdr:rowOff>12</xdr:rowOff>
              </xdr:from>
              <xdr:to>
                <xdr:col>2</xdr:col>
                <xdr:colOff>-89</xdr:colOff>
                <xdr:row>377</xdr:row>
                <xdr:rowOff>1</xdr:rowOff>
              </xdr:to>
            </anchor>
          </commentPr>
        </mc:Choice>
        <mc:Fallback/>
      </mc:AlternateContent>
    </comment>
    <comment ref="B6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373</xdr:row>
                <xdr:rowOff>12</xdr:rowOff>
              </xdr:from>
              <xdr:to>
                <xdr:col>2</xdr:col>
                <xdr:colOff>-89</xdr:colOff>
                <xdr:row>378</xdr:row>
                <xdr:rowOff>1</xdr:rowOff>
              </xdr:to>
            </anchor>
          </commentPr>
        </mc:Choice>
        <mc:Fallback/>
      </mc:AlternateContent>
    </comment>
    <comment ref="B6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374</xdr:row>
                <xdr:rowOff>12</xdr:rowOff>
              </xdr:from>
              <xdr:to>
                <xdr:col>2</xdr:col>
                <xdr:colOff>-89</xdr:colOff>
                <xdr:row>379</xdr:row>
                <xdr:rowOff>1</xdr:rowOff>
              </xdr:to>
            </anchor>
          </commentPr>
        </mc:Choice>
        <mc:Fallback/>
      </mc:AlternateContent>
    </comment>
    <comment ref="B6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375</xdr:row>
                <xdr:rowOff>12</xdr:rowOff>
              </xdr:from>
              <xdr:to>
                <xdr:col>2</xdr:col>
                <xdr:colOff>-89</xdr:colOff>
                <xdr:row>380</xdr:row>
                <xdr:rowOff>1</xdr:rowOff>
              </xdr:to>
            </anchor>
          </commentPr>
        </mc:Choice>
        <mc:Fallback/>
      </mc:AlternateContent>
    </comment>
    <comment ref="B6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376</xdr:row>
                <xdr:rowOff>12</xdr:rowOff>
              </xdr:from>
              <xdr:to>
                <xdr:col>2</xdr:col>
                <xdr:colOff>-89</xdr:colOff>
                <xdr:row>381</xdr:row>
                <xdr:rowOff>1</xdr:rowOff>
              </xdr:to>
            </anchor>
          </commentPr>
        </mc:Choice>
        <mc:Fallback/>
      </mc:AlternateContent>
    </comment>
    <comment ref="B6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377</xdr:row>
                <xdr:rowOff>12</xdr:rowOff>
              </xdr:from>
              <xdr:to>
                <xdr:col>2</xdr:col>
                <xdr:colOff>-89</xdr:colOff>
                <xdr:row>382</xdr:row>
                <xdr:rowOff>1</xdr:rowOff>
              </xdr:to>
            </anchor>
          </commentPr>
        </mc:Choice>
        <mc:Fallback/>
      </mc:AlternateContent>
    </comment>
    <comment ref="B6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378</xdr:row>
                <xdr:rowOff>12</xdr:rowOff>
              </xdr:from>
              <xdr:to>
                <xdr:col>2</xdr:col>
                <xdr:colOff>-89</xdr:colOff>
                <xdr:row>383</xdr:row>
                <xdr:rowOff>1</xdr:rowOff>
              </xdr:to>
            </anchor>
          </commentPr>
        </mc:Choice>
        <mc:Fallback/>
      </mc:AlternateContent>
    </comment>
    <comment ref="B6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379</xdr:row>
                <xdr:rowOff>12</xdr:rowOff>
              </xdr:from>
              <xdr:to>
                <xdr:col>2</xdr:col>
                <xdr:colOff>-89</xdr:colOff>
                <xdr:row>384</xdr:row>
                <xdr:rowOff>1</xdr:rowOff>
              </xdr:to>
            </anchor>
          </commentPr>
        </mc:Choice>
        <mc:Fallback/>
      </mc:AlternateContent>
    </comment>
    <comment ref="B6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380</xdr:row>
                <xdr:rowOff>12</xdr:rowOff>
              </xdr:from>
              <xdr:to>
                <xdr:col>2</xdr:col>
                <xdr:colOff>-89</xdr:colOff>
                <xdr:row>385</xdr:row>
                <xdr:rowOff>1</xdr:rowOff>
              </xdr:to>
            </anchor>
          </commentPr>
        </mc:Choice>
        <mc:Fallback/>
      </mc:AlternateContent>
    </comment>
    <comment ref="B6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381</xdr:row>
                <xdr:rowOff>12</xdr:rowOff>
              </xdr:from>
              <xdr:to>
                <xdr:col>2</xdr:col>
                <xdr:colOff>-89</xdr:colOff>
                <xdr:row>386</xdr:row>
                <xdr:rowOff>1</xdr:rowOff>
              </xdr:to>
            </anchor>
          </commentPr>
        </mc:Choice>
        <mc:Fallback/>
      </mc:AlternateContent>
    </comment>
    <comment ref="B7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382</xdr:row>
                <xdr:rowOff>12</xdr:rowOff>
              </xdr:from>
              <xdr:to>
                <xdr:col>2</xdr:col>
                <xdr:colOff>-89</xdr:colOff>
                <xdr:row>387</xdr:row>
                <xdr:rowOff>1</xdr:rowOff>
              </xdr:to>
            </anchor>
          </commentPr>
        </mc:Choice>
        <mc:Fallback/>
      </mc:AlternateContent>
    </comment>
    <comment ref="B7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383</xdr:row>
                <xdr:rowOff>12</xdr:rowOff>
              </xdr:from>
              <xdr:to>
                <xdr:col>2</xdr:col>
                <xdr:colOff>-89</xdr:colOff>
                <xdr:row>388</xdr:row>
                <xdr:rowOff>1</xdr:rowOff>
              </xdr:to>
            </anchor>
          </commentPr>
        </mc:Choice>
        <mc:Fallback/>
      </mc:AlternateContent>
    </comment>
    <comment ref="B7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384</xdr:row>
                <xdr:rowOff>12</xdr:rowOff>
              </xdr:from>
              <xdr:to>
                <xdr:col>2</xdr:col>
                <xdr:colOff>-89</xdr:colOff>
                <xdr:row>389</xdr:row>
                <xdr:rowOff>1</xdr:rowOff>
              </xdr:to>
            </anchor>
          </commentPr>
        </mc:Choice>
        <mc:Fallback/>
      </mc:AlternateContent>
    </comment>
    <comment ref="B7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385</xdr:row>
                <xdr:rowOff>12</xdr:rowOff>
              </xdr:from>
              <xdr:to>
                <xdr:col>2</xdr:col>
                <xdr:colOff>-89</xdr:colOff>
                <xdr:row>390</xdr:row>
                <xdr:rowOff>1</xdr:rowOff>
              </xdr:to>
            </anchor>
          </commentPr>
        </mc:Choice>
        <mc:Fallback/>
      </mc:AlternateContent>
    </comment>
    <comment ref="B7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386</xdr:row>
                <xdr:rowOff>12</xdr:rowOff>
              </xdr:from>
              <xdr:to>
                <xdr:col>2</xdr:col>
                <xdr:colOff>-89</xdr:colOff>
                <xdr:row>391</xdr:row>
                <xdr:rowOff>1</xdr:rowOff>
              </xdr:to>
            </anchor>
          </commentPr>
        </mc:Choice>
        <mc:Fallback/>
      </mc:AlternateContent>
    </comment>
    <comment ref="B7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387</xdr:row>
                <xdr:rowOff>12</xdr:rowOff>
              </xdr:from>
              <xdr:to>
                <xdr:col>2</xdr:col>
                <xdr:colOff>-89</xdr:colOff>
                <xdr:row>392</xdr:row>
                <xdr:rowOff>1</xdr:rowOff>
              </xdr:to>
            </anchor>
          </commentPr>
        </mc:Choice>
        <mc:Fallback/>
      </mc:AlternateContent>
    </comment>
    <comment ref="B7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388</xdr:row>
                <xdr:rowOff>12</xdr:rowOff>
              </xdr:from>
              <xdr:to>
                <xdr:col>2</xdr:col>
                <xdr:colOff>-89</xdr:colOff>
                <xdr:row>393</xdr:row>
                <xdr:rowOff>1</xdr:rowOff>
              </xdr:to>
            </anchor>
          </commentPr>
        </mc:Choice>
        <mc:Fallback/>
      </mc:AlternateContent>
    </comment>
    <comment ref="B7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389</xdr:row>
                <xdr:rowOff>12</xdr:rowOff>
              </xdr:from>
              <xdr:to>
                <xdr:col>2</xdr:col>
                <xdr:colOff>-89</xdr:colOff>
                <xdr:row>394</xdr:row>
                <xdr:rowOff>1</xdr:rowOff>
              </xdr:to>
            </anchor>
          </commentPr>
        </mc:Choice>
        <mc:Fallback/>
      </mc:AlternateContent>
    </comment>
    <comment ref="B7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390</xdr:row>
                <xdr:rowOff>12</xdr:rowOff>
              </xdr:from>
              <xdr:to>
                <xdr:col>2</xdr:col>
                <xdr:colOff>-89</xdr:colOff>
                <xdr:row>395</xdr:row>
                <xdr:rowOff>1</xdr:rowOff>
              </xdr:to>
            </anchor>
          </commentPr>
        </mc:Choice>
        <mc:Fallback/>
      </mc:AlternateContent>
    </comment>
    <comment ref="B7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391</xdr:row>
                <xdr:rowOff>12</xdr:rowOff>
              </xdr:from>
              <xdr:to>
                <xdr:col>2</xdr:col>
                <xdr:colOff>-89</xdr:colOff>
                <xdr:row>396</xdr:row>
                <xdr:rowOff>1</xdr:rowOff>
              </xdr:to>
            </anchor>
          </commentPr>
        </mc:Choice>
        <mc:Fallback/>
      </mc:AlternateContent>
    </comment>
    <comment ref="B8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392</xdr:row>
                <xdr:rowOff>12</xdr:rowOff>
              </xdr:from>
              <xdr:to>
                <xdr:col>2</xdr:col>
                <xdr:colOff>-89</xdr:colOff>
                <xdr:row>397</xdr:row>
                <xdr:rowOff>1</xdr:rowOff>
              </xdr:to>
            </anchor>
          </commentPr>
        </mc:Choice>
        <mc:Fallback/>
      </mc:AlternateContent>
    </comment>
    <comment ref="B8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393</xdr:row>
                <xdr:rowOff>12</xdr:rowOff>
              </xdr:from>
              <xdr:to>
                <xdr:col>2</xdr:col>
                <xdr:colOff>-89</xdr:colOff>
                <xdr:row>398</xdr:row>
                <xdr:rowOff>1</xdr:rowOff>
              </xdr:to>
            </anchor>
          </commentPr>
        </mc:Choice>
        <mc:Fallback/>
      </mc:AlternateContent>
    </comment>
    <comment ref="B8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394</xdr:row>
                <xdr:rowOff>12</xdr:rowOff>
              </xdr:from>
              <xdr:to>
                <xdr:col>2</xdr:col>
                <xdr:colOff>-89</xdr:colOff>
                <xdr:row>399</xdr:row>
                <xdr:rowOff>1</xdr:rowOff>
              </xdr:to>
            </anchor>
          </commentPr>
        </mc:Choice>
        <mc:Fallback/>
      </mc:AlternateContent>
    </comment>
    <comment ref="B8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395</xdr:row>
                <xdr:rowOff>12</xdr:rowOff>
              </xdr:from>
              <xdr:to>
                <xdr:col>2</xdr:col>
                <xdr:colOff>-89</xdr:colOff>
                <xdr:row>400</xdr:row>
                <xdr:rowOff>1</xdr:rowOff>
              </xdr:to>
            </anchor>
          </commentPr>
        </mc:Choice>
        <mc:Fallback/>
      </mc:AlternateContent>
    </comment>
    <comment ref="B8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396</xdr:row>
                <xdr:rowOff>12</xdr:rowOff>
              </xdr:from>
              <xdr:to>
                <xdr:col>2</xdr:col>
                <xdr:colOff>-89</xdr:colOff>
                <xdr:row>401</xdr:row>
                <xdr:rowOff>1</xdr:rowOff>
              </xdr:to>
            </anchor>
          </commentPr>
        </mc:Choice>
        <mc:Fallback/>
      </mc:AlternateContent>
    </comment>
    <comment ref="B8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397</xdr:row>
                <xdr:rowOff>12</xdr:rowOff>
              </xdr:from>
              <xdr:to>
                <xdr:col>2</xdr:col>
                <xdr:colOff>-89</xdr:colOff>
                <xdr:row>402</xdr:row>
                <xdr:rowOff>1</xdr:rowOff>
              </xdr:to>
            </anchor>
          </commentPr>
        </mc:Choice>
        <mc:Fallback/>
      </mc:AlternateContent>
    </comment>
    <comment ref="B8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398</xdr:row>
                <xdr:rowOff>12</xdr:rowOff>
              </xdr:from>
              <xdr:to>
                <xdr:col>2</xdr:col>
                <xdr:colOff>-89</xdr:colOff>
                <xdr:row>403</xdr:row>
                <xdr:rowOff>1</xdr:rowOff>
              </xdr:to>
            </anchor>
          </commentPr>
        </mc:Choice>
        <mc:Fallback/>
      </mc:AlternateContent>
    </comment>
    <comment ref="B8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399</xdr:row>
                <xdr:rowOff>12</xdr:rowOff>
              </xdr:from>
              <xdr:to>
                <xdr:col>2</xdr:col>
                <xdr:colOff>-89</xdr:colOff>
                <xdr:row>404</xdr:row>
                <xdr:rowOff>1</xdr:rowOff>
              </xdr:to>
            </anchor>
          </commentPr>
        </mc:Choice>
        <mc:Fallback/>
      </mc:AlternateContent>
    </comment>
    <comment ref="B8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400</xdr:row>
                <xdr:rowOff>12</xdr:rowOff>
              </xdr:from>
              <xdr:to>
                <xdr:col>2</xdr:col>
                <xdr:colOff>-89</xdr:colOff>
                <xdr:row>405</xdr:row>
                <xdr:rowOff>1</xdr:rowOff>
              </xdr:to>
            </anchor>
          </commentPr>
        </mc:Choice>
        <mc:Fallback/>
      </mc:AlternateContent>
    </comment>
    <comment ref="B8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401</xdr:row>
                <xdr:rowOff>12</xdr:rowOff>
              </xdr:from>
              <xdr:to>
                <xdr:col>2</xdr:col>
                <xdr:colOff>-89</xdr:colOff>
                <xdr:row>406</xdr:row>
                <xdr:rowOff>1</xdr:rowOff>
              </xdr:to>
            </anchor>
          </commentPr>
        </mc:Choice>
        <mc:Fallback/>
      </mc:AlternateContent>
    </comment>
    <comment ref="B9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402</xdr:row>
                <xdr:rowOff>12</xdr:rowOff>
              </xdr:from>
              <xdr:to>
                <xdr:col>2</xdr:col>
                <xdr:colOff>-89</xdr:colOff>
                <xdr:row>407</xdr:row>
                <xdr:rowOff>1</xdr:rowOff>
              </xdr:to>
            </anchor>
          </commentPr>
        </mc:Choice>
        <mc:Fallback/>
      </mc:AlternateContent>
    </comment>
    <comment ref="B9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403</xdr:row>
                <xdr:rowOff>12</xdr:rowOff>
              </xdr:from>
              <xdr:to>
                <xdr:col>2</xdr:col>
                <xdr:colOff>-89</xdr:colOff>
                <xdr:row>408</xdr:row>
                <xdr:rowOff>1</xdr:rowOff>
              </xdr:to>
            </anchor>
          </commentPr>
        </mc:Choice>
        <mc:Fallback/>
      </mc:AlternateContent>
    </comment>
    <comment ref="B9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404</xdr:row>
                <xdr:rowOff>12</xdr:rowOff>
              </xdr:from>
              <xdr:to>
                <xdr:col>2</xdr:col>
                <xdr:colOff>-89</xdr:colOff>
                <xdr:row>409</xdr:row>
                <xdr:rowOff>1</xdr:rowOff>
              </xdr:to>
            </anchor>
          </commentPr>
        </mc:Choice>
        <mc:Fallback/>
      </mc:AlternateContent>
    </comment>
    <comment ref="B9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405</xdr:row>
                <xdr:rowOff>12</xdr:rowOff>
              </xdr:from>
              <xdr:to>
                <xdr:col>2</xdr:col>
                <xdr:colOff>-89</xdr:colOff>
                <xdr:row>410</xdr:row>
                <xdr:rowOff>1</xdr:rowOff>
              </xdr:to>
            </anchor>
          </commentPr>
        </mc:Choice>
        <mc:Fallback/>
      </mc:AlternateContent>
    </comment>
    <comment ref="B9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406</xdr:row>
                <xdr:rowOff>12</xdr:rowOff>
              </xdr:from>
              <xdr:to>
                <xdr:col>2</xdr:col>
                <xdr:colOff>-89</xdr:colOff>
                <xdr:row>411</xdr:row>
                <xdr:rowOff>1</xdr:rowOff>
              </xdr:to>
            </anchor>
          </commentPr>
        </mc:Choice>
        <mc:Fallback/>
      </mc:AlternateContent>
    </comment>
    <comment ref="B9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407</xdr:row>
                <xdr:rowOff>12</xdr:rowOff>
              </xdr:from>
              <xdr:to>
                <xdr:col>2</xdr:col>
                <xdr:colOff>-89</xdr:colOff>
                <xdr:row>412</xdr:row>
                <xdr:rowOff>1</xdr:rowOff>
              </xdr:to>
            </anchor>
          </commentPr>
        </mc:Choice>
        <mc:Fallback/>
      </mc:AlternateContent>
    </comment>
    <comment ref="B9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408</xdr:row>
                <xdr:rowOff>12</xdr:rowOff>
              </xdr:from>
              <xdr:to>
                <xdr:col>2</xdr:col>
                <xdr:colOff>-89</xdr:colOff>
                <xdr:row>413</xdr:row>
                <xdr:rowOff>1</xdr:rowOff>
              </xdr:to>
            </anchor>
          </commentPr>
        </mc:Choice>
        <mc:Fallback/>
      </mc:AlternateContent>
    </comment>
    <comment ref="B9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409</xdr:row>
                <xdr:rowOff>12</xdr:rowOff>
              </xdr:from>
              <xdr:to>
                <xdr:col>2</xdr:col>
                <xdr:colOff>-89</xdr:colOff>
                <xdr:row>414</xdr:row>
                <xdr:rowOff>1</xdr:rowOff>
              </xdr:to>
            </anchor>
          </commentPr>
        </mc:Choice>
        <mc:Fallback/>
      </mc:AlternateContent>
    </comment>
    <comment ref="B9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410</xdr:row>
                <xdr:rowOff>12</xdr:rowOff>
              </xdr:from>
              <xdr:to>
                <xdr:col>2</xdr:col>
                <xdr:colOff>-89</xdr:colOff>
                <xdr:row>415</xdr:row>
                <xdr:rowOff>1</xdr:rowOff>
              </xdr:to>
            </anchor>
          </commentPr>
        </mc:Choice>
        <mc:Fallback/>
      </mc:AlternateContent>
    </comment>
    <comment ref="B9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411</xdr:row>
                <xdr:rowOff>12</xdr:rowOff>
              </xdr:from>
              <xdr:to>
                <xdr:col>2</xdr:col>
                <xdr:colOff>-89</xdr:colOff>
                <xdr:row>416</xdr:row>
                <xdr:rowOff>1</xdr:rowOff>
              </xdr:to>
            </anchor>
          </commentPr>
        </mc:Choice>
        <mc:Fallback/>
      </mc:AlternateContent>
    </comment>
    <comment ref="B10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412</xdr:row>
                <xdr:rowOff>12</xdr:rowOff>
              </xdr:from>
              <xdr:to>
                <xdr:col>2</xdr:col>
                <xdr:colOff>-89</xdr:colOff>
                <xdr:row>417</xdr:row>
                <xdr:rowOff>1</xdr:rowOff>
              </xdr:to>
            </anchor>
          </commentPr>
        </mc:Choice>
        <mc:Fallback/>
      </mc:AlternateContent>
    </comment>
    <comment ref="B10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413</xdr:row>
                <xdr:rowOff>12</xdr:rowOff>
              </xdr:from>
              <xdr:to>
                <xdr:col>2</xdr:col>
                <xdr:colOff>-89</xdr:colOff>
                <xdr:row>418</xdr:row>
                <xdr:rowOff>1</xdr:rowOff>
              </xdr:to>
            </anchor>
          </commentPr>
        </mc:Choice>
        <mc:Fallback/>
      </mc:AlternateContent>
    </comment>
    <comment ref="B10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414</xdr:row>
                <xdr:rowOff>12</xdr:rowOff>
              </xdr:from>
              <xdr:to>
                <xdr:col>2</xdr:col>
                <xdr:colOff>-89</xdr:colOff>
                <xdr:row>419</xdr:row>
                <xdr:rowOff>1</xdr:rowOff>
              </xdr:to>
            </anchor>
          </commentPr>
        </mc:Choice>
        <mc:Fallback/>
      </mc:AlternateContent>
    </comment>
    <comment ref="B10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415</xdr:row>
                <xdr:rowOff>12</xdr:rowOff>
              </xdr:from>
              <xdr:to>
                <xdr:col>2</xdr:col>
                <xdr:colOff>-89</xdr:colOff>
                <xdr:row>420</xdr:row>
                <xdr:rowOff>1</xdr:rowOff>
              </xdr:to>
            </anchor>
          </commentPr>
        </mc:Choice>
        <mc:Fallback/>
      </mc:AlternateContent>
    </comment>
    <comment ref="B10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416</xdr:row>
                <xdr:rowOff>12</xdr:rowOff>
              </xdr:from>
              <xdr:to>
                <xdr:col>2</xdr:col>
                <xdr:colOff>-89</xdr:colOff>
                <xdr:row>421</xdr:row>
                <xdr:rowOff>1</xdr:rowOff>
              </xdr:to>
            </anchor>
          </commentPr>
        </mc:Choice>
        <mc:Fallback/>
      </mc:AlternateContent>
    </comment>
    <comment ref="B10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417</xdr:row>
                <xdr:rowOff>12</xdr:rowOff>
              </xdr:from>
              <xdr:to>
                <xdr:col>2</xdr:col>
                <xdr:colOff>-89</xdr:colOff>
                <xdr:row>422</xdr:row>
                <xdr:rowOff>1</xdr:rowOff>
              </xdr:to>
            </anchor>
          </commentPr>
        </mc:Choice>
        <mc:Fallback/>
      </mc:AlternateContent>
    </comment>
    <comment ref="B10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418</xdr:row>
                <xdr:rowOff>12</xdr:rowOff>
              </xdr:from>
              <xdr:to>
                <xdr:col>2</xdr:col>
                <xdr:colOff>-89</xdr:colOff>
                <xdr:row>423</xdr:row>
                <xdr:rowOff>1</xdr:rowOff>
              </xdr:to>
            </anchor>
          </commentPr>
        </mc:Choice>
        <mc:Fallback/>
      </mc:AlternateContent>
    </comment>
    <comment ref="B10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419</xdr:row>
                <xdr:rowOff>12</xdr:rowOff>
              </xdr:from>
              <xdr:to>
                <xdr:col>2</xdr:col>
                <xdr:colOff>-89</xdr:colOff>
                <xdr:row>424</xdr:row>
                <xdr:rowOff>1</xdr:rowOff>
              </xdr:to>
            </anchor>
          </commentPr>
        </mc:Choice>
        <mc:Fallback/>
      </mc:AlternateContent>
    </comment>
    <comment ref="B10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420</xdr:row>
                <xdr:rowOff>12</xdr:rowOff>
              </xdr:from>
              <xdr:to>
                <xdr:col>2</xdr:col>
                <xdr:colOff>-89</xdr:colOff>
                <xdr:row>425</xdr:row>
                <xdr:rowOff>1</xdr:rowOff>
              </xdr:to>
            </anchor>
          </commentPr>
        </mc:Choice>
        <mc:Fallback/>
      </mc:AlternateContent>
    </comment>
    <comment ref="B10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421</xdr:row>
                <xdr:rowOff>12</xdr:rowOff>
              </xdr:from>
              <xdr:to>
                <xdr:col>2</xdr:col>
                <xdr:colOff>-89</xdr:colOff>
                <xdr:row>426</xdr:row>
                <xdr:rowOff>1</xdr:rowOff>
              </xdr:to>
            </anchor>
          </commentPr>
        </mc:Choice>
        <mc:Fallback/>
      </mc:AlternateContent>
    </comment>
    <comment ref="B11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422</xdr:row>
                <xdr:rowOff>12</xdr:rowOff>
              </xdr:from>
              <xdr:to>
                <xdr:col>2</xdr:col>
                <xdr:colOff>-89</xdr:colOff>
                <xdr:row>427</xdr:row>
                <xdr:rowOff>1</xdr:rowOff>
              </xdr:to>
            </anchor>
          </commentPr>
        </mc:Choice>
        <mc:Fallback/>
      </mc:AlternateContent>
    </comment>
    <comment ref="B11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423</xdr:row>
                <xdr:rowOff>12</xdr:rowOff>
              </xdr:from>
              <xdr:to>
                <xdr:col>2</xdr:col>
                <xdr:colOff>-89</xdr:colOff>
                <xdr:row>428</xdr:row>
                <xdr:rowOff>1</xdr:rowOff>
              </xdr:to>
            </anchor>
          </commentPr>
        </mc:Choice>
        <mc:Fallback/>
      </mc:AlternateContent>
    </comment>
    <comment ref="B11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424</xdr:row>
                <xdr:rowOff>12</xdr:rowOff>
              </xdr:from>
              <xdr:to>
                <xdr:col>2</xdr:col>
                <xdr:colOff>-89</xdr:colOff>
                <xdr:row>429</xdr:row>
                <xdr:rowOff>1</xdr:rowOff>
              </xdr:to>
            </anchor>
          </commentPr>
        </mc:Choice>
        <mc:Fallback/>
      </mc:AlternateContent>
    </comment>
    <comment ref="B11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425</xdr:row>
                <xdr:rowOff>12</xdr:rowOff>
              </xdr:from>
              <xdr:to>
                <xdr:col>2</xdr:col>
                <xdr:colOff>-89</xdr:colOff>
                <xdr:row>430</xdr:row>
                <xdr:rowOff>1</xdr:rowOff>
              </xdr:to>
            </anchor>
          </commentPr>
        </mc:Choice>
        <mc:Fallback/>
      </mc:AlternateContent>
    </comment>
    <comment ref="B11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426</xdr:row>
                <xdr:rowOff>12</xdr:rowOff>
              </xdr:from>
              <xdr:to>
                <xdr:col>2</xdr:col>
                <xdr:colOff>-89</xdr:colOff>
                <xdr:row>431</xdr:row>
                <xdr:rowOff>1</xdr:rowOff>
              </xdr:to>
            </anchor>
          </commentPr>
        </mc:Choice>
        <mc:Fallback/>
      </mc:AlternateContent>
    </comment>
    <comment ref="B11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427</xdr:row>
                <xdr:rowOff>12</xdr:rowOff>
              </xdr:from>
              <xdr:to>
                <xdr:col>2</xdr:col>
                <xdr:colOff>-89</xdr:colOff>
                <xdr:row>432</xdr:row>
                <xdr:rowOff>1</xdr:rowOff>
              </xdr:to>
            </anchor>
          </commentPr>
        </mc:Choice>
        <mc:Fallback/>
      </mc:AlternateContent>
    </comment>
    <comment ref="B11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428</xdr:row>
                <xdr:rowOff>12</xdr:rowOff>
              </xdr:from>
              <xdr:to>
                <xdr:col>2</xdr:col>
                <xdr:colOff>-89</xdr:colOff>
                <xdr:row>433</xdr:row>
                <xdr:rowOff>1</xdr:rowOff>
              </xdr:to>
            </anchor>
          </commentPr>
        </mc:Choice>
        <mc:Fallback/>
      </mc:AlternateContent>
    </comment>
    <comment ref="B11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429</xdr:row>
                <xdr:rowOff>12</xdr:rowOff>
              </xdr:from>
              <xdr:to>
                <xdr:col>2</xdr:col>
                <xdr:colOff>-89</xdr:colOff>
                <xdr:row>434</xdr:row>
                <xdr:rowOff>1</xdr:rowOff>
              </xdr:to>
            </anchor>
          </commentPr>
        </mc:Choice>
        <mc:Fallback/>
      </mc:AlternateContent>
    </comment>
    <comment ref="B11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430</xdr:row>
                <xdr:rowOff>12</xdr:rowOff>
              </xdr:from>
              <xdr:to>
                <xdr:col>2</xdr:col>
                <xdr:colOff>-89</xdr:colOff>
                <xdr:row>435</xdr:row>
                <xdr:rowOff>1</xdr:rowOff>
              </xdr:to>
            </anchor>
          </commentPr>
        </mc:Choice>
        <mc:Fallback/>
      </mc:AlternateContent>
    </comment>
    <comment ref="B11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431</xdr:row>
                <xdr:rowOff>12</xdr:rowOff>
              </xdr:from>
              <xdr:to>
                <xdr:col>2</xdr:col>
                <xdr:colOff>-89</xdr:colOff>
                <xdr:row>436</xdr:row>
                <xdr:rowOff>1</xdr:rowOff>
              </xdr:to>
            </anchor>
          </commentPr>
        </mc:Choice>
        <mc:Fallback/>
      </mc:AlternateContent>
    </comment>
    <comment ref="B12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432</xdr:row>
                <xdr:rowOff>12</xdr:rowOff>
              </xdr:from>
              <xdr:to>
                <xdr:col>2</xdr:col>
                <xdr:colOff>-89</xdr:colOff>
                <xdr:row>437</xdr:row>
                <xdr:rowOff>1</xdr:rowOff>
              </xdr:to>
            </anchor>
          </commentPr>
        </mc:Choice>
        <mc:Fallback/>
      </mc:AlternateContent>
    </comment>
    <comment ref="B12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433</xdr:row>
                <xdr:rowOff>12</xdr:rowOff>
              </xdr:from>
              <xdr:to>
                <xdr:col>2</xdr:col>
                <xdr:colOff>-89</xdr:colOff>
                <xdr:row>438</xdr:row>
                <xdr:rowOff>1</xdr:rowOff>
              </xdr:to>
            </anchor>
          </commentPr>
        </mc:Choice>
        <mc:Fallback/>
      </mc:AlternateContent>
    </comment>
    <comment ref="B12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434</xdr:row>
                <xdr:rowOff>12</xdr:rowOff>
              </xdr:from>
              <xdr:to>
                <xdr:col>2</xdr:col>
                <xdr:colOff>-89</xdr:colOff>
                <xdr:row>439</xdr:row>
                <xdr:rowOff>1</xdr:rowOff>
              </xdr:to>
            </anchor>
          </commentPr>
        </mc:Choice>
        <mc:Fallback/>
      </mc:AlternateContent>
    </comment>
    <comment ref="B12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435</xdr:row>
                <xdr:rowOff>12</xdr:rowOff>
              </xdr:from>
              <xdr:to>
                <xdr:col>2</xdr:col>
                <xdr:colOff>-89</xdr:colOff>
                <xdr:row>440</xdr:row>
                <xdr:rowOff>1</xdr:rowOff>
              </xdr:to>
            </anchor>
          </commentPr>
        </mc:Choice>
        <mc:Fallback/>
      </mc:AlternateContent>
    </comment>
    <comment ref="B12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436</xdr:row>
                <xdr:rowOff>12</xdr:rowOff>
              </xdr:from>
              <xdr:to>
                <xdr:col>2</xdr:col>
                <xdr:colOff>-89</xdr:colOff>
                <xdr:row>441</xdr:row>
                <xdr:rowOff>1</xdr:rowOff>
              </xdr:to>
            </anchor>
          </commentPr>
        </mc:Choice>
        <mc:Fallback/>
      </mc:AlternateContent>
    </comment>
    <comment ref="B12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437</xdr:row>
                <xdr:rowOff>12</xdr:rowOff>
              </xdr:from>
              <xdr:to>
                <xdr:col>2</xdr:col>
                <xdr:colOff>-89</xdr:colOff>
                <xdr:row>442</xdr:row>
                <xdr:rowOff>1</xdr:rowOff>
              </xdr:to>
            </anchor>
          </commentPr>
        </mc:Choice>
        <mc:Fallback/>
      </mc:AlternateContent>
    </comment>
    <comment ref="B12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438</xdr:row>
                <xdr:rowOff>12</xdr:rowOff>
              </xdr:from>
              <xdr:to>
                <xdr:col>2</xdr:col>
                <xdr:colOff>-89</xdr:colOff>
                <xdr:row>443</xdr:row>
                <xdr:rowOff>1</xdr:rowOff>
              </xdr:to>
            </anchor>
          </commentPr>
        </mc:Choice>
        <mc:Fallback/>
      </mc:AlternateContent>
    </comment>
    <comment ref="B12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439</xdr:row>
                <xdr:rowOff>12</xdr:rowOff>
              </xdr:from>
              <xdr:to>
                <xdr:col>2</xdr:col>
                <xdr:colOff>-89</xdr:colOff>
                <xdr:row>444</xdr:row>
                <xdr:rowOff>1</xdr:rowOff>
              </xdr:to>
            </anchor>
          </commentPr>
        </mc:Choice>
        <mc:Fallback/>
      </mc:AlternateContent>
    </comment>
    <comment ref="B12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440</xdr:row>
                <xdr:rowOff>12</xdr:rowOff>
              </xdr:from>
              <xdr:to>
                <xdr:col>2</xdr:col>
                <xdr:colOff>-89</xdr:colOff>
                <xdr:row>445</xdr:row>
                <xdr:rowOff>1</xdr:rowOff>
              </xdr:to>
            </anchor>
          </commentPr>
        </mc:Choice>
        <mc:Fallback/>
      </mc:AlternateContent>
    </comment>
    <comment ref="B12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441</xdr:row>
                <xdr:rowOff>12</xdr:rowOff>
              </xdr:from>
              <xdr:to>
                <xdr:col>2</xdr:col>
                <xdr:colOff>-89</xdr:colOff>
                <xdr:row>446</xdr:row>
                <xdr:rowOff>1</xdr:rowOff>
              </xdr:to>
            </anchor>
          </commentPr>
        </mc:Choice>
        <mc:Fallback/>
      </mc:AlternateContent>
    </comment>
    <comment ref="B13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442</xdr:row>
                <xdr:rowOff>12</xdr:rowOff>
              </xdr:from>
              <xdr:to>
                <xdr:col>2</xdr:col>
                <xdr:colOff>-89</xdr:colOff>
                <xdr:row>447</xdr:row>
                <xdr:rowOff>1</xdr:rowOff>
              </xdr:to>
            </anchor>
          </commentPr>
        </mc:Choice>
        <mc:Fallback/>
      </mc:AlternateContent>
    </comment>
    <comment ref="B13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443</xdr:row>
                <xdr:rowOff>12</xdr:rowOff>
              </xdr:from>
              <xdr:to>
                <xdr:col>2</xdr:col>
                <xdr:colOff>-89</xdr:colOff>
                <xdr:row>448</xdr:row>
                <xdr:rowOff>1</xdr:rowOff>
              </xdr:to>
            </anchor>
          </commentPr>
        </mc:Choice>
        <mc:Fallback/>
      </mc:AlternateContent>
    </comment>
    <comment ref="B13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444</xdr:row>
                <xdr:rowOff>12</xdr:rowOff>
              </xdr:from>
              <xdr:to>
                <xdr:col>2</xdr:col>
                <xdr:colOff>-89</xdr:colOff>
                <xdr:row>449</xdr:row>
                <xdr:rowOff>1</xdr:rowOff>
              </xdr:to>
            </anchor>
          </commentPr>
        </mc:Choice>
        <mc:Fallback/>
      </mc:AlternateContent>
    </comment>
    <comment ref="B13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445</xdr:row>
                <xdr:rowOff>12</xdr:rowOff>
              </xdr:from>
              <xdr:to>
                <xdr:col>2</xdr:col>
                <xdr:colOff>-89</xdr:colOff>
                <xdr:row>450</xdr:row>
                <xdr:rowOff>1</xdr:rowOff>
              </xdr:to>
            </anchor>
          </commentPr>
        </mc:Choice>
        <mc:Fallback/>
      </mc:AlternateContent>
    </comment>
    <comment ref="B13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446</xdr:row>
                <xdr:rowOff>12</xdr:rowOff>
              </xdr:from>
              <xdr:to>
                <xdr:col>2</xdr:col>
                <xdr:colOff>-89</xdr:colOff>
                <xdr:row>451</xdr:row>
                <xdr:rowOff>1</xdr:rowOff>
              </xdr:to>
            </anchor>
          </commentPr>
        </mc:Choice>
        <mc:Fallback/>
      </mc:AlternateContent>
    </comment>
    <comment ref="B13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447</xdr:row>
                <xdr:rowOff>12</xdr:rowOff>
              </xdr:from>
              <xdr:to>
                <xdr:col>2</xdr:col>
                <xdr:colOff>-89</xdr:colOff>
                <xdr:row>452</xdr:row>
                <xdr:rowOff>1</xdr:rowOff>
              </xdr:to>
            </anchor>
          </commentPr>
        </mc:Choice>
        <mc:Fallback/>
      </mc:AlternateContent>
    </comment>
    <comment ref="B13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448</xdr:row>
                <xdr:rowOff>12</xdr:rowOff>
              </xdr:from>
              <xdr:to>
                <xdr:col>2</xdr:col>
                <xdr:colOff>-89</xdr:colOff>
                <xdr:row>453</xdr:row>
                <xdr:rowOff>1</xdr:rowOff>
              </xdr:to>
            </anchor>
          </commentPr>
        </mc:Choice>
        <mc:Fallback/>
      </mc:AlternateContent>
    </comment>
    <comment ref="B13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449</xdr:row>
                <xdr:rowOff>12</xdr:rowOff>
              </xdr:from>
              <xdr:to>
                <xdr:col>2</xdr:col>
                <xdr:colOff>-89</xdr:colOff>
                <xdr:row>454</xdr:row>
                <xdr:rowOff>1</xdr:rowOff>
              </xdr:to>
            </anchor>
          </commentPr>
        </mc:Choice>
        <mc:Fallback/>
      </mc:AlternateContent>
    </comment>
    <comment ref="B13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450</xdr:row>
                <xdr:rowOff>12</xdr:rowOff>
              </xdr:from>
              <xdr:to>
                <xdr:col>2</xdr:col>
                <xdr:colOff>-89</xdr:colOff>
                <xdr:row>455</xdr:row>
                <xdr:rowOff>1</xdr:rowOff>
              </xdr:to>
            </anchor>
          </commentPr>
        </mc:Choice>
        <mc:Fallback/>
      </mc:AlternateContent>
    </comment>
    <comment ref="B13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451</xdr:row>
                <xdr:rowOff>12</xdr:rowOff>
              </xdr:from>
              <xdr:to>
                <xdr:col>2</xdr:col>
                <xdr:colOff>-89</xdr:colOff>
                <xdr:row>456</xdr:row>
                <xdr:rowOff>1</xdr:rowOff>
              </xdr:to>
            </anchor>
          </commentPr>
        </mc:Choice>
        <mc:Fallback/>
      </mc:AlternateContent>
    </comment>
    <comment ref="B14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452</xdr:row>
                <xdr:rowOff>12</xdr:rowOff>
              </xdr:from>
              <xdr:to>
                <xdr:col>2</xdr:col>
                <xdr:colOff>-89</xdr:colOff>
                <xdr:row>457</xdr:row>
                <xdr:rowOff>1</xdr:rowOff>
              </xdr:to>
            </anchor>
          </commentPr>
        </mc:Choice>
        <mc:Fallback/>
      </mc:AlternateContent>
    </comment>
    <comment ref="B14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453</xdr:row>
                <xdr:rowOff>12</xdr:rowOff>
              </xdr:from>
              <xdr:to>
                <xdr:col>2</xdr:col>
                <xdr:colOff>-89</xdr:colOff>
                <xdr:row>458</xdr:row>
                <xdr:rowOff>1</xdr:rowOff>
              </xdr:to>
            </anchor>
          </commentPr>
        </mc:Choice>
        <mc:Fallback/>
      </mc:AlternateContent>
    </comment>
    <comment ref="B14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454</xdr:row>
                <xdr:rowOff>12</xdr:rowOff>
              </xdr:from>
              <xdr:to>
                <xdr:col>2</xdr:col>
                <xdr:colOff>-89</xdr:colOff>
                <xdr:row>459</xdr:row>
                <xdr:rowOff>1</xdr:rowOff>
              </xdr:to>
            </anchor>
          </commentPr>
        </mc:Choice>
        <mc:Fallback/>
      </mc:AlternateContent>
    </comment>
    <comment ref="B14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455</xdr:row>
                <xdr:rowOff>12</xdr:rowOff>
              </xdr:from>
              <xdr:to>
                <xdr:col>2</xdr:col>
                <xdr:colOff>-89</xdr:colOff>
                <xdr:row>460</xdr:row>
                <xdr:rowOff>1</xdr:rowOff>
              </xdr:to>
            </anchor>
          </commentPr>
        </mc:Choice>
        <mc:Fallback/>
      </mc:AlternateContent>
    </comment>
    <comment ref="B14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456</xdr:row>
                <xdr:rowOff>12</xdr:rowOff>
              </xdr:from>
              <xdr:to>
                <xdr:col>2</xdr:col>
                <xdr:colOff>-89</xdr:colOff>
                <xdr:row>461</xdr:row>
                <xdr:rowOff>1</xdr:rowOff>
              </xdr:to>
            </anchor>
          </commentPr>
        </mc:Choice>
        <mc:Fallback/>
      </mc:AlternateContent>
    </comment>
    <comment ref="B14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457</xdr:row>
                <xdr:rowOff>12</xdr:rowOff>
              </xdr:from>
              <xdr:to>
                <xdr:col>2</xdr:col>
                <xdr:colOff>-89</xdr:colOff>
                <xdr:row>462</xdr:row>
                <xdr:rowOff>1</xdr:rowOff>
              </xdr:to>
            </anchor>
          </commentPr>
        </mc:Choice>
        <mc:Fallback/>
      </mc:AlternateContent>
    </comment>
    <comment ref="B14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458</xdr:row>
                <xdr:rowOff>12</xdr:rowOff>
              </xdr:from>
              <xdr:to>
                <xdr:col>2</xdr:col>
                <xdr:colOff>-89</xdr:colOff>
                <xdr:row>463</xdr:row>
                <xdr:rowOff>1</xdr:rowOff>
              </xdr:to>
            </anchor>
          </commentPr>
        </mc:Choice>
        <mc:Fallback/>
      </mc:AlternateContent>
    </comment>
    <comment ref="B14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459</xdr:row>
                <xdr:rowOff>12</xdr:rowOff>
              </xdr:from>
              <xdr:to>
                <xdr:col>2</xdr:col>
                <xdr:colOff>-89</xdr:colOff>
                <xdr:row>464</xdr:row>
                <xdr:rowOff>1</xdr:rowOff>
              </xdr:to>
            </anchor>
          </commentPr>
        </mc:Choice>
        <mc:Fallback/>
      </mc:AlternateContent>
    </comment>
    <comment ref="B14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460</xdr:row>
                <xdr:rowOff>12</xdr:rowOff>
              </xdr:from>
              <xdr:to>
                <xdr:col>2</xdr:col>
                <xdr:colOff>-89</xdr:colOff>
                <xdr:row>465</xdr:row>
                <xdr:rowOff>1</xdr:rowOff>
              </xdr:to>
            </anchor>
          </commentPr>
        </mc:Choice>
        <mc:Fallback/>
      </mc:AlternateContent>
    </comment>
    <comment ref="B14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461</xdr:row>
                <xdr:rowOff>12</xdr:rowOff>
              </xdr:from>
              <xdr:to>
                <xdr:col>2</xdr:col>
                <xdr:colOff>-89</xdr:colOff>
                <xdr:row>466</xdr:row>
                <xdr:rowOff>1</xdr:rowOff>
              </xdr:to>
            </anchor>
          </commentPr>
        </mc:Choice>
        <mc:Fallback/>
      </mc:AlternateContent>
    </comment>
    <comment ref="B15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462</xdr:row>
                <xdr:rowOff>12</xdr:rowOff>
              </xdr:from>
              <xdr:to>
                <xdr:col>2</xdr:col>
                <xdr:colOff>-89</xdr:colOff>
                <xdr:row>467</xdr:row>
                <xdr:rowOff>1</xdr:rowOff>
              </xdr:to>
            </anchor>
          </commentPr>
        </mc:Choice>
        <mc:Fallback/>
      </mc:AlternateContent>
    </comment>
    <comment ref="B15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463</xdr:row>
                <xdr:rowOff>12</xdr:rowOff>
              </xdr:from>
              <xdr:to>
                <xdr:col>2</xdr:col>
                <xdr:colOff>-89</xdr:colOff>
                <xdr:row>468</xdr:row>
                <xdr:rowOff>1</xdr:rowOff>
              </xdr:to>
            </anchor>
          </commentPr>
        </mc:Choice>
        <mc:Fallback/>
      </mc:AlternateContent>
    </comment>
    <comment ref="B15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464</xdr:row>
                <xdr:rowOff>12</xdr:rowOff>
              </xdr:from>
              <xdr:to>
                <xdr:col>2</xdr:col>
                <xdr:colOff>-89</xdr:colOff>
                <xdr:row>469</xdr:row>
                <xdr:rowOff>1</xdr:rowOff>
              </xdr:to>
            </anchor>
          </commentPr>
        </mc:Choice>
        <mc:Fallback/>
      </mc:AlternateContent>
    </comment>
    <comment ref="B15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465</xdr:row>
                <xdr:rowOff>12</xdr:rowOff>
              </xdr:from>
              <xdr:to>
                <xdr:col>2</xdr:col>
                <xdr:colOff>-89</xdr:colOff>
                <xdr:row>470</xdr:row>
                <xdr:rowOff>1</xdr:rowOff>
              </xdr:to>
            </anchor>
          </commentPr>
        </mc:Choice>
        <mc:Fallback/>
      </mc:AlternateContent>
    </comment>
    <comment ref="B15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466</xdr:row>
                <xdr:rowOff>12</xdr:rowOff>
              </xdr:from>
              <xdr:to>
                <xdr:col>2</xdr:col>
                <xdr:colOff>-89</xdr:colOff>
                <xdr:row>471</xdr:row>
                <xdr:rowOff>1</xdr:rowOff>
              </xdr:to>
            </anchor>
          </commentPr>
        </mc:Choice>
        <mc:Fallback/>
      </mc:AlternateContent>
    </comment>
    <comment ref="B15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467</xdr:row>
                <xdr:rowOff>12</xdr:rowOff>
              </xdr:from>
              <xdr:to>
                <xdr:col>2</xdr:col>
                <xdr:colOff>-89</xdr:colOff>
                <xdr:row>472</xdr:row>
                <xdr:rowOff>1</xdr:rowOff>
              </xdr:to>
            </anchor>
          </commentPr>
        </mc:Choice>
        <mc:Fallback/>
      </mc:AlternateContent>
    </comment>
    <comment ref="B15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468</xdr:row>
                <xdr:rowOff>12</xdr:rowOff>
              </xdr:from>
              <xdr:to>
                <xdr:col>2</xdr:col>
                <xdr:colOff>-89</xdr:colOff>
                <xdr:row>473</xdr:row>
                <xdr:rowOff>1</xdr:rowOff>
              </xdr:to>
            </anchor>
          </commentPr>
        </mc:Choice>
        <mc:Fallback/>
      </mc:AlternateContent>
    </comment>
    <comment ref="B15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469</xdr:row>
                <xdr:rowOff>12</xdr:rowOff>
              </xdr:from>
              <xdr:to>
                <xdr:col>2</xdr:col>
                <xdr:colOff>-89</xdr:colOff>
                <xdr:row>474</xdr:row>
                <xdr:rowOff>1</xdr:rowOff>
              </xdr:to>
            </anchor>
          </commentPr>
        </mc:Choice>
        <mc:Fallback/>
      </mc:AlternateContent>
    </comment>
    <comment ref="B15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470</xdr:row>
                <xdr:rowOff>12</xdr:rowOff>
              </xdr:from>
              <xdr:to>
                <xdr:col>2</xdr:col>
                <xdr:colOff>-89</xdr:colOff>
                <xdr:row>475</xdr:row>
                <xdr:rowOff>1</xdr:rowOff>
              </xdr:to>
            </anchor>
          </commentPr>
        </mc:Choice>
        <mc:Fallback/>
      </mc:AlternateContent>
    </comment>
    <comment ref="B15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471</xdr:row>
                <xdr:rowOff>12</xdr:rowOff>
              </xdr:from>
              <xdr:to>
                <xdr:col>2</xdr:col>
                <xdr:colOff>-89</xdr:colOff>
                <xdr:row>476</xdr:row>
                <xdr:rowOff>1</xdr:rowOff>
              </xdr:to>
            </anchor>
          </commentPr>
        </mc:Choice>
        <mc:Fallback/>
      </mc:AlternateContent>
    </comment>
    <comment ref="B16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472</xdr:row>
                <xdr:rowOff>12</xdr:rowOff>
              </xdr:from>
              <xdr:to>
                <xdr:col>2</xdr:col>
                <xdr:colOff>-89</xdr:colOff>
                <xdr:row>477</xdr:row>
                <xdr:rowOff>1</xdr:rowOff>
              </xdr:to>
            </anchor>
          </commentPr>
        </mc:Choice>
        <mc:Fallback/>
      </mc:AlternateContent>
    </comment>
    <comment ref="B16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473</xdr:row>
                <xdr:rowOff>12</xdr:rowOff>
              </xdr:from>
              <xdr:to>
                <xdr:col>2</xdr:col>
                <xdr:colOff>-89</xdr:colOff>
                <xdr:row>478</xdr:row>
                <xdr:rowOff>1</xdr:rowOff>
              </xdr:to>
            </anchor>
          </commentPr>
        </mc:Choice>
        <mc:Fallback/>
      </mc:AlternateContent>
    </comment>
    <comment ref="B16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474</xdr:row>
                <xdr:rowOff>12</xdr:rowOff>
              </xdr:from>
              <xdr:to>
                <xdr:col>2</xdr:col>
                <xdr:colOff>-89</xdr:colOff>
                <xdr:row>479</xdr:row>
                <xdr:rowOff>1</xdr:rowOff>
              </xdr:to>
            </anchor>
          </commentPr>
        </mc:Choice>
        <mc:Fallback/>
      </mc:AlternateContent>
    </comment>
    <comment ref="B16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475</xdr:row>
                <xdr:rowOff>12</xdr:rowOff>
              </xdr:from>
              <xdr:to>
                <xdr:col>2</xdr:col>
                <xdr:colOff>-89</xdr:colOff>
                <xdr:row>480</xdr:row>
                <xdr:rowOff>1</xdr:rowOff>
              </xdr:to>
            </anchor>
          </commentPr>
        </mc:Choice>
        <mc:Fallback/>
      </mc:AlternateContent>
    </comment>
    <comment ref="B16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476</xdr:row>
                <xdr:rowOff>12</xdr:rowOff>
              </xdr:from>
              <xdr:to>
                <xdr:col>2</xdr:col>
                <xdr:colOff>-89</xdr:colOff>
                <xdr:row>481</xdr:row>
                <xdr:rowOff>1</xdr:rowOff>
              </xdr:to>
            </anchor>
          </commentPr>
        </mc:Choice>
        <mc:Fallback/>
      </mc:AlternateContent>
    </comment>
    <comment ref="B16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477</xdr:row>
                <xdr:rowOff>12</xdr:rowOff>
              </xdr:from>
              <xdr:to>
                <xdr:col>2</xdr:col>
                <xdr:colOff>-89</xdr:colOff>
                <xdr:row>482</xdr:row>
                <xdr:rowOff>1</xdr:rowOff>
              </xdr:to>
            </anchor>
          </commentPr>
        </mc:Choice>
        <mc:Fallback/>
      </mc:AlternateContent>
    </comment>
    <comment ref="B16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478</xdr:row>
                <xdr:rowOff>12</xdr:rowOff>
              </xdr:from>
              <xdr:to>
                <xdr:col>2</xdr:col>
                <xdr:colOff>-89</xdr:colOff>
                <xdr:row>483</xdr:row>
                <xdr:rowOff>1</xdr:rowOff>
              </xdr:to>
            </anchor>
          </commentPr>
        </mc:Choice>
        <mc:Fallback/>
      </mc:AlternateContent>
    </comment>
    <comment ref="B16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479</xdr:row>
                <xdr:rowOff>12</xdr:rowOff>
              </xdr:from>
              <xdr:to>
                <xdr:col>2</xdr:col>
                <xdr:colOff>-89</xdr:colOff>
                <xdr:row>484</xdr:row>
                <xdr:rowOff>1</xdr:rowOff>
              </xdr:to>
            </anchor>
          </commentPr>
        </mc:Choice>
        <mc:Fallback/>
      </mc:AlternateContent>
    </comment>
    <comment ref="B16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480</xdr:row>
                <xdr:rowOff>12</xdr:rowOff>
              </xdr:from>
              <xdr:to>
                <xdr:col>2</xdr:col>
                <xdr:colOff>-89</xdr:colOff>
                <xdr:row>485</xdr:row>
                <xdr:rowOff>1</xdr:rowOff>
              </xdr:to>
            </anchor>
          </commentPr>
        </mc:Choice>
        <mc:Fallback/>
      </mc:AlternateContent>
    </comment>
    <comment ref="B16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481</xdr:row>
                <xdr:rowOff>12</xdr:rowOff>
              </xdr:from>
              <xdr:to>
                <xdr:col>2</xdr:col>
                <xdr:colOff>-89</xdr:colOff>
                <xdr:row>486</xdr:row>
                <xdr:rowOff>1</xdr:rowOff>
              </xdr:to>
            </anchor>
          </commentPr>
        </mc:Choice>
        <mc:Fallback/>
      </mc:AlternateContent>
    </comment>
    <comment ref="B17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482</xdr:row>
                <xdr:rowOff>12</xdr:rowOff>
              </xdr:from>
              <xdr:to>
                <xdr:col>2</xdr:col>
                <xdr:colOff>-89</xdr:colOff>
                <xdr:row>487</xdr:row>
                <xdr:rowOff>1</xdr:rowOff>
              </xdr:to>
            </anchor>
          </commentPr>
        </mc:Choice>
        <mc:Fallback/>
      </mc:AlternateContent>
    </comment>
    <comment ref="B17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483</xdr:row>
                <xdr:rowOff>12</xdr:rowOff>
              </xdr:from>
              <xdr:to>
                <xdr:col>2</xdr:col>
                <xdr:colOff>-89</xdr:colOff>
                <xdr:row>488</xdr:row>
                <xdr:rowOff>1</xdr:rowOff>
              </xdr:to>
            </anchor>
          </commentPr>
        </mc:Choice>
        <mc:Fallback/>
      </mc:AlternateContent>
    </comment>
    <comment ref="B17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484</xdr:row>
                <xdr:rowOff>12</xdr:rowOff>
              </xdr:from>
              <xdr:to>
                <xdr:col>2</xdr:col>
                <xdr:colOff>-89</xdr:colOff>
                <xdr:row>489</xdr:row>
                <xdr:rowOff>1</xdr:rowOff>
              </xdr:to>
            </anchor>
          </commentPr>
        </mc:Choice>
        <mc:Fallback/>
      </mc:AlternateContent>
    </comment>
    <comment ref="B17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485</xdr:row>
                <xdr:rowOff>12</xdr:rowOff>
              </xdr:from>
              <xdr:to>
                <xdr:col>2</xdr:col>
                <xdr:colOff>-89</xdr:colOff>
                <xdr:row>490</xdr:row>
                <xdr:rowOff>1</xdr:rowOff>
              </xdr:to>
            </anchor>
          </commentPr>
        </mc:Choice>
        <mc:Fallback/>
      </mc:AlternateContent>
    </comment>
    <comment ref="B17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486</xdr:row>
                <xdr:rowOff>12</xdr:rowOff>
              </xdr:from>
              <xdr:to>
                <xdr:col>2</xdr:col>
                <xdr:colOff>-89</xdr:colOff>
                <xdr:row>491</xdr:row>
                <xdr:rowOff>1</xdr:rowOff>
              </xdr:to>
            </anchor>
          </commentPr>
        </mc:Choice>
        <mc:Fallback/>
      </mc:AlternateContent>
    </comment>
    <comment ref="B17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487</xdr:row>
                <xdr:rowOff>12</xdr:rowOff>
              </xdr:from>
              <xdr:to>
                <xdr:col>2</xdr:col>
                <xdr:colOff>-89</xdr:colOff>
                <xdr:row>492</xdr:row>
                <xdr:rowOff>1</xdr:rowOff>
              </xdr:to>
            </anchor>
          </commentPr>
        </mc:Choice>
        <mc:Fallback/>
      </mc:AlternateContent>
    </comment>
    <comment ref="B17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488</xdr:row>
                <xdr:rowOff>12</xdr:rowOff>
              </xdr:from>
              <xdr:to>
                <xdr:col>2</xdr:col>
                <xdr:colOff>-89</xdr:colOff>
                <xdr:row>493</xdr:row>
                <xdr:rowOff>1</xdr:rowOff>
              </xdr:to>
            </anchor>
          </commentPr>
        </mc:Choice>
        <mc:Fallback/>
      </mc:AlternateContent>
    </comment>
    <comment ref="B17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489</xdr:row>
                <xdr:rowOff>12</xdr:rowOff>
              </xdr:from>
              <xdr:to>
                <xdr:col>2</xdr:col>
                <xdr:colOff>-89</xdr:colOff>
                <xdr:row>494</xdr:row>
                <xdr:rowOff>1</xdr:rowOff>
              </xdr:to>
            </anchor>
          </commentPr>
        </mc:Choice>
        <mc:Fallback/>
      </mc:AlternateContent>
    </comment>
    <comment ref="B17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490</xdr:row>
                <xdr:rowOff>12</xdr:rowOff>
              </xdr:from>
              <xdr:to>
                <xdr:col>2</xdr:col>
                <xdr:colOff>-89</xdr:colOff>
                <xdr:row>495</xdr:row>
                <xdr:rowOff>1</xdr:rowOff>
              </xdr:to>
            </anchor>
          </commentPr>
        </mc:Choice>
        <mc:Fallback/>
      </mc:AlternateContent>
    </comment>
    <comment ref="B17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491</xdr:row>
                <xdr:rowOff>12</xdr:rowOff>
              </xdr:from>
              <xdr:to>
                <xdr:col>2</xdr:col>
                <xdr:colOff>-89</xdr:colOff>
                <xdr:row>496</xdr:row>
                <xdr:rowOff>1</xdr:rowOff>
              </xdr:to>
            </anchor>
          </commentPr>
        </mc:Choice>
        <mc:Fallback/>
      </mc:AlternateContent>
    </comment>
    <comment ref="B18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492</xdr:row>
                <xdr:rowOff>12</xdr:rowOff>
              </xdr:from>
              <xdr:to>
                <xdr:col>2</xdr:col>
                <xdr:colOff>-89</xdr:colOff>
                <xdr:row>497</xdr:row>
                <xdr:rowOff>1</xdr:rowOff>
              </xdr:to>
            </anchor>
          </commentPr>
        </mc:Choice>
        <mc:Fallback/>
      </mc:AlternateContent>
    </comment>
    <comment ref="B18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493</xdr:row>
                <xdr:rowOff>12</xdr:rowOff>
              </xdr:from>
              <xdr:to>
                <xdr:col>2</xdr:col>
                <xdr:colOff>-89</xdr:colOff>
                <xdr:row>498</xdr:row>
                <xdr:rowOff>1</xdr:rowOff>
              </xdr:to>
            </anchor>
          </commentPr>
        </mc:Choice>
        <mc:Fallback/>
      </mc:AlternateContent>
    </comment>
    <comment ref="B18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494</xdr:row>
                <xdr:rowOff>12</xdr:rowOff>
              </xdr:from>
              <xdr:to>
                <xdr:col>2</xdr:col>
                <xdr:colOff>-89</xdr:colOff>
                <xdr:row>499</xdr:row>
                <xdr:rowOff>1</xdr:rowOff>
              </xdr:to>
            </anchor>
          </commentPr>
        </mc:Choice>
        <mc:Fallback/>
      </mc:AlternateContent>
    </comment>
    <comment ref="B18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495</xdr:row>
                <xdr:rowOff>12</xdr:rowOff>
              </xdr:from>
              <xdr:to>
                <xdr:col>2</xdr:col>
                <xdr:colOff>-89</xdr:colOff>
                <xdr:row>500</xdr:row>
                <xdr:rowOff>1</xdr:rowOff>
              </xdr:to>
            </anchor>
          </commentPr>
        </mc:Choice>
        <mc:Fallback/>
      </mc:AlternateContent>
    </comment>
    <comment ref="B18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496</xdr:row>
                <xdr:rowOff>12</xdr:rowOff>
              </xdr:from>
              <xdr:to>
                <xdr:col>2</xdr:col>
                <xdr:colOff>-89</xdr:colOff>
                <xdr:row>501</xdr:row>
                <xdr:rowOff>1</xdr:rowOff>
              </xdr:to>
            </anchor>
          </commentPr>
        </mc:Choice>
        <mc:Fallback/>
      </mc:AlternateContent>
    </comment>
    <comment ref="B18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497</xdr:row>
                <xdr:rowOff>12</xdr:rowOff>
              </xdr:from>
              <xdr:to>
                <xdr:col>2</xdr:col>
                <xdr:colOff>-89</xdr:colOff>
                <xdr:row>502</xdr:row>
                <xdr:rowOff>1</xdr:rowOff>
              </xdr:to>
            </anchor>
          </commentPr>
        </mc:Choice>
        <mc:Fallback/>
      </mc:AlternateContent>
    </comment>
    <comment ref="B18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498</xdr:row>
                <xdr:rowOff>12</xdr:rowOff>
              </xdr:from>
              <xdr:to>
                <xdr:col>2</xdr:col>
                <xdr:colOff>-89</xdr:colOff>
                <xdr:row>503</xdr:row>
                <xdr:rowOff>1</xdr:rowOff>
              </xdr:to>
            </anchor>
          </commentPr>
        </mc:Choice>
        <mc:Fallback/>
      </mc:AlternateContent>
    </comment>
    <comment ref="B18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499</xdr:row>
                <xdr:rowOff>12</xdr:rowOff>
              </xdr:from>
              <xdr:to>
                <xdr:col>2</xdr:col>
                <xdr:colOff>-89</xdr:colOff>
                <xdr:row>504</xdr:row>
                <xdr:rowOff>1</xdr:rowOff>
              </xdr:to>
            </anchor>
          </commentPr>
        </mc:Choice>
        <mc:Fallback/>
      </mc:AlternateContent>
    </comment>
    <comment ref="B18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500</xdr:row>
                <xdr:rowOff>12</xdr:rowOff>
              </xdr:from>
              <xdr:to>
                <xdr:col>2</xdr:col>
                <xdr:colOff>-89</xdr:colOff>
                <xdr:row>505</xdr:row>
                <xdr:rowOff>1</xdr:rowOff>
              </xdr:to>
            </anchor>
          </commentPr>
        </mc:Choice>
        <mc:Fallback/>
      </mc:AlternateContent>
    </comment>
    <comment ref="B18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501</xdr:row>
                <xdr:rowOff>12</xdr:rowOff>
              </xdr:from>
              <xdr:to>
                <xdr:col>2</xdr:col>
                <xdr:colOff>-89</xdr:colOff>
                <xdr:row>506</xdr:row>
                <xdr:rowOff>1</xdr:rowOff>
              </xdr:to>
            </anchor>
          </commentPr>
        </mc:Choice>
        <mc:Fallback/>
      </mc:AlternateContent>
    </comment>
    <comment ref="B19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502</xdr:row>
                <xdr:rowOff>12</xdr:rowOff>
              </xdr:from>
              <xdr:to>
                <xdr:col>2</xdr:col>
                <xdr:colOff>-89</xdr:colOff>
                <xdr:row>507</xdr:row>
                <xdr:rowOff>1</xdr:rowOff>
              </xdr:to>
            </anchor>
          </commentPr>
        </mc:Choice>
        <mc:Fallback/>
      </mc:AlternateContent>
    </comment>
    <comment ref="B19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503</xdr:row>
                <xdr:rowOff>12</xdr:rowOff>
              </xdr:from>
              <xdr:to>
                <xdr:col>2</xdr:col>
                <xdr:colOff>-89</xdr:colOff>
                <xdr:row>508</xdr:row>
                <xdr:rowOff>1</xdr:rowOff>
              </xdr:to>
            </anchor>
          </commentPr>
        </mc:Choice>
        <mc:Fallback/>
      </mc:AlternateContent>
    </comment>
    <comment ref="B19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504</xdr:row>
                <xdr:rowOff>12</xdr:rowOff>
              </xdr:from>
              <xdr:to>
                <xdr:col>2</xdr:col>
                <xdr:colOff>-89</xdr:colOff>
                <xdr:row>509</xdr:row>
                <xdr:rowOff>1</xdr:rowOff>
              </xdr:to>
            </anchor>
          </commentPr>
        </mc:Choice>
        <mc:Fallback/>
      </mc:AlternateContent>
    </comment>
    <comment ref="B19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505</xdr:row>
                <xdr:rowOff>12</xdr:rowOff>
              </xdr:from>
              <xdr:to>
                <xdr:col>2</xdr:col>
                <xdr:colOff>-89</xdr:colOff>
                <xdr:row>510</xdr:row>
                <xdr:rowOff>1</xdr:rowOff>
              </xdr:to>
            </anchor>
          </commentPr>
        </mc:Choice>
        <mc:Fallback/>
      </mc:AlternateContent>
    </comment>
    <comment ref="B19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506</xdr:row>
                <xdr:rowOff>12</xdr:rowOff>
              </xdr:from>
              <xdr:to>
                <xdr:col>2</xdr:col>
                <xdr:colOff>-89</xdr:colOff>
                <xdr:row>511</xdr:row>
                <xdr:rowOff>1</xdr:rowOff>
              </xdr:to>
            </anchor>
          </commentPr>
        </mc:Choice>
        <mc:Fallback/>
      </mc:AlternateContent>
    </comment>
    <comment ref="B19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507</xdr:row>
                <xdr:rowOff>12</xdr:rowOff>
              </xdr:from>
              <xdr:to>
                <xdr:col>2</xdr:col>
                <xdr:colOff>-89</xdr:colOff>
                <xdr:row>512</xdr:row>
                <xdr:rowOff>1</xdr:rowOff>
              </xdr:to>
            </anchor>
          </commentPr>
        </mc:Choice>
        <mc:Fallback/>
      </mc:AlternateContent>
    </comment>
    <comment ref="B19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508</xdr:row>
                <xdr:rowOff>12</xdr:rowOff>
              </xdr:from>
              <xdr:to>
                <xdr:col>2</xdr:col>
                <xdr:colOff>-89</xdr:colOff>
                <xdr:row>513</xdr:row>
                <xdr:rowOff>1</xdr:rowOff>
              </xdr:to>
            </anchor>
          </commentPr>
        </mc:Choice>
        <mc:Fallback/>
      </mc:AlternateContent>
    </comment>
    <comment ref="B19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509</xdr:row>
                <xdr:rowOff>12</xdr:rowOff>
              </xdr:from>
              <xdr:to>
                <xdr:col>2</xdr:col>
                <xdr:colOff>-89</xdr:colOff>
                <xdr:row>514</xdr:row>
                <xdr:rowOff>1</xdr:rowOff>
              </xdr:to>
            </anchor>
          </commentPr>
        </mc:Choice>
        <mc:Fallback/>
      </mc:AlternateContent>
    </comment>
    <comment ref="B19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510</xdr:row>
                <xdr:rowOff>12</xdr:rowOff>
              </xdr:from>
              <xdr:to>
                <xdr:col>2</xdr:col>
                <xdr:colOff>-89</xdr:colOff>
                <xdr:row>515</xdr:row>
                <xdr:rowOff>1</xdr:rowOff>
              </xdr:to>
            </anchor>
          </commentPr>
        </mc:Choice>
        <mc:Fallback/>
      </mc:AlternateContent>
    </comment>
    <comment ref="B19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511</xdr:row>
                <xdr:rowOff>12</xdr:rowOff>
              </xdr:from>
              <xdr:to>
                <xdr:col>2</xdr:col>
                <xdr:colOff>-89</xdr:colOff>
                <xdr:row>516</xdr:row>
                <xdr:rowOff>1</xdr:rowOff>
              </xdr:to>
            </anchor>
          </commentPr>
        </mc:Choice>
        <mc:Fallback/>
      </mc:AlternateContent>
    </comment>
    <comment ref="B20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512</xdr:row>
                <xdr:rowOff>12</xdr:rowOff>
              </xdr:from>
              <xdr:to>
                <xdr:col>2</xdr:col>
                <xdr:colOff>-89</xdr:colOff>
                <xdr:row>517</xdr:row>
                <xdr:rowOff>1</xdr:rowOff>
              </xdr:to>
            </anchor>
          </commentPr>
        </mc:Choice>
        <mc:Fallback/>
      </mc:AlternateContent>
    </comment>
    <comment ref="B20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513</xdr:row>
                <xdr:rowOff>12</xdr:rowOff>
              </xdr:from>
              <xdr:to>
                <xdr:col>2</xdr:col>
                <xdr:colOff>-89</xdr:colOff>
                <xdr:row>518</xdr:row>
                <xdr:rowOff>1</xdr:rowOff>
              </xdr:to>
            </anchor>
          </commentPr>
        </mc:Choice>
        <mc:Fallback/>
      </mc:AlternateContent>
    </comment>
    <comment ref="B20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514</xdr:row>
                <xdr:rowOff>12</xdr:rowOff>
              </xdr:from>
              <xdr:to>
                <xdr:col>2</xdr:col>
                <xdr:colOff>-89</xdr:colOff>
                <xdr:row>519</xdr:row>
                <xdr:rowOff>1</xdr:rowOff>
              </xdr:to>
            </anchor>
          </commentPr>
        </mc:Choice>
        <mc:Fallback/>
      </mc:AlternateContent>
    </comment>
    <comment ref="B20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515</xdr:row>
                <xdr:rowOff>12</xdr:rowOff>
              </xdr:from>
              <xdr:to>
                <xdr:col>2</xdr:col>
                <xdr:colOff>-89</xdr:colOff>
                <xdr:row>520</xdr:row>
                <xdr:rowOff>1</xdr:rowOff>
              </xdr:to>
            </anchor>
          </commentPr>
        </mc:Choice>
        <mc:Fallback/>
      </mc:AlternateContent>
    </comment>
    <comment ref="B20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516</xdr:row>
                <xdr:rowOff>12</xdr:rowOff>
              </xdr:from>
              <xdr:to>
                <xdr:col>2</xdr:col>
                <xdr:colOff>-89</xdr:colOff>
                <xdr:row>521</xdr:row>
                <xdr:rowOff>1</xdr:rowOff>
              </xdr:to>
            </anchor>
          </commentPr>
        </mc:Choice>
        <mc:Fallback/>
      </mc:AlternateContent>
    </comment>
    <comment ref="B20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517</xdr:row>
                <xdr:rowOff>12</xdr:rowOff>
              </xdr:from>
              <xdr:to>
                <xdr:col>2</xdr:col>
                <xdr:colOff>-89</xdr:colOff>
                <xdr:row>522</xdr:row>
                <xdr:rowOff>1</xdr:rowOff>
              </xdr:to>
            </anchor>
          </commentPr>
        </mc:Choice>
        <mc:Fallback/>
      </mc:AlternateContent>
    </comment>
    <comment ref="B20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518</xdr:row>
                <xdr:rowOff>12</xdr:rowOff>
              </xdr:from>
              <xdr:to>
                <xdr:col>2</xdr:col>
                <xdr:colOff>-89</xdr:colOff>
                <xdr:row>523</xdr:row>
                <xdr:rowOff>1</xdr:rowOff>
              </xdr:to>
            </anchor>
          </commentPr>
        </mc:Choice>
        <mc:Fallback/>
      </mc:AlternateContent>
    </comment>
    <comment ref="B20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519</xdr:row>
                <xdr:rowOff>12</xdr:rowOff>
              </xdr:from>
              <xdr:to>
                <xdr:col>2</xdr:col>
                <xdr:colOff>-89</xdr:colOff>
                <xdr:row>524</xdr:row>
                <xdr:rowOff>1</xdr:rowOff>
              </xdr:to>
            </anchor>
          </commentPr>
        </mc:Choice>
        <mc:Fallback/>
      </mc:AlternateContent>
    </comment>
    <comment ref="B20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520</xdr:row>
                <xdr:rowOff>12</xdr:rowOff>
              </xdr:from>
              <xdr:to>
                <xdr:col>2</xdr:col>
                <xdr:colOff>-89</xdr:colOff>
                <xdr:row>525</xdr:row>
                <xdr:rowOff>1</xdr:rowOff>
              </xdr:to>
            </anchor>
          </commentPr>
        </mc:Choice>
        <mc:Fallback/>
      </mc:AlternateContent>
    </comment>
    <comment ref="B20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521</xdr:row>
                <xdr:rowOff>12</xdr:rowOff>
              </xdr:from>
              <xdr:to>
                <xdr:col>2</xdr:col>
                <xdr:colOff>-89</xdr:colOff>
                <xdr:row>526</xdr:row>
                <xdr:rowOff>1</xdr:rowOff>
              </xdr:to>
            </anchor>
          </commentPr>
        </mc:Choice>
        <mc:Fallback/>
      </mc:AlternateContent>
    </comment>
    <comment ref="B21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522</xdr:row>
                <xdr:rowOff>12</xdr:rowOff>
              </xdr:from>
              <xdr:to>
                <xdr:col>2</xdr:col>
                <xdr:colOff>-89</xdr:colOff>
                <xdr:row>527</xdr:row>
                <xdr:rowOff>1</xdr:rowOff>
              </xdr:to>
            </anchor>
          </commentPr>
        </mc:Choice>
        <mc:Fallback/>
      </mc:AlternateContent>
    </comment>
    <comment ref="B21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523</xdr:row>
                <xdr:rowOff>12</xdr:rowOff>
              </xdr:from>
              <xdr:to>
                <xdr:col>2</xdr:col>
                <xdr:colOff>-89</xdr:colOff>
                <xdr:row>528</xdr:row>
                <xdr:rowOff>1</xdr:rowOff>
              </xdr:to>
            </anchor>
          </commentPr>
        </mc:Choice>
        <mc:Fallback/>
      </mc:AlternateContent>
    </comment>
    <comment ref="B21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524</xdr:row>
                <xdr:rowOff>12</xdr:rowOff>
              </xdr:from>
              <xdr:to>
                <xdr:col>2</xdr:col>
                <xdr:colOff>-89</xdr:colOff>
                <xdr:row>529</xdr:row>
                <xdr:rowOff>1</xdr:rowOff>
              </xdr:to>
            </anchor>
          </commentPr>
        </mc:Choice>
        <mc:Fallback/>
      </mc:AlternateContent>
    </comment>
    <comment ref="B21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525</xdr:row>
                <xdr:rowOff>12</xdr:rowOff>
              </xdr:from>
              <xdr:to>
                <xdr:col>2</xdr:col>
                <xdr:colOff>-89</xdr:colOff>
                <xdr:row>530</xdr:row>
                <xdr:rowOff>1</xdr:rowOff>
              </xdr:to>
            </anchor>
          </commentPr>
        </mc:Choice>
        <mc:Fallback/>
      </mc:AlternateContent>
    </comment>
    <comment ref="B21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526</xdr:row>
                <xdr:rowOff>12</xdr:rowOff>
              </xdr:from>
              <xdr:to>
                <xdr:col>2</xdr:col>
                <xdr:colOff>-89</xdr:colOff>
                <xdr:row>531</xdr:row>
                <xdr:rowOff>1</xdr:rowOff>
              </xdr:to>
            </anchor>
          </commentPr>
        </mc:Choice>
        <mc:Fallback/>
      </mc:AlternateContent>
    </comment>
    <comment ref="B21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527</xdr:row>
                <xdr:rowOff>12</xdr:rowOff>
              </xdr:from>
              <xdr:to>
                <xdr:col>2</xdr:col>
                <xdr:colOff>-89</xdr:colOff>
                <xdr:row>532</xdr:row>
                <xdr:rowOff>1</xdr:rowOff>
              </xdr:to>
            </anchor>
          </commentPr>
        </mc:Choice>
        <mc:Fallback/>
      </mc:AlternateContent>
    </comment>
    <comment ref="B21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528</xdr:row>
                <xdr:rowOff>12</xdr:rowOff>
              </xdr:from>
              <xdr:to>
                <xdr:col>2</xdr:col>
                <xdr:colOff>-89</xdr:colOff>
                <xdr:row>533</xdr:row>
                <xdr:rowOff>1</xdr:rowOff>
              </xdr:to>
            </anchor>
          </commentPr>
        </mc:Choice>
        <mc:Fallback/>
      </mc:AlternateContent>
    </comment>
    <comment ref="B21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529</xdr:row>
                <xdr:rowOff>12</xdr:rowOff>
              </xdr:from>
              <xdr:to>
                <xdr:col>2</xdr:col>
                <xdr:colOff>-89</xdr:colOff>
                <xdr:row>534</xdr:row>
                <xdr:rowOff>1</xdr:rowOff>
              </xdr:to>
            </anchor>
          </commentPr>
        </mc:Choice>
        <mc:Fallback/>
      </mc:AlternateContent>
    </comment>
    <comment ref="B21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530</xdr:row>
                <xdr:rowOff>12</xdr:rowOff>
              </xdr:from>
              <xdr:to>
                <xdr:col>2</xdr:col>
                <xdr:colOff>-89</xdr:colOff>
                <xdr:row>535</xdr:row>
                <xdr:rowOff>1</xdr:rowOff>
              </xdr:to>
            </anchor>
          </commentPr>
        </mc:Choice>
        <mc:Fallback/>
      </mc:AlternateContent>
    </comment>
    <comment ref="B21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531</xdr:row>
                <xdr:rowOff>12</xdr:rowOff>
              </xdr:from>
              <xdr:to>
                <xdr:col>2</xdr:col>
                <xdr:colOff>-89</xdr:colOff>
                <xdr:row>536</xdr:row>
                <xdr:rowOff>1</xdr:rowOff>
              </xdr:to>
            </anchor>
          </commentPr>
        </mc:Choice>
        <mc:Fallback/>
      </mc:AlternateContent>
    </comment>
    <comment ref="B22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532</xdr:row>
                <xdr:rowOff>12</xdr:rowOff>
              </xdr:from>
              <xdr:to>
                <xdr:col>2</xdr:col>
                <xdr:colOff>-89</xdr:colOff>
                <xdr:row>537</xdr:row>
                <xdr:rowOff>1</xdr:rowOff>
              </xdr:to>
            </anchor>
          </commentPr>
        </mc:Choice>
        <mc:Fallback/>
      </mc:AlternateContent>
    </comment>
    <comment ref="B22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533</xdr:row>
                <xdr:rowOff>12</xdr:rowOff>
              </xdr:from>
              <xdr:to>
                <xdr:col>2</xdr:col>
                <xdr:colOff>-89</xdr:colOff>
                <xdr:row>538</xdr:row>
                <xdr:rowOff>1</xdr:rowOff>
              </xdr:to>
            </anchor>
          </commentPr>
        </mc:Choice>
        <mc:Fallback/>
      </mc:AlternateContent>
    </comment>
    <comment ref="B22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534</xdr:row>
                <xdr:rowOff>12</xdr:rowOff>
              </xdr:from>
              <xdr:to>
                <xdr:col>2</xdr:col>
                <xdr:colOff>-89</xdr:colOff>
                <xdr:row>539</xdr:row>
                <xdr:rowOff>1</xdr:rowOff>
              </xdr:to>
            </anchor>
          </commentPr>
        </mc:Choice>
        <mc:Fallback/>
      </mc:AlternateContent>
    </comment>
    <comment ref="B22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535</xdr:row>
                <xdr:rowOff>12</xdr:rowOff>
              </xdr:from>
              <xdr:to>
                <xdr:col>2</xdr:col>
                <xdr:colOff>-89</xdr:colOff>
                <xdr:row>540</xdr:row>
                <xdr:rowOff>1</xdr:rowOff>
              </xdr:to>
            </anchor>
          </commentPr>
        </mc:Choice>
        <mc:Fallback/>
      </mc:AlternateContent>
    </comment>
    <comment ref="B22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536</xdr:row>
                <xdr:rowOff>12</xdr:rowOff>
              </xdr:from>
              <xdr:to>
                <xdr:col>2</xdr:col>
                <xdr:colOff>-89</xdr:colOff>
                <xdr:row>541</xdr:row>
                <xdr:rowOff>1</xdr:rowOff>
              </xdr:to>
            </anchor>
          </commentPr>
        </mc:Choice>
        <mc:Fallback/>
      </mc:AlternateContent>
    </comment>
    <comment ref="B22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537</xdr:row>
                <xdr:rowOff>12</xdr:rowOff>
              </xdr:from>
              <xdr:to>
                <xdr:col>2</xdr:col>
                <xdr:colOff>-89</xdr:colOff>
                <xdr:row>542</xdr:row>
                <xdr:rowOff>1</xdr:rowOff>
              </xdr:to>
            </anchor>
          </commentPr>
        </mc:Choice>
        <mc:Fallback/>
      </mc:AlternateContent>
    </comment>
    <comment ref="B22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538</xdr:row>
                <xdr:rowOff>12</xdr:rowOff>
              </xdr:from>
              <xdr:to>
                <xdr:col>2</xdr:col>
                <xdr:colOff>-89</xdr:colOff>
                <xdr:row>543</xdr:row>
                <xdr:rowOff>1</xdr:rowOff>
              </xdr:to>
            </anchor>
          </commentPr>
        </mc:Choice>
        <mc:Fallback/>
      </mc:AlternateContent>
    </comment>
    <comment ref="B22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539</xdr:row>
                <xdr:rowOff>12</xdr:rowOff>
              </xdr:from>
              <xdr:to>
                <xdr:col>2</xdr:col>
                <xdr:colOff>-89</xdr:colOff>
                <xdr:row>544</xdr:row>
                <xdr:rowOff>1</xdr:rowOff>
              </xdr:to>
            </anchor>
          </commentPr>
        </mc:Choice>
        <mc:Fallback/>
      </mc:AlternateContent>
    </comment>
    <comment ref="B22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540</xdr:row>
                <xdr:rowOff>12</xdr:rowOff>
              </xdr:from>
              <xdr:to>
                <xdr:col>2</xdr:col>
                <xdr:colOff>-89</xdr:colOff>
                <xdr:row>545</xdr:row>
                <xdr:rowOff>1</xdr:rowOff>
              </xdr:to>
            </anchor>
          </commentPr>
        </mc:Choice>
        <mc:Fallback/>
      </mc:AlternateContent>
    </comment>
    <comment ref="B22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541</xdr:row>
                <xdr:rowOff>12</xdr:rowOff>
              </xdr:from>
              <xdr:to>
                <xdr:col>2</xdr:col>
                <xdr:colOff>-89</xdr:colOff>
                <xdr:row>546</xdr:row>
                <xdr:rowOff>1</xdr:rowOff>
              </xdr:to>
            </anchor>
          </commentPr>
        </mc:Choice>
        <mc:Fallback/>
      </mc:AlternateContent>
    </comment>
    <comment ref="B23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542</xdr:row>
                <xdr:rowOff>12</xdr:rowOff>
              </xdr:from>
              <xdr:to>
                <xdr:col>2</xdr:col>
                <xdr:colOff>-89</xdr:colOff>
                <xdr:row>547</xdr:row>
                <xdr:rowOff>1</xdr:rowOff>
              </xdr:to>
            </anchor>
          </commentPr>
        </mc:Choice>
        <mc:Fallback/>
      </mc:AlternateContent>
    </comment>
    <comment ref="B23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543</xdr:row>
                <xdr:rowOff>12</xdr:rowOff>
              </xdr:from>
              <xdr:to>
                <xdr:col>2</xdr:col>
                <xdr:colOff>-89</xdr:colOff>
                <xdr:row>548</xdr:row>
                <xdr:rowOff>1</xdr:rowOff>
              </xdr:to>
            </anchor>
          </commentPr>
        </mc:Choice>
        <mc:Fallback/>
      </mc:AlternateContent>
    </comment>
    <comment ref="B23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544</xdr:row>
                <xdr:rowOff>12</xdr:rowOff>
              </xdr:from>
              <xdr:to>
                <xdr:col>2</xdr:col>
                <xdr:colOff>-89</xdr:colOff>
                <xdr:row>549</xdr:row>
                <xdr:rowOff>1</xdr:rowOff>
              </xdr:to>
            </anchor>
          </commentPr>
        </mc:Choice>
        <mc:Fallback/>
      </mc:AlternateContent>
    </comment>
    <comment ref="B23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545</xdr:row>
                <xdr:rowOff>12</xdr:rowOff>
              </xdr:from>
              <xdr:to>
                <xdr:col>2</xdr:col>
                <xdr:colOff>-89</xdr:colOff>
                <xdr:row>550</xdr:row>
                <xdr:rowOff>1</xdr:rowOff>
              </xdr:to>
            </anchor>
          </commentPr>
        </mc:Choice>
        <mc:Fallback/>
      </mc:AlternateContent>
    </comment>
    <comment ref="B23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546</xdr:row>
                <xdr:rowOff>12</xdr:rowOff>
              </xdr:from>
              <xdr:to>
                <xdr:col>2</xdr:col>
                <xdr:colOff>-89</xdr:colOff>
                <xdr:row>551</xdr:row>
                <xdr:rowOff>1</xdr:rowOff>
              </xdr:to>
            </anchor>
          </commentPr>
        </mc:Choice>
        <mc:Fallback/>
      </mc:AlternateContent>
    </comment>
    <comment ref="B23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547</xdr:row>
                <xdr:rowOff>12</xdr:rowOff>
              </xdr:from>
              <xdr:to>
                <xdr:col>2</xdr:col>
                <xdr:colOff>-89</xdr:colOff>
                <xdr:row>552</xdr:row>
                <xdr:rowOff>1</xdr:rowOff>
              </xdr:to>
            </anchor>
          </commentPr>
        </mc:Choice>
        <mc:Fallback/>
      </mc:AlternateContent>
    </comment>
    <comment ref="B23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548</xdr:row>
                <xdr:rowOff>12</xdr:rowOff>
              </xdr:from>
              <xdr:to>
                <xdr:col>2</xdr:col>
                <xdr:colOff>-89</xdr:colOff>
                <xdr:row>553</xdr:row>
                <xdr:rowOff>1</xdr:rowOff>
              </xdr:to>
            </anchor>
          </commentPr>
        </mc:Choice>
        <mc:Fallback/>
      </mc:AlternateContent>
    </comment>
    <comment ref="B23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549</xdr:row>
                <xdr:rowOff>12</xdr:rowOff>
              </xdr:from>
              <xdr:to>
                <xdr:col>2</xdr:col>
                <xdr:colOff>-89</xdr:colOff>
                <xdr:row>554</xdr:row>
                <xdr:rowOff>1</xdr:rowOff>
              </xdr:to>
            </anchor>
          </commentPr>
        </mc:Choice>
        <mc:Fallback/>
      </mc:AlternateContent>
    </comment>
    <comment ref="B23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550</xdr:row>
                <xdr:rowOff>12</xdr:rowOff>
              </xdr:from>
              <xdr:to>
                <xdr:col>2</xdr:col>
                <xdr:colOff>-89</xdr:colOff>
                <xdr:row>555</xdr:row>
                <xdr:rowOff>1</xdr:rowOff>
              </xdr:to>
            </anchor>
          </commentPr>
        </mc:Choice>
        <mc:Fallback/>
      </mc:AlternateContent>
    </comment>
    <comment ref="B23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551</xdr:row>
                <xdr:rowOff>12</xdr:rowOff>
              </xdr:from>
              <xdr:to>
                <xdr:col>2</xdr:col>
                <xdr:colOff>-89</xdr:colOff>
                <xdr:row>556</xdr:row>
                <xdr:rowOff>1</xdr:rowOff>
              </xdr:to>
            </anchor>
          </commentPr>
        </mc:Choice>
        <mc:Fallback/>
      </mc:AlternateContent>
    </comment>
    <comment ref="B24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552</xdr:row>
                <xdr:rowOff>12</xdr:rowOff>
              </xdr:from>
              <xdr:to>
                <xdr:col>2</xdr:col>
                <xdr:colOff>-89</xdr:colOff>
                <xdr:row>557</xdr:row>
                <xdr:rowOff>1</xdr:rowOff>
              </xdr:to>
            </anchor>
          </commentPr>
        </mc:Choice>
        <mc:Fallback/>
      </mc:AlternateContent>
    </comment>
    <comment ref="B24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553</xdr:row>
                <xdr:rowOff>12</xdr:rowOff>
              </xdr:from>
              <xdr:to>
                <xdr:col>2</xdr:col>
                <xdr:colOff>-89</xdr:colOff>
                <xdr:row>558</xdr:row>
                <xdr:rowOff>1</xdr:rowOff>
              </xdr:to>
            </anchor>
          </commentPr>
        </mc:Choice>
        <mc:Fallback/>
      </mc:AlternateContent>
    </comment>
    <comment ref="B24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554</xdr:row>
                <xdr:rowOff>12</xdr:rowOff>
              </xdr:from>
              <xdr:to>
                <xdr:col>2</xdr:col>
                <xdr:colOff>-89</xdr:colOff>
                <xdr:row>559</xdr:row>
                <xdr:rowOff>1</xdr:rowOff>
              </xdr:to>
            </anchor>
          </commentPr>
        </mc:Choice>
        <mc:Fallback/>
      </mc:AlternateContent>
    </comment>
    <comment ref="B24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555</xdr:row>
                <xdr:rowOff>12</xdr:rowOff>
              </xdr:from>
              <xdr:to>
                <xdr:col>2</xdr:col>
                <xdr:colOff>-89</xdr:colOff>
                <xdr:row>560</xdr:row>
                <xdr:rowOff>1</xdr:rowOff>
              </xdr:to>
            </anchor>
          </commentPr>
        </mc:Choice>
        <mc:Fallback/>
      </mc:AlternateContent>
    </comment>
    <comment ref="B24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556</xdr:row>
                <xdr:rowOff>12</xdr:rowOff>
              </xdr:from>
              <xdr:to>
                <xdr:col>2</xdr:col>
                <xdr:colOff>-89</xdr:colOff>
                <xdr:row>561</xdr:row>
                <xdr:rowOff>1</xdr:rowOff>
              </xdr:to>
            </anchor>
          </commentPr>
        </mc:Choice>
        <mc:Fallback/>
      </mc:AlternateContent>
    </comment>
    <comment ref="B24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557</xdr:row>
                <xdr:rowOff>12</xdr:rowOff>
              </xdr:from>
              <xdr:to>
                <xdr:col>2</xdr:col>
                <xdr:colOff>-89</xdr:colOff>
                <xdr:row>562</xdr:row>
                <xdr:rowOff>1</xdr:rowOff>
              </xdr:to>
            </anchor>
          </commentPr>
        </mc:Choice>
        <mc:Fallback/>
      </mc:AlternateContent>
    </comment>
    <comment ref="B24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558</xdr:row>
                <xdr:rowOff>12</xdr:rowOff>
              </xdr:from>
              <xdr:to>
                <xdr:col>2</xdr:col>
                <xdr:colOff>-89</xdr:colOff>
                <xdr:row>563</xdr:row>
                <xdr:rowOff>1</xdr:rowOff>
              </xdr:to>
            </anchor>
          </commentPr>
        </mc:Choice>
        <mc:Fallback/>
      </mc:AlternateContent>
    </comment>
    <comment ref="B24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559</xdr:row>
                <xdr:rowOff>12</xdr:rowOff>
              </xdr:from>
              <xdr:to>
                <xdr:col>2</xdr:col>
                <xdr:colOff>-89</xdr:colOff>
                <xdr:row>564</xdr:row>
                <xdr:rowOff>1</xdr:rowOff>
              </xdr:to>
            </anchor>
          </commentPr>
        </mc:Choice>
        <mc:Fallback/>
      </mc:AlternateContent>
    </comment>
    <comment ref="B24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560</xdr:row>
                <xdr:rowOff>12</xdr:rowOff>
              </xdr:from>
              <xdr:to>
                <xdr:col>2</xdr:col>
                <xdr:colOff>-89</xdr:colOff>
                <xdr:row>565</xdr:row>
                <xdr:rowOff>1</xdr:rowOff>
              </xdr:to>
            </anchor>
          </commentPr>
        </mc:Choice>
        <mc:Fallback/>
      </mc:AlternateContent>
    </comment>
    <comment ref="B24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561</xdr:row>
                <xdr:rowOff>12</xdr:rowOff>
              </xdr:from>
              <xdr:to>
                <xdr:col>2</xdr:col>
                <xdr:colOff>-89</xdr:colOff>
                <xdr:row>566</xdr:row>
                <xdr:rowOff>1</xdr:rowOff>
              </xdr:to>
            </anchor>
          </commentPr>
        </mc:Choice>
        <mc:Fallback/>
      </mc:AlternateContent>
    </comment>
    <comment ref="B25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562</xdr:row>
                <xdr:rowOff>12</xdr:rowOff>
              </xdr:from>
              <xdr:to>
                <xdr:col>2</xdr:col>
                <xdr:colOff>-89</xdr:colOff>
                <xdr:row>567</xdr:row>
                <xdr:rowOff>1</xdr:rowOff>
              </xdr:to>
            </anchor>
          </commentPr>
        </mc:Choice>
        <mc:Fallback/>
      </mc:AlternateContent>
    </comment>
    <comment ref="B25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563</xdr:row>
                <xdr:rowOff>12</xdr:rowOff>
              </xdr:from>
              <xdr:to>
                <xdr:col>2</xdr:col>
                <xdr:colOff>-89</xdr:colOff>
                <xdr:row>568</xdr:row>
                <xdr:rowOff>1</xdr:rowOff>
              </xdr:to>
            </anchor>
          </commentPr>
        </mc:Choice>
        <mc:Fallback/>
      </mc:AlternateContent>
    </comment>
    <comment ref="B25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564</xdr:row>
                <xdr:rowOff>12</xdr:rowOff>
              </xdr:from>
              <xdr:to>
                <xdr:col>2</xdr:col>
                <xdr:colOff>-89</xdr:colOff>
                <xdr:row>569</xdr:row>
                <xdr:rowOff>1</xdr:rowOff>
              </xdr:to>
            </anchor>
          </commentPr>
        </mc:Choice>
        <mc:Fallback/>
      </mc:AlternateContent>
    </comment>
    <comment ref="B25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565</xdr:row>
                <xdr:rowOff>12</xdr:rowOff>
              </xdr:from>
              <xdr:to>
                <xdr:col>2</xdr:col>
                <xdr:colOff>-89</xdr:colOff>
                <xdr:row>570</xdr:row>
                <xdr:rowOff>1</xdr:rowOff>
              </xdr:to>
            </anchor>
          </commentPr>
        </mc:Choice>
        <mc:Fallback/>
      </mc:AlternateContent>
    </comment>
    <comment ref="B25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566</xdr:row>
                <xdr:rowOff>12</xdr:rowOff>
              </xdr:from>
              <xdr:to>
                <xdr:col>2</xdr:col>
                <xdr:colOff>-89</xdr:colOff>
                <xdr:row>571</xdr:row>
                <xdr:rowOff>1</xdr:rowOff>
              </xdr:to>
            </anchor>
          </commentPr>
        </mc:Choice>
        <mc:Fallback/>
      </mc:AlternateContent>
    </comment>
    <comment ref="B25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567</xdr:row>
                <xdr:rowOff>12</xdr:rowOff>
              </xdr:from>
              <xdr:to>
                <xdr:col>2</xdr:col>
                <xdr:colOff>-89</xdr:colOff>
                <xdr:row>572</xdr:row>
                <xdr:rowOff>1</xdr:rowOff>
              </xdr:to>
            </anchor>
          </commentPr>
        </mc:Choice>
        <mc:Fallback/>
      </mc:AlternateContent>
    </comment>
    <comment ref="B25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568</xdr:row>
                <xdr:rowOff>12</xdr:rowOff>
              </xdr:from>
              <xdr:to>
                <xdr:col>2</xdr:col>
                <xdr:colOff>-89</xdr:colOff>
                <xdr:row>573</xdr:row>
                <xdr:rowOff>1</xdr:rowOff>
              </xdr:to>
            </anchor>
          </commentPr>
        </mc:Choice>
        <mc:Fallback/>
      </mc:AlternateContent>
    </comment>
    <comment ref="B25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569</xdr:row>
                <xdr:rowOff>12</xdr:rowOff>
              </xdr:from>
              <xdr:to>
                <xdr:col>2</xdr:col>
                <xdr:colOff>-89</xdr:colOff>
                <xdr:row>574</xdr:row>
                <xdr:rowOff>1</xdr:rowOff>
              </xdr:to>
            </anchor>
          </commentPr>
        </mc:Choice>
        <mc:Fallback/>
      </mc:AlternateContent>
    </comment>
    <comment ref="B25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570</xdr:row>
                <xdr:rowOff>12</xdr:rowOff>
              </xdr:from>
              <xdr:to>
                <xdr:col>2</xdr:col>
                <xdr:colOff>-89</xdr:colOff>
                <xdr:row>575</xdr:row>
                <xdr:rowOff>1</xdr:rowOff>
              </xdr:to>
            </anchor>
          </commentPr>
        </mc:Choice>
        <mc:Fallback/>
      </mc:AlternateContent>
    </comment>
    <comment ref="B25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571</xdr:row>
                <xdr:rowOff>12</xdr:rowOff>
              </xdr:from>
              <xdr:to>
                <xdr:col>2</xdr:col>
                <xdr:colOff>-89</xdr:colOff>
                <xdr:row>576</xdr:row>
                <xdr:rowOff>1</xdr:rowOff>
              </xdr:to>
            </anchor>
          </commentPr>
        </mc:Choice>
        <mc:Fallback/>
      </mc:AlternateContent>
    </comment>
    <comment ref="B26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572</xdr:row>
                <xdr:rowOff>12</xdr:rowOff>
              </xdr:from>
              <xdr:to>
                <xdr:col>2</xdr:col>
                <xdr:colOff>-89</xdr:colOff>
                <xdr:row>577</xdr:row>
                <xdr:rowOff>1</xdr:rowOff>
              </xdr:to>
            </anchor>
          </commentPr>
        </mc:Choice>
        <mc:Fallback/>
      </mc:AlternateContent>
    </comment>
    <comment ref="B26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573</xdr:row>
                <xdr:rowOff>12</xdr:rowOff>
              </xdr:from>
              <xdr:to>
                <xdr:col>2</xdr:col>
                <xdr:colOff>-89</xdr:colOff>
                <xdr:row>578</xdr:row>
                <xdr:rowOff>1</xdr:rowOff>
              </xdr:to>
            </anchor>
          </commentPr>
        </mc:Choice>
        <mc:Fallback/>
      </mc:AlternateContent>
    </comment>
    <comment ref="B26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574</xdr:row>
                <xdr:rowOff>12</xdr:rowOff>
              </xdr:from>
              <xdr:to>
                <xdr:col>2</xdr:col>
                <xdr:colOff>-89</xdr:colOff>
                <xdr:row>579</xdr:row>
                <xdr:rowOff>1</xdr:rowOff>
              </xdr:to>
            </anchor>
          </commentPr>
        </mc:Choice>
        <mc:Fallback/>
      </mc:AlternateContent>
    </comment>
    <comment ref="B26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575</xdr:row>
                <xdr:rowOff>12</xdr:rowOff>
              </xdr:from>
              <xdr:to>
                <xdr:col>2</xdr:col>
                <xdr:colOff>-89</xdr:colOff>
                <xdr:row>580</xdr:row>
                <xdr:rowOff>1</xdr:rowOff>
              </xdr:to>
            </anchor>
          </commentPr>
        </mc:Choice>
        <mc:Fallback/>
      </mc:AlternateContent>
    </comment>
    <comment ref="B26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576</xdr:row>
                <xdr:rowOff>12</xdr:rowOff>
              </xdr:from>
              <xdr:to>
                <xdr:col>2</xdr:col>
                <xdr:colOff>-89</xdr:colOff>
                <xdr:row>581</xdr:row>
                <xdr:rowOff>1</xdr:rowOff>
              </xdr:to>
            </anchor>
          </commentPr>
        </mc:Choice>
        <mc:Fallback/>
      </mc:AlternateContent>
    </comment>
    <comment ref="B26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577</xdr:row>
                <xdr:rowOff>12</xdr:rowOff>
              </xdr:from>
              <xdr:to>
                <xdr:col>2</xdr:col>
                <xdr:colOff>-89</xdr:colOff>
                <xdr:row>582</xdr:row>
                <xdr:rowOff>1</xdr:rowOff>
              </xdr:to>
            </anchor>
          </commentPr>
        </mc:Choice>
        <mc:Fallback/>
      </mc:AlternateContent>
    </comment>
    <comment ref="B26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578</xdr:row>
                <xdr:rowOff>12</xdr:rowOff>
              </xdr:from>
              <xdr:to>
                <xdr:col>2</xdr:col>
                <xdr:colOff>-89</xdr:colOff>
                <xdr:row>583</xdr:row>
                <xdr:rowOff>1</xdr:rowOff>
              </xdr:to>
            </anchor>
          </commentPr>
        </mc:Choice>
        <mc:Fallback/>
      </mc:AlternateContent>
    </comment>
    <comment ref="B26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579</xdr:row>
                <xdr:rowOff>12</xdr:rowOff>
              </xdr:from>
              <xdr:to>
                <xdr:col>2</xdr:col>
                <xdr:colOff>-89</xdr:colOff>
                <xdr:row>584</xdr:row>
                <xdr:rowOff>1</xdr:rowOff>
              </xdr:to>
            </anchor>
          </commentPr>
        </mc:Choice>
        <mc:Fallback/>
      </mc:AlternateContent>
    </comment>
    <comment ref="B26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580</xdr:row>
                <xdr:rowOff>12</xdr:rowOff>
              </xdr:from>
              <xdr:to>
                <xdr:col>2</xdr:col>
                <xdr:colOff>-89</xdr:colOff>
                <xdr:row>585</xdr:row>
                <xdr:rowOff>1</xdr:rowOff>
              </xdr:to>
            </anchor>
          </commentPr>
        </mc:Choice>
        <mc:Fallback/>
      </mc:AlternateContent>
    </comment>
    <comment ref="B26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581</xdr:row>
                <xdr:rowOff>12</xdr:rowOff>
              </xdr:from>
              <xdr:to>
                <xdr:col>2</xdr:col>
                <xdr:colOff>-89</xdr:colOff>
                <xdr:row>586</xdr:row>
                <xdr:rowOff>1</xdr:rowOff>
              </xdr:to>
            </anchor>
          </commentPr>
        </mc:Choice>
        <mc:Fallback/>
      </mc:AlternateContent>
    </comment>
    <comment ref="B27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582</xdr:row>
                <xdr:rowOff>12</xdr:rowOff>
              </xdr:from>
              <xdr:to>
                <xdr:col>2</xdr:col>
                <xdr:colOff>-89</xdr:colOff>
                <xdr:row>587</xdr:row>
                <xdr:rowOff>1</xdr:rowOff>
              </xdr:to>
            </anchor>
          </commentPr>
        </mc:Choice>
        <mc:Fallback/>
      </mc:AlternateContent>
    </comment>
    <comment ref="B27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583</xdr:row>
                <xdr:rowOff>12</xdr:rowOff>
              </xdr:from>
              <xdr:to>
                <xdr:col>2</xdr:col>
                <xdr:colOff>-89</xdr:colOff>
                <xdr:row>588</xdr:row>
                <xdr:rowOff>1</xdr:rowOff>
              </xdr:to>
            </anchor>
          </commentPr>
        </mc:Choice>
        <mc:Fallback/>
      </mc:AlternateContent>
    </comment>
    <comment ref="B27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584</xdr:row>
                <xdr:rowOff>12</xdr:rowOff>
              </xdr:from>
              <xdr:to>
                <xdr:col>2</xdr:col>
                <xdr:colOff>-89</xdr:colOff>
                <xdr:row>589</xdr:row>
                <xdr:rowOff>1</xdr:rowOff>
              </xdr:to>
            </anchor>
          </commentPr>
        </mc:Choice>
        <mc:Fallback/>
      </mc:AlternateContent>
    </comment>
    <comment ref="B27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585</xdr:row>
                <xdr:rowOff>12</xdr:rowOff>
              </xdr:from>
              <xdr:to>
                <xdr:col>2</xdr:col>
                <xdr:colOff>-89</xdr:colOff>
                <xdr:row>590</xdr:row>
                <xdr:rowOff>1</xdr:rowOff>
              </xdr:to>
            </anchor>
          </commentPr>
        </mc:Choice>
        <mc:Fallback/>
      </mc:AlternateContent>
    </comment>
    <comment ref="B27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586</xdr:row>
                <xdr:rowOff>12</xdr:rowOff>
              </xdr:from>
              <xdr:to>
                <xdr:col>2</xdr:col>
                <xdr:colOff>-89</xdr:colOff>
                <xdr:row>591</xdr:row>
                <xdr:rowOff>1</xdr:rowOff>
              </xdr:to>
            </anchor>
          </commentPr>
        </mc:Choice>
        <mc:Fallback/>
      </mc:AlternateContent>
    </comment>
    <comment ref="B27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587</xdr:row>
                <xdr:rowOff>12</xdr:rowOff>
              </xdr:from>
              <xdr:to>
                <xdr:col>2</xdr:col>
                <xdr:colOff>-89</xdr:colOff>
                <xdr:row>592</xdr:row>
                <xdr:rowOff>1</xdr:rowOff>
              </xdr:to>
            </anchor>
          </commentPr>
        </mc:Choice>
        <mc:Fallback/>
      </mc:AlternateContent>
    </comment>
    <comment ref="B27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588</xdr:row>
                <xdr:rowOff>12</xdr:rowOff>
              </xdr:from>
              <xdr:to>
                <xdr:col>2</xdr:col>
                <xdr:colOff>-89</xdr:colOff>
                <xdr:row>593</xdr:row>
                <xdr:rowOff>1</xdr:rowOff>
              </xdr:to>
            </anchor>
          </commentPr>
        </mc:Choice>
        <mc:Fallback/>
      </mc:AlternateContent>
    </comment>
    <comment ref="B27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589</xdr:row>
                <xdr:rowOff>12</xdr:rowOff>
              </xdr:from>
              <xdr:to>
                <xdr:col>2</xdr:col>
                <xdr:colOff>-89</xdr:colOff>
                <xdr:row>594</xdr:row>
                <xdr:rowOff>1</xdr:rowOff>
              </xdr:to>
            </anchor>
          </commentPr>
        </mc:Choice>
        <mc:Fallback/>
      </mc:AlternateContent>
    </comment>
    <comment ref="B27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590</xdr:row>
                <xdr:rowOff>12</xdr:rowOff>
              </xdr:from>
              <xdr:to>
                <xdr:col>2</xdr:col>
                <xdr:colOff>-89</xdr:colOff>
                <xdr:row>595</xdr:row>
                <xdr:rowOff>1</xdr:rowOff>
              </xdr:to>
            </anchor>
          </commentPr>
        </mc:Choice>
        <mc:Fallback/>
      </mc:AlternateContent>
    </comment>
    <comment ref="B27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591</xdr:row>
                <xdr:rowOff>12</xdr:rowOff>
              </xdr:from>
              <xdr:to>
                <xdr:col>2</xdr:col>
                <xdr:colOff>-89</xdr:colOff>
                <xdr:row>596</xdr:row>
                <xdr:rowOff>1</xdr:rowOff>
              </xdr:to>
            </anchor>
          </commentPr>
        </mc:Choice>
        <mc:Fallback/>
      </mc:AlternateContent>
    </comment>
    <comment ref="B28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592</xdr:row>
                <xdr:rowOff>12</xdr:rowOff>
              </xdr:from>
              <xdr:to>
                <xdr:col>2</xdr:col>
                <xdr:colOff>-89</xdr:colOff>
                <xdr:row>597</xdr:row>
                <xdr:rowOff>1</xdr:rowOff>
              </xdr:to>
            </anchor>
          </commentPr>
        </mc:Choice>
        <mc:Fallback/>
      </mc:AlternateContent>
    </comment>
    <comment ref="B28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593</xdr:row>
                <xdr:rowOff>12</xdr:rowOff>
              </xdr:from>
              <xdr:to>
                <xdr:col>2</xdr:col>
                <xdr:colOff>-89</xdr:colOff>
                <xdr:row>598</xdr:row>
                <xdr:rowOff>1</xdr:rowOff>
              </xdr:to>
            </anchor>
          </commentPr>
        </mc:Choice>
        <mc:Fallback/>
      </mc:AlternateContent>
    </comment>
    <comment ref="B28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594</xdr:row>
                <xdr:rowOff>12</xdr:rowOff>
              </xdr:from>
              <xdr:to>
                <xdr:col>2</xdr:col>
                <xdr:colOff>-89</xdr:colOff>
                <xdr:row>599</xdr:row>
                <xdr:rowOff>1</xdr:rowOff>
              </xdr:to>
            </anchor>
          </commentPr>
        </mc:Choice>
        <mc:Fallback/>
      </mc:AlternateContent>
    </comment>
    <comment ref="B28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595</xdr:row>
                <xdr:rowOff>12</xdr:rowOff>
              </xdr:from>
              <xdr:to>
                <xdr:col>2</xdr:col>
                <xdr:colOff>-89</xdr:colOff>
                <xdr:row>600</xdr:row>
                <xdr:rowOff>1</xdr:rowOff>
              </xdr:to>
            </anchor>
          </commentPr>
        </mc:Choice>
        <mc:Fallback/>
      </mc:AlternateContent>
    </comment>
    <comment ref="B28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596</xdr:row>
                <xdr:rowOff>12</xdr:rowOff>
              </xdr:from>
              <xdr:to>
                <xdr:col>2</xdr:col>
                <xdr:colOff>-89</xdr:colOff>
                <xdr:row>601</xdr:row>
                <xdr:rowOff>1</xdr:rowOff>
              </xdr:to>
            </anchor>
          </commentPr>
        </mc:Choice>
        <mc:Fallback/>
      </mc:AlternateContent>
    </comment>
    <comment ref="B28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597</xdr:row>
                <xdr:rowOff>12</xdr:rowOff>
              </xdr:from>
              <xdr:to>
                <xdr:col>2</xdr:col>
                <xdr:colOff>-89</xdr:colOff>
                <xdr:row>602</xdr:row>
                <xdr:rowOff>1</xdr:rowOff>
              </xdr:to>
            </anchor>
          </commentPr>
        </mc:Choice>
        <mc:Fallback/>
      </mc:AlternateContent>
    </comment>
    <comment ref="B28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598</xdr:row>
                <xdr:rowOff>12</xdr:rowOff>
              </xdr:from>
              <xdr:to>
                <xdr:col>2</xdr:col>
                <xdr:colOff>-89</xdr:colOff>
                <xdr:row>603</xdr:row>
                <xdr:rowOff>1</xdr:rowOff>
              </xdr:to>
            </anchor>
          </commentPr>
        </mc:Choice>
        <mc:Fallback/>
      </mc:AlternateContent>
    </comment>
    <comment ref="B28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599</xdr:row>
                <xdr:rowOff>12</xdr:rowOff>
              </xdr:from>
              <xdr:to>
                <xdr:col>2</xdr:col>
                <xdr:colOff>-89</xdr:colOff>
                <xdr:row>604</xdr:row>
                <xdr:rowOff>1</xdr:rowOff>
              </xdr:to>
            </anchor>
          </commentPr>
        </mc:Choice>
        <mc:Fallback/>
      </mc:AlternateContent>
    </comment>
    <comment ref="B28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600</xdr:row>
                <xdr:rowOff>12</xdr:rowOff>
              </xdr:from>
              <xdr:to>
                <xdr:col>2</xdr:col>
                <xdr:colOff>-89</xdr:colOff>
                <xdr:row>605</xdr:row>
                <xdr:rowOff>1</xdr:rowOff>
              </xdr:to>
            </anchor>
          </commentPr>
        </mc:Choice>
        <mc:Fallback/>
      </mc:AlternateContent>
    </comment>
    <comment ref="B28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601</xdr:row>
                <xdr:rowOff>12</xdr:rowOff>
              </xdr:from>
              <xdr:to>
                <xdr:col>2</xdr:col>
                <xdr:colOff>-89</xdr:colOff>
                <xdr:row>606</xdr:row>
                <xdr:rowOff>1</xdr:rowOff>
              </xdr:to>
            </anchor>
          </commentPr>
        </mc:Choice>
        <mc:Fallback/>
      </mc:AlternateContent>
    </comment>
    <comment ref="B29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602</xdr:row>
                <xdr:rowOff>12</xdr:rowOff>
              </xdr:from>
              <xdr:to>
                <xdr:col>2</xdr:col>
                <xdr:colOff>-89</xdr:colOff>
                <xdr:row>607</xdr:row>
                <xdr:rowOff>1</xdr:rowOff>
              </xdr:to>
            </anchor>
          </commentPr>
        </mc:Choice>
        <mc:Fallback/>
      </mc:AlternateContent>
    </comment>
    <comment ref="B29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603</xdr:row>
                <xdr:rowOff>12</xdr:rowOff>
              </xdr:from>
              <xdr:to>
                <xdr:col>2</xdr:col>
                <xdr:colOff>-89</xdr:colOff>
                <xdr:row>608</xdr:row>
                <xdr:rowOff>1</xdr:rowOff>
              </xdr:to>
            </anchor>
          </commentPr>
        </mc:Choice>
        <mc:Fallback/>
      </mc:AlternateContent>
    </comment>
    <comment ref="B29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604</xdr:row>
                <xdr:rowOff>12</xdr:rowOff>
              </xdr:from>
              <xdr:to>
                <xdr:col>2</xdr:col>
                <xdr:colOff>-89</xdr:colOff>
                <xdr:row>609</xdr:row>
                <xdr:rowOff>1</xdr:rowOff>
              </xdr:to>
            </anchor>
          </commentPr>
        </mc:Choice>
        <mc:Fallback/>
      </mc:AlternateContent>
    </comment>
    <comment ref="B29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605</xdr:row>
                <xdr:rowOff>12</xdr:rowOff>
              </xdr:from>
              <xdr:to>
                <xdr:col>2</xdr:col>
                <xdr:colOff>-89</xdr:colOff>
                <xdr:row>610</xdr:row>
                <xdr:rowOff>1</xdr:rowOff>
              </xdr:to>
            </anchor>
          </commentPr>
        </mc:Choice>
        <mc:Fallback/>
      </mc:AlternateContent>
    </comment>
    <comment ref="B29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606</xdr:row>
                <xdr:rowOff>12</xdr:rowOff>
              </xdr:from>
              <xdr:to>
                <xdr:col>2</xdr:col>
                <xdr:colOff>-89</xdr:colOff>
                <xdr:row>611</xdr:row>
                <xdr:rowOff>1</xdr:rowOff>
              </xdr:to>
            </anchor>
          </commentPr>
        </mc:Choice>
        <mc:Fallback/>
      </mc:AlternateContent>
    </comment>
    <comment ref="B29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607</xdr:row>
                <xdr:rowOff>12</xdr:rowOff>
              </xdr:from>
              <xdr:to>
                <xdr:col>2</xdr:col>
                <xdr:colOff>-89</xdr:colOff>
                <xdr:row>612</xdr:row>
                <xdr:rowOff>1</xdr:rowOff>
              </xdr:to>
            </anchor>
          </commentPr>
        </mc:Choice>
        <mc:Fallback/>
      </mc:AlternateContent>
    </comment>
    <comment ref="B29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608</xdr:row>
                <xdr:rowOff>12</xdr:rowOff>
              </xdr:from>
              <xdr:to>
                <xdr:col>2</xdr:col>
                <xdr:colOff>-89</xdr:colOff>
                <xdr:row>613</xdr:row>
                <xdr:rowOff>1</xdr:rowOff>
              </xdr:to>
            </anchor>
          </commentPr>
        </mc:Choice>
        <mc:Fallback/>
      </mc:AlternateContent>
    </comment>
    <comment ref="B29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609</xdr:row>
                <xdr:rowOff>12</xdr:rowOff>
              </xdr:from>
              <xdr:to>
                <xdr:col>2</xdr:col>
                <xdr:colOff>-89</xdr:colOff>
                <xdr:row>614</xdr:row>
                <xdr:rowOff>1</xdr:rowOff>
              </xdr:to>
            </anchor>
          </commentPr>
        </mc:Choice>
        <mc:Fallback/>
      </mc:AlternateContent>
    </comment>
    <comment ref="B29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610</xdr:row>
                <xdr:rowOff>12</xdr:rowOff>
              </xdr:from>
              <xdr:to>
                <xdr:col>2</xdr:col>
                <xdr:colOff>-89</xdr:colOff>
                <xdr:row>615</xdr:row>
                <xdr:rowOff>1</xdr:rowOff>
              </xdr:to>
            </anchor>
          </commentPr>
        </mc:Choice>
        <mc:Fallback/>
      </mc:AlternateContent>
    </comment>
    <comment ref="B29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611</xdr:row>
                <xdr:rowOff>12</xdr:rowOff>
              </xdr:from>
              <xdr:to>
                <xdr:col>2</xdr:col>
                <xdr:colOff>-89</xdr:colOff>
                <xdr:row>616</xdr:row>
                <xdr:rowOff>1</xdr:rowOff>
              </xdr:to>
            </anchor>
          </commentPr>
        </mc:Choice>
        <mc:Fallback/>
      </mc:AlternateContent>
    </comment>
    <comment ref="B30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612</xdr:row>
                <xdr:rowOff>12</xdr:rowOff>
              </xdr:from>
              <xdr:to>
                <xdr:col>2</xdr:col>
                <xdr:colOff>-89</xdr:colOff>
                <xdr:row>617</xdr:row>
                <xdr:rowOff>1</xdr:rowOff>
              </xdr:to>
            </anchor>
          </commentPr>
        </mc:Choice>
        <mc:Fallback/>
      </mc:AlternateContent>
    </comment>
    <comment ref="B30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613</xdr:row>
                <xdr:rowOff>12</xdr:rowOff>
              </xdr:from>
              <xdr:to>
                <xdr:col>2</xdr:col>
                <xdr:colOff>-89</xdr:colOff>
                <xdr:row>618</xdr:row>
                <xdr:rowOff>1</xdr:rowOff>
              </xdr:to>
            </anchor>
          </commentPr>
        </mc:Choice>
        <mc:Fallback/>
      </mc:AlternateContent>
    </comment>
    <comment ref="B30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614</xdr:row>
                <xdr:rowOff>12</xdr:rowOff>
              </xdr:from>
              <xdr:to>
                <xdr:col>2</xdr:col>
                <xdr:colOff>-89</xdr:colOff>
                <xdr:row>619</xdr:row>
                <xdr:rowOff>1</xdr:rowOff>
              </xdr:to>
            </anchor>
          </commentPr>
        </mc:Choice>
        <mc:Fallback/>
      </mc:AlternateContent>
    </comment>
    <comment ref="B30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615</xdr:row>
                <xdr:rowOff>12</xdr:rowOff>
              </xdr:from>
              <xdr:to>
                <xdr:col>2</xdr:col>
                <xdr:colOff>-89</xdr:colOff>
                <xdr:row>620</xdr:row>
                <xdr:rowOff>1</xdr:rowOff>
              </xdr:to>
            </anchor>
          </commentPr>
        </mc:Choice>
        <mc:Fallback/>
      </mc:AlternateContent>
    </comment>
    <comment ref="B30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616</xdr:row>
                <xdr:rowOff>12</xdr:rowOff>
              </xdr:from>
              <xdr:to>
                <xdr:col>2</xdr:col>
                <xdr:colOff>-89</xdr:colOff>
                <xdr:row>621</xdr:row>
                <xdr:rowOff>1</xdr:rowOff>
              </xdr:to>
            </anchor>
          </commentPr>
        </mc:Choice>
        <mc:Fallback/>
      </mc:AlternateContent>
    </comment>
    <comment ref="B30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617</xdr:row>
                <xdr:rowOff>12</xdr:rowOff>
              </xdr:from>
              <xdr:to>
                <xdr:col>2</xdr:col>
                <xdr:colOff>-89</xdr:colOff>
                <xdr:row>622</xdr:row>
                <xdr:rowOff>1</xdr:rowOff>
              </xdr:to>
            </anchor>
          </commentPr>
        </mc:Choice>
        <mc:Fallback/>
      </mc:AlternateContent>
    </comment>
    <comment ref="B30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618</xdr:row>
                <xdr:rowOff>12</xdr:rowOff>
              </xdr:from>
              <xdr:to>
                <xdr:col>2</xdr:col>
                <xdr:colOff>-89</xdr:colOff>
                <xdr:row>623</xdr:row>
                <xdr:rowOff>1</xdr:rowOff>
              </xdr:to>
            </anchor>
          </commentPr>
        </mc:Choice>
        <mc:Fallback/>
      </mc:AlternateContent>
    </comment>
    <comment ref="B30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619</xdr:row>
                <xdr:rowOff>12</xdr:rowOff>
              </xdr:from>
              <xdr:to>
                <xdr:col>2</xdr:col>
                <xdr:colOff>-89</xdr:colOff>
                <xdr:row>624</xdr:row>
                <xdr:rowOff>1</xdr:rowOff>
              </xdr:to>
            </anchor>
          </commentPr>
        </mc:Choice>
        <mc:Fallback/>
      </mc:AlternateContent>
    </comment>
    <comment ref="B30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620</xdr:row>
                <xdr:rowOff>12</xdr:rowOff>
              </xdr:from>
              <xdr:to>
                <xdr:col>2</xdr:col>
                <xdr:colOff>-89</xdr:colOff>
                <xdr:row>625</xdr:row>
                <xdr:rowOff>1</xdr:rowOff>
              </xdr:to>
            </anchor>
          </commentPr>
        </mc:Choice>
        <mc:Fallback/>
      </mc:AlternateContent>
    </comment>
    <comment ref="B30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621</xdr:row>
                <xdr:rowOff>12</xdr:rowOff>
              </xdr:from>
              <xdr:to>
                <xdr:col>2</xdr:col>
                <xdr:colOff>-89</xdr:colOff>
                <xdr:row>626</xdr:row>
                <xdr:rowOff>1</xdr:rowOff>
              </xdr:to>
            </anchor>
          </commentPr>
        </mc:Choice>
        <mc:Fallback/>
      </mc:AlternateContent>
    </comment>
    <comment ref="B31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622</xdr:row>
                <xdr:rowOff>12</xdr:rowOff>
              </xdr:from>
              <xdr:to>
                <xdr:col>2</xdr:col>
                <xdr:colOff>-89</xdr:colOff>
                <xdr:row>627</xdr:row>
                <xdr:rowOff>1</xdr:rowOff>
              </xdr:to>
            </anchor>
          </commentPr>
        </mc:Choice>
        <mc:Fallback/>
      </mc:AlternateContent>
    </comment>
    <comment ref="B31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623</xdr:row>
                <xdr:rowOff>12</xdr:rowOff>
              </xdr:from>
              <xdr:to>
                <xdr:col>2</xdr:col>
                <xdr:colOff>-89</xdr:colOff>
                <xdr:row>628</xdr:row>
                <xdr:rowOff>1</xdr:rowOff>
              </xdr:to>
            </anchor>
          </commentPr>
        </mc:Choice>
        <mc:Fallback/>
      </mc:AlternateContent>
    </comment>
    <comment ref="B31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624</xdr:row>
                <xdr:rowOff>12</xdr:rowOff>
              </xdr:from>
              <xdr:to>
                <xdr:col>2</xdr:col>
                <xdr:colOff>-89</xdr:colOff>
                <xdr:row>629</xdr:row>
                <xdr:rowOff>1</xdr:rowOff>
              </xdr:to>
            </anchor>
          </commentPr>
        </mc:Choice>
        <mc:Fallback/>
      </mc:AlternateContent>
    </comment>
    <comment ref="B31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625</xdr:row>
                <xdr:rowOff>12</xdr:rowOff>
              </xdr:from>
              <xdr:to>
                <xdr:col>2</xdr:col>
                <xdr:colOff>-89</xdr:colOff>
                <xdr:row>630</xdr:row>
                <xdr:rowOff>1</xdr:rowOff>
              </xdr:to>
            </anchor>
          </commentPr>
        </mc:Choice>
        <mc:Fallback/>
      </mc:AlternateContent>
    </comment>
    <comment ref="B31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626</xdr:row>
                <xdr:rowOff>12</xdr:rowOff>
              </xdr:from>
              <xdr:to>
                <xdr:col>2</xdr:col>
                <xdr:colOff>-89</xdr:colOff>
                <xdr:row>631</xdr:row>
                <xdr:rowOff>1</xdr:rowOff>
              </xdr:to>
            </anchor>
          </commentPr>
        </mc:Choice>
        <mc:Fallback/>
      </mc:AlternateContent>
    </comment>
    <comment ref="B31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627</xdr:row>
                <xdr:rowOff>12</xdr:rowOff>
              </xdr:from>
              <xdr:to>
                <xdr:col>2</xdr:col>
                <xdr:colOff>-89</xdr:colOff>
                <xdr:row>632</xdr:row>
                <xdr:rowOff>1</xdr:rowOff>
              </xdr:to>
            </anchor>
          </commentPr>
        </mc:Choice>
        <mc:Fallback/>
      </mc:AlternateContent>
    </comment>
    <comment ref="B31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628</xdr:row>
                <xdr:rowOff>12</xdr:rowOff>
              </xdr:from>
              <xdr:to>
                <xdr:col>2</xdr:col>
                <xdr:colOff>-89</xdr:colOff>
                <xdr:row>633</xdr:row>
                <xdr:rowOff>1</xdr:rowOff>
              </xdr:to>
            </anchor>
          </commentPr>
        </mc:Choice>
        <mc:Fallback/>
      </mc:AlternateContent>
    </comment>
    <comment ref="B31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629</xdr:row>
                <xdr:rowOff>12</xdr:rowOff>
              </xdr:from>
              <xdr:to>
                <xdr:col>2</xdr:col>
                <xdr:colOff>-89</xdr:colOff>
                <xdr:row>634</xdr:row>
                <xdr:rowOff>1</xdr:rowOff>
              </xdr:to>
            </anchor>
          </commentPr>
        </mc:Choice>
        <mc:Fallback/>
      </mc:AlternateContent>
    </comment>
    <comment ref="B31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630</xdr:row>
                <xdr:rowOff>12</xdr:rowOff>
              </xdr:from>
              <xdr:to>
                <xdr:col>2</xdr:col>
                <xdr:colOff>-89</xdr:colOff>
                <xdr:row>635</xdr:row>
                <xdr:rowOff>1</xdr:rowOff>
              </xdr:to>
            </anchor>
          </commentPr>
        </mc:Choice>
        <mc:Fallback/>
      </mc:AlternateContent>
    </comment>
    <comment ref="B31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631</xdr:row>
                <xdr:rowOff>12</xdr:rowOff>
              </xdr:from>
              <xdr:to>
                <xdr:col>2</xdr:col>
                <xdr:colOff>-89</xdr:colOff>
                <xdr:row>636</xdr:row>
                <xdr:rowOff>1</xdr:rowOff>
              </xdr:to>
            </anchor>
          </commentPr>
        </mc:Choice>
        <mc:Fallback/>
      </mc:AlternateContent>
    </comment>
    <comment ref="B32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632</xdr:row>
                <xdr:rowOff>12</xdr:rowOff>
              </xdr:from>
              <xdr:to>
                <xdr:col>2</xdr:col>
                <xdr:colOff>-89</xdr:colOff>
                <xdr:row>637</xdr:row>
                <xdr:rowOff>1</xdr:rowOff>
              </xdr:to>
            </anchor>
          </commentPr>
        </mc:Choice>
        <mc:Fallback/>
      </mc:AlternateContent>
    </comment>
    <comment ref="B32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633</xdr:row>
                <xdr:rowOff>12</xdr:rowOff>
              </xdr:from>
              <xdr:to>
                <xdr:col>2</xdr:col>
                <xdr:colOff>-89</xdr:colOff>
                <xdr:row>638</xdr:row>
                <xdr:rowOff>1</xdr:rowOff>
              </xdr:to>
            </anchor>
          </commentPr>
        </mc:Choice>
        <mc:Fallback/>
      </mc:AlternateContent>
    </comment>
    <comment ref="B32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634</xdr:row>
                <xdr:rowOff>12</xdr:rowOff>
              </xdr:from>
              <xdr:to>
                <xdr:col>2</xdr:col>
                <xdr:colOff>-89</xdr:colOff>
                <xdr:row>639</xdr:row>
                <xdr:rowOff>1</xdr:rowOff>
              </xdr:to>
            </anchor>
          </commentPr>
        </mc:Choice>
        <mc:Fallback/>
      </mc:AlternateContent>
    </comment>
    <comment ref="B32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635</xdr:row>
                <xdr:rowOff>12</xdr:rowOff>
              </xdr:from>
              <xdr:to>
                <xdr:col>2</xdr:col>
                <xdr:colOff>-89</xdr:colOff>
                <xdr:row>640</xdr:row>
                <xdr:rowOff>1</xdr:rowOff>
              </xdr:to>
            </anchor>
          </commentPr>
        </mc:Choice>
        <mc:Fallback/>
      </mc:AlternateContent>
    </comment>
    <comment ref="B32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636</xdr:row>
                <xdr:rowOff>12</xdr:rowOff>
              </xdr:from>
              <xdr:to>
                <xdr:col>2</xdr:col>
                <xdr:colOff>-89</xdr:colOff>
                <xdr:row>641</xdr:row>
                <xdr:rowOff>1</xdr:rowOff>
              </xdr:to>
            </anchor>
          </commentPr>
        </mc:Choice>
        <mc:Fallback/>
      </mc:AlternateContent>
    </comment>
    <comment ref="B32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637</xdr:row>
                <xdr:rowOff>12</xdr:rowOff>
              </xdr:from>
              <xdr:to>
                <xdr:col>2</xdr:col>
                <xdr:colOff>-89</xdr:colOff>
                <xdr:row>642</xdr:row>
                <xdr:rowOff>1</xdr:rowOff>
              </xdr:to>
            </anchor>
          </commentPr>
        </mc:Choice>
        <mc:Fallback/>
      </mc:AlternateContent>
    </comment>
    <comment ref="B32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638</xdr:row>
                <xdr:rowOff>12</xdr:rowOff>
              </xdr:from>
              <xdr:to>
                <xdr:col>2</xdr:col>
                <xdr:colOff>-89</xdr:colOff>
                <xdr:row>643</xdr:row>
                <xdr:rowOff>1</xdr:rowOff>
              </xdr:to>
            </anchor>
          </commentPr>
        </mc:Choice>
        <mc:Fallback/>
      </mc:AlternateContent>
    </comment>
    <comment ref="B32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639</xdr:row>
                <xdr:rowOff>12</xdr:rowOff>
              </xdr:from>
              <xdr:to>
                <xdr:col>2</xdr:col>
                <xdr:colOff>-89</xdr:colOff>
                <xdr:row>644</xdr:row>
                <xdr:rowOff>1</xdr:rowOff>
              </xdr:to>
            </anchor>
          </commentPr>
        </mc:Choice>
        <mc:Fallback/>
      </mc:AlternateContent>
    </comment>
    <comment ref="B32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640</xdr:row>
                <xdr:rowOff>12</xdr:rowOff>
              </xdr:from>
              <xdr:to>
                <xdr:col>2</xdr:col>
                <xdr:colOff>-89</xdr:colOff>
                <xdr:row>645</xdr:row>
                <xdr:rowOff>1</xdr:rowOff>
              </xdr:to>
            </anchor>
          </commentPr>
        </mc:Choice>
        <mc:Fallback/>
      </mc:AlternateContent>
    </comment>
    <comment ref="B32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641</xdr:row>
                <xdr:rowOff>12</xdr:rowOff>
              </xdr:from>
              <xdr:to>
                <xdr:col>2</xdr:col>
                <xdr:colOff>-89</xdr:colOff>
                <xdr:row>646</xdr:row>
                <xdr:rowOff>1</xdr:rowOff>
              </xdr:to>
            </anchor>
          </commentPr>
        </mc:Choice>
        <mc:Fallback/>
      </mc:AlternateContent>
    </comment>
    <comment ref="B33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642</xdr:row>
                <xdr:rowOff>12</xdr:rowOff>
              </xdr:from>
              <xdr:to>
                <xdr:col>2</xdr:col>
                <xdr:colOff>-89</xdr:colOff>
                <xdr:row>647</xdr:row>
                <xdr:rowOff>1</xdr:rowOff>
              </xdr:to>
            </anchor>
          </commentPr>
        </mc:Choice>
        <mc:Fallback/>
      </mc:AlternateContent>
    </comment>
    <comment ref="B33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643</xdr:row>
                <xdr:rowOff>12</xdr:rowOff>
              </xdr:from>
              <xdr:to>
                <xdr:col>2</xdr:col>
                <xdr:colOff>-89</xdr:colOff>
                <xdr:row>648</xdr:row>
                <xdr:rowOff>1</xdr:rowOff>
              </xdr:to>
            </anchor>
          </commentPr>
        </mc:Choice>
        <mc:Fallback/>
      </mc:AlternateContent>
    </comment>
    <comment ref="B33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644</xdr:row>
                <xdr:rowOff>12</xdr:rowOff>
              </xdr:from>
              <xdr:to>
                <xdr:col>2</xdr:col>
                <xdr:colOff>-89</xdr:colOff>
                <xdr:row>649</xdr:row>
                <xdr:rowOff>1</xdr:rowOff>
              </xdr:to>
            </anchor>
          </commentPr>
        </mc:Choice>
        <mc:Fallback/>
      </mc:AlternateContent>
    </comment>
    <comment ref="B33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645</xdr:row>
                <xdr:rowOff>12</xdr:rowOff>
              </xdr:from>
              <xdr:to>
                <xdr:col>2</xdr:col>
                <xdr:colOff>-89</xdr:colOff>
                <xdr:row>650</xdr:row>
                <xdr:rowOff>1</xdr:rowOff>
              </xdr:to>
            </anchor>
          </commentPr>
        </mc:Choice>
        <mc:Fallback/>
      </mc:AlternateContent>
    </comment>
    <comment ref="B33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646</xdr:row>
                <xdr:rowOff>12</xdr:rowOff>
              </xdr:from>
              <xdr:to>
                <xdr:col>2</xdr:col>
                <xdr:colOff>-89</xdr:colOff>
                <xdr:row>651</xdr:row>
                <xdr:rowOff>1</xdr:rowOff>
              </xdr:to>
            </anchor>
          </commentPr>
        </mc:Choice>
        <mc:Fallback/>
      </mc:AlternateContent>
    </comment>
    <comment ref="B33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647</xdr:row>
                <xdr:rowOff>12</xdr:rowOff>
              </xdr:from>
              <xdr:to>
                <xdr:col>2</xdr:col>
                <xdr:colOff>-89</xdr:colOff>
                <xdr:row>652</xdr:row>
                <xdr:rowOff>1</xdr:rowOff>
              </xdr:to>
            </anchor>
          </commentPr>
        </mc:Choice>
        <mc:Fallback/>
      </mc:AlternateContent>
    </comment>
    <comment ref="B33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648</xdr:row>
                <xdr:rowOff>12</xdr:rowOff>
              </xdr:from>
              <xdr:to>
                <xdr:col>2</xdr:col>
                <xdr:colOff>-89</xdr:colOff>
                <xdr:row>653</xdr:row>
                <xdr:rowOff>1</xdr:rowOff>
              </xdr:to>
            </anchor>
          </commentPr>
        </mc:Choice>
        <mc:Fallback/>
      </mc:AlternateContent>
    </comment>
    <comment ref="B33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649</xdr:row>
                <xdr:rowOff>12</xdr:rowOff>
              </xdr:from>
              <xdr:to>
                <xdr:col>2</xdr:col>
                <xdr:colOff>-89</xdr:colOff>
                <xdr:row>654</xdr:row>
                <xdr:rowOff>1</xdr:rowOff>
              </xdr:to>
            </anchor>
          </commentPr>
        </mc:Choice>
        <mc:Fallback/>
      </mc:AlternateContent>
    </comment>
    <comment ref="B33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650</xdr:row>
                <xdr:rowOff>12</xdr:rowOff>
              </xdr:from>
              <xdr:to>
                <xdr:col>2</xdr:col>
                <xdr:colOff>-89</xdr:colOff>
                <xdr:row>655</xdr:row>
                <xdr:rowOff>1</xdr:rowOff>
              </xdr:to>
            </anchor>
          </commentPr>
        </mc:Choice>
        <mc:Fallback/>
      </mc:AlternateContent>
    </comment>
    <comment ref="B33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651</xdr:row>
                <xdr:rowOff>12</xdr:rowOff>
              </xdr:from>
              <xdr:to>
                <xdr:col>2</xdr:col>
                <xdr:colOff>-89</xdr:colOff>
                <xdr:row>656</xdr:row>
                <xdr:rowOff>1</xdr:rowOff>
              </xdr:to>
            </anchor>
          </commentPr>
        </mc:Choice>
        <mc:Fallback/>
      </mc:AlternateContent>
    </comment>
    <comment ref="B34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652</xdr:row>
                <xdr:rowOff>12</xdr:rowOff>
              </xdr:from>
              <xdr:to>
                <xdr:col>2</xdr:col>
                <xdr:colOff>-89</xdr:colOff>
                <xdr:row>657</xdr:row>
                <xdr:rowOff>1</xdr:rowOff>
              </xdr:to>
            </anchor>
          </commentPr>
        </mc:Choice>
        <mc:Fallback/>
      </mc:AlternateContent>
    </comment>
    <comment ref="B34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653</xdr:row>
                <xdr:rowOff>12</xdr:rowOff>
              </xdr:from>
              <xdr:to>
                <xdr:col>2</xdr:col>
                <xdr:colOff>-89</xdr:colOff>
                <xdr:row>658</xdr:row>
                <xdr:rowOff>1</xdr:rowOff>
              </xdr:to>
            </anchor>
          </commentPr>
        </mc:Choice>
        <mc:Fallback/>
      </mc:AlternateContent>
    </comment>
    <comment ref="B34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654</xdr:row>
                <xdr:rowOff>12</xdr:rowOff>
              </xdr:from>
              <xdr:to>
                <xdr:col>2</xdr:col>
                <xdr:colOff>-89</xdr:colOff>
                <xdr:row>659</xdr:row>
                <xdr:rowOff>1</xdr:rowOff>
              </xdr:to>
            </anchor>
          </commentPr>
        </mc:Choice>
        <mc:Fallback/>
      </mc:AlternateContent>
    </comment>
    <comment ref="B34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655</xdr:row>
                <xdr:rowOff>12</xdr:rowOff>
              </xdr:from>
              <xdr:to>
                <xdr:col>2</xdr:col>
                <xdr:colOff>-89</xdr:colOff>
                <xdr:row>660</xdr:row>
                <xdr:rowOff>1</xdr:rowOff>
              </xdr:to>
            </anchor>
          </commentPr>
        </mc:Choice>
        <mc:Fallback/>
      </mc:AlternateContent>
    </comment>
    <comment ref="B34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656</xdr:row>
                <xdr:rowOff>12</xdr:rowOff>
              </xdr:from>
              <xdr:to>
                <xdr:col>2</xdr:col>
                <xdr:colOff>-89</xdr:colOff>
                <xdr:row>661</xdr:row>
                <xdr:rowOff>1</xdr:rowOff>
              </xdr:to>
            </anchor>
          </commentPr>
        </mc:Choice>
        <mc:Fallback/>
      </mc:AlternateContent>
    </comment>
    <comment ref="B34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657</xdr:row>
                <xdr:rowOff>12</xdr:rowOff>
              </xdr:from>
              <xdr:to>
                <xdr:col>2</xdr:col>
                <xdr:colOff>-89</xdr:colOff>
                <xdr:row>662</xdr:row>
                <xdr:rowOff>1</xdr:rowOff>
              </xdr:to>
            </anchor>
          </commentPr>
        </mc:Choice>
        <mc:Fallback/>
      </mc:AlternateContent>
    </comment>
    <comment ref="B34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658</xdr:row>
                <xdr:rowOff>12</xdr:rowOff>
              </xdr:from>
              <xdr:to>
                <xdr:col>2</xdr:col>
                <xdr:colOff>-89</xdr:colOff>
                <xdr:row>663</xdr:row>
                <xdr:rowOff>1</xdr:rowOff>
              </xdr:to>
            </anchor>
          </commentPr>
        </mc:Choice>
        <mc:Fallback/>
      </mc:AlternateContent>
    </comment>
    <comment ref="B34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659</xdr:row>
                <xdr:rowOff>12</xdr:rowOff>
              </xdr:from>
              <xdr:to>
                <xdr:col>2</xdr:col>
                <xdr:colOff>-89</xdr:colOff>
                <xdr:row>664</xdr:row>
                <xdr:rowOff>1</xdr:rowOff>
              </xdr:to>
            </anchor>
          </commentPr>
        </mc:Choice>
        <mc:Fallback/>
      </mc:AlternateContent>
    </comment>
    <comment ref="B34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660</xdr:row>
                <xdr:rowOff>12</xdr:rowOff>
              </xdr:from>
              <xdr:to>
                <xdr:col>2</xdr:col>
                <xdr:colOff>-89</xdr:colOff>
                <xdr:row>665</xdr:row>
                <xdr:rowOff>1</xdr:rowOff>
              </xdr:to>
            </anchor>
          </commentPr>
        </mc:Choice>
        <mc:Fallback/>
      </mc:AlternateContent>
    </comment>
    <comment ref="B34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661</xdr:row>
                <xdr:rowOff>12</xdr:rowOff>
              </xdr:from>
              <xdr:to>
                <xdr:col>2</xdr:col>
                <xdr:colOff>-89</xdr:colOff>
                <xdr:row>666</xdr:row>
                <xdr:rowOff>1</xdr:rowOff>
              </xdr:to>
            </anchor>
          </commentPr>
        </mc:Choice>
        <mc:Fallback/>
      </mc:AlternateContent>
    </comment>
    <comment ref="B35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662</xdr:row>
                <xdr:rowOff>12</xdr:rowOff>
              </xdr:from>
              <xdr:to>
                <xdr:col>2</xdr:col>
                <xdr:colOff>-89</xdr:colOff>
                <xdr:row>667</xdr:row>
                <xdr:rowOff>1</xdr:rowOff>
              </xdr:to>
            </anchor>
          </commentPr>
        </mc:Choice>
        <mc:Fallback/>
      </mc:AlternateContent>
    </comment>
    <comment ref="B35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663</xdr:row>
                <xdr:rowOff>12</xdr:rowOff>
              </xdr:from>
              <xdr:to>
                <xdr:col>2</xdr:col>
                <xdr:colOff>-89</xdr:colOff>
                <xdr:row>668</xdr:row>
                <xdr:rowOff>1</xdr:rowOff>
              </xdr:to>
            </anchor>
          </commentPr>
        </mc:Choice>
        <mc:Fallback/>
      </mc:AlternateContent>
    </comment>
    <comment ref="B35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664</xdr:row>
                <xdr:rowOff>12</xdr:rowOff>
              </xdr:from>
              <xdr:to>
                <xdr:col>2</xdr:col>
                <xdr:colOff>-89</xdr:colOff>
                <xdr:row>669</xdr:row>
                <xdr:rowOff>1</xdr:rowOff>
              </xdr:to>
            </anchor>
          </commentPr>
        </mc:Choice>
        <mc:Fallback/>
      </mc:AlternateContent>
    </comment>
    <comment ref="B35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665</xdr:row>
                <xdr:rowOff>12</xdr:rowOff>
              </xdr:from>
              <xdr:to>
                <xdr:col>2</xdr:col>
                <xdr:colOff>-89</xdr:colOff>
                <xdr:row>670</xdr:row>
                <xdr:rowOff>1</xdr:rowOff>
              </xdr:to>
            </anchor>
          </commentPr>
        </mc:Choice>
        <mc:Fallback/>
      </mc:AlternateContent>
    </comment>
    <comment ref="B35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666</xdr:row>
                <xdr:rowOff>12</xdr:rowOff>
              </xdr:from>
              <xdr:to>
                <xdr:col>2</xdr:col>
                <xdr:colOff>-89</xdr:colOff>
                <xdr:row>671</xdr:row>
                <xdr:rowOff>1</xdr:rowOff>
              </xdr:to>
            </anchor>
          </commentPr>
        </mc:Choice>
        <mc:Fallback/>
      </mc:AlternateContent>
    </comment>
    <comment ref="B35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667</xdr:row>
                <xdr:rowOff>12</xdr:rowOff>
              </xdr:from>
              <xdr:to>
                <xdr:col>2</xdr:col>
                <xdr:colOff>-89</xdr:colOff>
                <xdr:row>672</xdr:row>
                <xdr:rowOff>1</xdr:rowOff>
              </xdr:to>
            </anchor>
          </commentPr>
        </mc:Choice>
        <mc:Fallback/>
      </mc:AlternateContent>
    </comment>
    <comment ref="B35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668</xdr:row>
                <xdr:rowOff>12</xdr:rowOff>
              </xdr:from>
              <xdr:to>
                <xdr:col>2</xdr:col>
                <xdr:colOff>-89</xdr:colOff>
                <xdr:row>673</xdr:row>
                <xdr:rowOff>1</xdr:rowOff>
              </xdr:to>
            </anchor>
          </commentPr>
        </mc:Choice>
        <mc:Fallback/>
      </mc:AlternateContent>
    </comment>
    <comment ref="B35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669</xdr:row>
                <xdr:rowOff>12</xdr:rowOff>
              </xdr:from>
              <xdr:to>
                <xdr:col>2</xdr:col>
                <xdr:colOff>-89</xdr:colOff>
                <xdr:row>674</xdr:row>
                <xdr:rowOff>1</xdr:rowOff>
              </xdr:to>
            </anchor>
          </commentPr>
        </mc:Choice>
        <mc:Fallback/>
      </mc:AlternateContent>
    </comment>
    <comment ref="B35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670</xdr:row>
                <xdr:rowOff>12</xdr:rowOff>
              </xdr:from>
              <xdr:to>
                <xdr:col>2</xdr:col>
                <xdr:colOff>-89</xdr:colOff>
                <xdr:row>675</xdr:row>
                <xdr:rowOff>1</xdr:rowOff>
              </xdr:to>
            </anchor>
          </commentPr>
        </mc:Choice>
        <mc:Fallback/>
      </mc:AlternateContent>
    </comment>
    <comment ref="B35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671</xdr:row>
                <xdr:rowOff>12</xdr:rowOff>
              </xdr:from>
              <xdr:to>
                <xdr:col>2</xdr:col>
                <xdr:colOff>-89</xdr:colOff>
                <xdr:row>676</xdr:row>
                <xdr:rowOff>1</xdr:rowOff>
              </xdr:to>
            </anchor>
          </commentPr>
        </mc:Choice>
        <mc:Fallback/>
      </mc:AlternateContent>
    </comment>
    <comment ref="B36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672</xdr:row>
                <xdr:rowOff>12</xdr:rowOff>
              </xdr:from>
              <xdr:to>
                <xdr:col>2</xdr:col>
                <xdr:colOff>-89</xdr:colOff>
                <xdr:row>677</xdr:row>
                <xdr:rowOff>1</xdr:rowOff>
              </xdr:to>
            </anchor>
          </commentPr>
        </mc:Choice>
        <mc:Fallback/>
      </mc:AlternateContent>
    </comment>
    <comment ref="B36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673</xdr:row>
                <xdr:rowOff>12</xdr:rowOff>
              </xdr:from>
              <xdr:to>
                <xdr:col>2</xdr:col>
                <xdr:colOff>-89</xdr:colOff>
                <xdr:row>678</xdr:row>
                <xdr:rowOff>1</xdr:rowOff>
              </xdr:to>
            </anchor>
          </commentPr>
        </mc:Choice>
        <mc:Fallback/>
      </mc:AlternateContent>
    </comment>
    <comment ref="B36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674</xdr:row>
                <xdr:rowOff>12</xdr:rowOff>
              </xdr:from>
              <xdr:to>
                <xdr:col>2</xdr:col>
                <xdr:colOff>-89</xdr:colOff>
                <xdr:row>679</xdr:row>
                <xdr:rowOff>1</xdr:rowOff>
              </xdr:to>
            </anchor>
          </commentPr>
        </mc:Choice>
        <mc:Fallback/>
      </mc:AlternateContent>
    </comment>
    <comment ref="B36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675</xdr:row>
                <xdr:rowOff>12</xdr:rowOff>
              </xdr:from>
              <xdr:to>
                <xdr:col>2</xdr:col>
                <xdr:colOff>-89</xdr:colOff>
                <xdr:row>680</xdr:row>
                <xdr:rowOff>1</xdr:rowOff>
              </xdr:to>
            </anchor>
          </commentPr>
        </mc:Choice>
        <mc:Fallback/>
      </mc:AlternateContent>
    </comment>
    <comment ref="B36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83</xdr:colOff>
                <xdr:row>676</xdr:row>
                <xdr:rowOff>12</xdr:rowOff>
              </xdr:from>
              <xdr:to>
                <xdr:col>2</xdr:col>
                <xdr:colOff>-89</xdr:colOff>
                <xdr:row>681</xdr:row>
                <xdr:rowOff>1</xdr:rowOff>
              </xdr:to>
            </anchor>
          </commentPr>
        </mc:Choice>
        <mc:Fallback/>
      </mc:AlternateContent>
    </comment>
    <comment ref="B36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677</xdr:row>
                <xdr:rowOff>12</xdr:rowOff>
              </xdr:from>
              <xdr:to>
                <xdr:col>2</xdr:col>
                <xdr:colOff>-89</xdr:colOff>
                <xdr:row>682</xdr:row>
                <xdr:rowOff>1</xdr:rowOff>
              </xdr:to>
            </anchor>
          </commentPr>
        </mc:Choice>
        <mc:Fallback/>
      </mc:AlternateContent>
    </comment>
    <comment ref="B36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678</xdr:row>
                <xdr:rowOff>12</xdr:rowOff>
              </xdr:from>
              <xdr:to>
                <xdr:col>2</xdr:col>
                <xdr:colOff>-89</xdr:colOff>
                <xdr:row>683</xdr:row>
                <xdr:rowOff>1</xdr:rowOff>
              </xdr:to>
            </anchor>
          </commentPr>
        </mc:Choice>
        <mc:Fallback/>
      </mc:AlternateContent>
    </comment>
    <comment ref="B36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679</xdr:row>
                <xdr:rowOff>12</xdr:rowOff>
              </xdr:from>
              <xdr:to>
                <xdr:col>2</xdr:col>
                <xdr:colOff>-89</xdr:colOff>
                <xdr:row>684</xdr:row>
                <xdr:rowOff>1</xdr:rowOff>
              </xdr:to>
            </anchor>
          </commentPr>
        </mc:Choice>
        <mc:Fallback/>
      </mc:AlternateContent>
    </comment>
    <comment ref="B36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680</xdr:row>
                <xdr:rowOff>12</xdr:rowOff>
              </xdr:from>
              <xdr:to>
                <xdr:col>2</xdr:col>
                <xdr:colOff>-89</xdr:colOff>
                <xdr:row>685</xdr:row>
                <xdr:rowOff>1</xdr:rowOff>
              </xdr:to>
            </anchor>
          </commentPr>
        </mc:Choice>
        <mc:Fallback/>
      </mc:AlternateContent>
    </comment>
    <comment ref="C5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151</xdr:colOff>
                <xdr:row>3</xdr:row>
                <xdr:rowOff>7</xdr:rowOff>
              </xdr:from>
              <xdr:to>
                <xdr:col>2</xdr:col>
                <xdr:colOff>-22</xdr:colOff>
                <xdr:row>33</xdr:row>
                <xdr:rowOff>1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</xdr:row>
                <xdr:rowOff>7</xdr:rowOff>
              </xdr:from>
              <xdr:to>
                <xdr:col>4</xdr:col>
                <xdr:colOff>48</xdr:colOff>
                <xdr:row>63</xdr:row>
                <xdr:rowOff>1</xdr:rowOff>
              </xdr:to>
            </anchor>
          </commentPr>
        </mc:Choice>
        <mc:Fallback/>
      </mc:AlternateContent>
    </comment>
    <comment ref="D7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219</xdr:colOff>
                <xdr:row>5</xdr:row>
                <xdr:rowOff>7</xdr:rowOff>
              </xdr:from>
              <xdr:to>
                <xdr:col>2</xdr:col>
                <xdr:colOff>46</xdr:colOff>
                <xdr:row>63</xdr:row>
                <xdr:rowOff>1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286</xdr:colOff>
                <xdr:row>5</xdr:row>
                <xdr:rowOff>7</xdr:rowOff>
              </xdr:from>
              <xdr:to>
                <xdr:col>3</xdr:col>
                <xdr:colOff>10</xdr:colOff>
                <xdr:row>63</xdr:row>
                <xdr:rowOff>1</xdr:rowOff>
              </xdr:to>
            </anchor>
          </commentPr>
        </mc:Choice>
        <mc:Fallback/>
      </mc:AlternateContent>
    </comment>
    <comment ref="F7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45</xdr:colOff>
                <xdr:row>5</xdr:row>
                <xdr:rowOff>7</xdr:rowOff>
              </xdr:from>
              <xdr:to>
                <xdr:col>3</xdr:col>
                <xdr:colOff>77</xdr:colOff>
                <xdr:row>63</xdr:row>
                <xdr:rowOff>1</xdr:rowOff>
              </xdr:to>
            </anchor>
          </commentPr>
        </mc:Choice>
        <mc:Fallback/>
      </mc:AlternateContent>
    </comment>
    <comment ref="G7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10</xdr:colOff>
                <xdr:row>5</xdr:row>
                <xdr:rowOff>7</xdr:rowOff>
              </xdr:from>
              <xdr:to>
                <xdr:col>4</xdr:col>
                <xdr:colOff>41</xdr:colOff>
                <xdr:row>63</xdr:row>
                <xdr:rowOff>1</xdr:rowOff>
              </xdr:to>
            </anchor>
          </commentPr>
        </mc:Choice>
        <mc:Fallback/>
      </mc:AlternateContent>
    </comment>
    <comment ref="H7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77</xdr:colOff>
                <xdr:row>5</xdr:row>
                <xdr:rowOff>7</xdr:rowOff>
              </xdr:from>
              <xdr:to>
                <xdr:col>5</xdr:col>
                <xdr:colOff>5</xdr:colOff>
                <xdr:row>63</xdr:row>
                <xdr:rowOff>1</xdr:rowOff>
              </xdr:to>
            </anchor>
          </commentPr>
        </mc:Choice>
        <mc:Fallback/>
      </mc:AlternateContent>
    </comment>
    <comment ref="I7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41</xdr:colOff>
                <xdr:row>5</xdr:row>
                <xdr:rowOff>7</xdr:rowOff>
              </xdr:from>
              <xdr:to>
                <xdr:col>5</xdr:col>
                <xdr:colOff>73</xdr:colOff>
                <xdr:row>63</xdr:row>
                <xdr:rowOff>1</xdr:rowOff>
              </xdr:to>
            </anchor>
          </commentPr>
        </mc:Choice>
        <mc:Fallback/>
      </mc:AlternateContent>
    </comment>
    <comment ref="J7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5</xdr:row>
                <xdr:rowOff>7</xdr:rowOff>
              </xdr:from>
              <xdr:to>
                <xdr:col>6</xdr:col>
                <xdr:colOff>-64</xdr:colOff>
                <xdr:row>63</xdr:row>
                <xdr:rowOff>1</xdr:rowOff>
              </xdr:to>
            </anchor>
          </commentPr>
        </mc:Choice>
        <mc:Fallback/>
      </mc:AlternateContent>
    </comment>
    <comment ref="K7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73</xdr:colOff>
                <xdr:row>5</xdr:row>
                <xdr:rowOff>7</xdr:rowOff>
              </xdr:from>
              <xdr:to>
                <xdr:col>6</xdr:col>
                <xdr:colOff>3</xdr:colOff>
                <xdr:row>63</xdr:row>
                <xdr:rowOff>1</xdr:rowOff>
              </xdr:to>
            </anchor>
          </commentPr>
        </mc:Choice>
        <mc:Fallback/>
      </mc:AlternateContent>
    </comment>
    <comment ref="L7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141</xdr:colOff>
                <xdr:row>5</xdr:row>
                <xdr:rowOff>7</xdr:rowOff>
              </xdr:from>
              <xdr:to>
                <xdr:col>6</xdr:col>
                <xdr:colOff>71</xdr:colOff>
                <xdr:row>63</xdr:row>
                <xdr:rowOff>1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RGP=adaytum_page_1
RGR=adaytum_row_1
RGC=adaytum_col_1
RGD=adaytum_data_1
P01=SAP CC in Subregions
P02=Consolidated/Non Consolidated
R01=P&amp;L MRG Forecasting
C01=GA Forecasting
C02=Months+Qs
VID=61FA942EF38F62C0
CHK=-424608646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21</xdr:colOff>
                <xdr:row>2</xdr:row>
                <xdr:rowOff>7</xdr:rowOff>
              </xdr:from>
              <xdr:to>
                <xdr:col>6</xdr:col>
                <xdr:colOff>59</xdr:colOff>
                <xdr:row>6</xdr:row>
                <xdr:rowOff>23</xdr:rowOff>
              </xdr:to>
            </anchor>
          </commentPr>
        </mc:Choice>
        <mc:Fallback/>
      </mc:AlternateContent>
    </comment>
    <comment ref="B5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21</xdr:colOff>
                <xdr:row>3</xdr:row>
                <xdr:rowOff>7</xdr:rowOff>
              </xdr:from>
              <xdr:to>
                <xdr:col>6</xdr:col>
                <xdr:colOff>59</xdr:colOff>
                <xdr:row>7</xdr:row>
                <xdr:rowOff>1</xdr:rowOff>
              </xdr:to>
            </anchor>
          </commentPr>
        </mc:Choice>
        <mc:Fallback/>
      </mc:AlternateContent>
    </comment>
    <comment ref="B5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21</xdr:colOff>
                <xdr:row>46</xdr:row>
                <xdr:rowOff>12</xdr:rowOff>
              </xdr:from>
              <xdr:to>
                <xdr:col>6</xdr:col>
                <xdr:colOff>60</xdr:colOff>
                <xdr:row>48</xdr:row>
                <xdr:rowOff>6</xdr:rowOff>
              </xdr:to>
            </anchor>
          </commentPr>
        </mc:Choice>
        <mc:Fallback/>
      </mc:AlternateContent>
    </comment>
    <comment ref="C5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</xdr:col>
                <xdr:colOff>21</xdr:colOff>
                <xdr:row>3</xdr:row>
                <xdr:rowOff>7</xdr:rowOff>
              </xdr:from>
              <xdr:to>
                <xdr:col>6</xdr:col>
                <xdr:colOff>59</xdr:colOff>
                <xdr:row>7</xdr:row>
                <xdr:rowOff>15</xdr:rowOff>
              </xdr:to>
            </anchor>
          </commentPr>
        </mc:Choice>
        <mc:Fallback/>
      </mc:AlternateContent>
    </comment>
    <comment ref="C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</xdr:col>
                <xdr:colOff>21</xdr:colOff>
                <xdr:row>7</xdr:row>
                <xdr:rowOff>7</xdr:rowOff>
              </xdr:from>
              <xdr:to>
                <xdr:col>6</xdr:col>
                <xdr:colOff>59</xdr:colOff>
                <xdr:row>8</xdr:row>
                <xdr:rowOff>17</xdr:rowOff>
              </xdr:to>
            </anchor>
          </commentPr>
        </mc:Choice>
        <mc:Fallback/>
      </mc:AlternateContent>
    </comment>
    <comment ref="D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</xdr:col>
                <xdr:colOff>21</xdr:colOff>
                <xdr:row>7</xdr:row>
                <xdr:rowOff>7</xdr:rowOff>
              </xdr:from>
              <xdr:to>
                <xdr:col>6</xdr:col>
                <xdr:colOff>59</xdr:colOff>
                <xdr:row>8</xdr:row>
                <xdr:rowOff>17</xdr:rowOff>
              </xdr:to>
            </anchor>
          </commentPr>
        </mc:Choice>
        <mc:Fallback/>
      </mc:AlternateContent>
    </comment>
    <comment ref="E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</xdr:col>
                <xdr:colOff>21</xdr:colOff>
                <xdr:row>7</xdr:row>
                <xdr:rowOff>7</xdr:rowOff>
              </xdr:from>
              <xdr:to>
                <xdr:col>6</xdr:col>
                <xdr:colOff>59</xdr:colOff>
                <xdr:row>8</xdr:row>
                <xdr:rowOff>17</xdr:rowOff>
              </xdr:to>
            </anchor>
          </commentPr>
        </mc:Choice>
        <mc:Fallback/>
      </mc:AlternateContent>
    </comment>
    <comment ref="G57" authorId="0">
      <text>
        <r>
          <rPr>
            <b val="true"/>
            <sz val="8"/>
            <color rgb="FF000000"/>
            <rFont val="Tahoma"/>
            <family val="0"/>
          </rPr>
          <t xml:space="preserve">swood3:
</t>
        </r>
        <r>
          <rPr>
            <sz val="8"/>
            <color rgb="FF000000"/>
            <rFont val="Tahoma"/>
            <family val="0"/>
          </rPr>
          <t xml:space="preserve">Only 2 months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73</xdr:colOff>
                <xdr:row>56</xdr:row>
                <xdr:rowOff>14</xdr:rowOff>
              </xdr:from>
              <xdr:to>
                <xdr:col>38</xdr:col>
                <xdr:colOff>87</xdr:colOff>
                <xdr:row>57</xdr:row>
                <xdr:rowOff>-4</xdr:rowOff>
              </xdr:to>
            </anchor>
          </commentPr>
        </mc:Choice>
        <mc:Fallback/>
      </mc:AlternateContent>
    </comment>
    <comment ref="H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73</xdr:colOff>
                <xdr:row>7</xdr:row>
                <xdr:rowOff>7</xdr:rowOff>
              </xdr:from>
              <xdr:to>
                <xdr:col>38</xdr:col>
                <xdr:colOff>86</xdr:colOff>
                <xdr:row>8</xdr:row>
                <xdr:rowOff>17</xdr:rowOff>
              </xdr:to>
            </anchor>
          </commentPr>
        </mc:Choice>
        <mc:Fallback/>
      </mc:AlternateContent>
    </comment>
    <comment ref="I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73</xdr:colOff>
                <xdr:row>7</xdr:row>
                <xdr:rowOff>7</xdr:rowOff>
              </xdr:from>
              <xdr:to>
                <xdr:col>38</xdr:col>
                <xdr:colOff>86</xdr:colOff>
                <xdr:row>8</xdr:row>
                <xdr:rowOff>17</xdr:rowOff>
              </xdr:to>
            </anchor>
          </commentPr>
        </mc:Choice>
        <mc:Fallback/>
      </mc:AlternateContent>
    </comment>
    <comment ref="J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73</xdr:colOff>
                <xdr:row>7</xdr:row>
                <xdr:rowOff>7</xdr:rowOff>
              </xdr:from>
              <xdr:to>
                <xdr:col>38</xdr:col>
                <xdr:colOff>86</xdr:colOff>
                <xdr:row>8</xdr:row>
                <xdr:rowOff>17</xdr:rowOff>
              </xdr:to>
            </anchor>
          </commentPr>
        </mc:Choice>
        <mc:Fallback/>
      </mc:AlternateContent>
    </comment>
    <comment ref="K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73</xdr:colOff>
                <xdr:row>7</xdr:row>
                <xdr:rowOff>7</xdr:rowOff>
              </xdr:from>
              <xdr:to>
                <xdr:col>38</xdr:col>
                <xdr:colOff>86</xdr:colOff>
                <xdr:row>8</xdr:row>
                <xdr:rowOff>17</xdr:rowOff>
              </xdr:to>
            </anchor>
          </commentPr>
        </mc:Choice>
        <mc:Fallback/>
      </mc:AlternateContent>
    </comment>
    <comment ref="L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73</xdr:colOff>
                <xdr:row>7</xdr:row>
                <xdr:rowOff>7</xdr:rowOff>
              </xdr:from>
              <xdr:to>
                <xdr:col>38</xdr:col>
                <xdr:colOff>86</xdr:colOff>
                <xdr:row>8</xdr:row>
                <xdr:rowOff>17</xdr:rowOff>
              </xdr:to>
            </anchor>
          </commentPr>
        </mc:Choice>
        <mc:Fallback/>
      </mc:AlternateContent>
    </comment>
    <comment ref="M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73</xdr:colOff>
                <xdr:row>7</xdr:row>
                <xdr:rowOff>7</xdr:rowOff>
              </xdr:from>
              <xdr:to>
                <xdr:col>38</xdr:col>
                <xdr:colOff>86</xdr:colOff>
                <xdr:row>8</xdr:row>
                <xdr:rowOff>17</xdr:rowOff>
              </xdr:to>
            </anchor>
          </commentPr>
        </mc:Choice>
        <mc:Fallback/>
      </mc:AlternateContent>
    </comment>
    <comment ref="N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73</xdr:colOff>
                <xdr:row>7</xdr:row>
                <xdr:rowOff>7</xdr:rowOff>
              </xdr:from>
              <xdr:to>
                <xdr:col>38</xdr:col>
                <xdr:colOff>86</xdr:colOff>
                <xdr:row>8</xdr:row>
                <xdr:rowOff>17</xdr:rowOff>
              </xdr:to>
            </anchor>
          </commentPr>
        </mc:Choice>
        <mc:Fallback/>
      </mc:AlternateContent>
    </comment>
    <comment ref="O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73</xdr:colOff>
                <xdr:row>7</xdr:row>
                <xdr:rowOff>7</xdr:rowOff>
              </xdr:from>
              <xdr:to>
                <xdr:col>38</xdr:col>
                <xdr:colOff>86</xdr:colOff>
                <xdr:row>8</xdr:row>
                <xdr:rowOff>17</xdr:rowOff>
              </xdr:to>
            </anchor>
          </commentPr>
        </mc:Choice>
        <mc:Fallback/>
      </mc:AlternateContent>
    </comment>
    <comment ref="P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73</xdr:colOff>
                <xdr:row>7</xdr:row>
                <xdr:rowOff>7</xdr:rowOff>
              </xdr:from>
              <xdr:to>
                <xdr:col>38</xdr:col>
                <xdr:colOff>86</xdr:colOff>
                <xdr:row>8</xdr:row>
                <xdr:rowOff>17</xdr:rowOff>
              </xdr:to>
            </anchor>
          </commentPr>
        </mc:Choice>
        <mc:Fallback/>
      </mc:AlternateContent>
    </comment>
    <comment ref="Q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73</xdr:colOff>
                <xdr:row>7</xdr:row>
                <xdr:rowOff>7</xdr:rowOff>
              </xdr:from>
              <xdr:to>
                <xdr:col>38</xdr:col>
                <xdr:colOff>86</xdr:colOff>
                <xdr:row>8</xdr:row>
                <xdr:rowOff>17</xdr:rowOff>
              </xdr:to>
            </anchor>
          </commentPr>
        </mc:Choice>
        <mc:Fallback/>
      </mc:AlternateContent>
    </comment>
    <comment ref="R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73</xdr:colOff>
                <xdr:row>7</xdr:row>
                <xdr:rowOff>7</xdr:rowOff>
              </xdr:from>
              <xdr:to>
                <xdr:col>38</xdr:col>
                <xdr:colOff>86</xdr:colOff>
                <xdr:row>8</xdr:row>
                <xdr:rowOff>17</xdr:rowOff>
              </xdr:to>
            </anchor>
          </commentPr>
        </mc:Choice>
        <mc:Fallback/>
      </mc:AlternateContent>
    </comment>
    <comment ref="S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73</xdr:colOff>
                <xdr:row>7</xdr:row>
                <xdr:rowOff>7</xdr:rowOff>
              </xdr:from>
              <xdr:to>
                <xdr:col>38</xdr:col>
                <xdr:colOff>86</xdr:colOff>
                <xdr:row>8</xdr:row>
                <xdr:rowOff>17</xdr:rowOff>
              </xdr:to>
            </anchor>
          </commentPr>
        </mc:Choice>
        <mc:Fallback/>
      </mc:AlternateContent>
    </comment>
    <comment ref="T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73</xdr:colOff>
                <xdr:row>7</xdr:row>
                <xdr:rowOff>7</xdr:rowOff>
              </xdr:from>
              <xdr:to>
                <xdr:col>38</xdr:col>
                <xdr:colOff>86</xdr:colOff>
                <xdr:row>8</xdr:row>
                <xdr:rowOff>17</xdr:rowOff>
              </xdr:to>
            </anchor>
          </commentPr>
        </mc:Choice>
        <mc:Fallback/>
      </mc:AlternateContent>
    </comment>
    <comment ref="V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79</xdr:colOff>
                <xdr:row>7</xdr:row>
                <xdr:rowOff>7</xdr:rowOff>
              </xdr:from>
              <xdr:to>
                <xdr:col>38</xdr:col>
                <xdr:colOff>92</xdr:colOff>
                <xdr:row>8</xdr:row>
                <xdr:rowOff>17</xdr:rowOff>
              </xdr:to>
            </anchor>
          </commentPr>
        </mc:Choice>
        <mc:Fallback/>
      </mc:AlternateContent>
    </comment>
    <comment ref="W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79</xdr:colOff>
                <xdr:row>7</xdr:row>
                <xdr:rowOff>7</xdr:rowOff>
              </xdr:from>
              <xdr:to>
                <xdr:col>38</xdr:col>
                <xdr:colOff>92</xdr:colOff>
                <xdr:row>8</xdr:row>
                <xdr:rowOff>17</xdr:rowOff>
              </xdr:to>
            </anchor>
          </commentPr>
        </mc:Choice>
        <mc:Fallback/>
      </mc:AlternateContent>
    </comment>
    <comment ref="X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79</xdr:colOff>
                <xdr:row>7</xdr:row>
                <xdr:rowOff>7</xdr:rowOff>
              </xdr:from>
              <xdr:to>
                <xdr:col>38</xdr:col>
                <xdr:colOff>92</xdr:colOff>
                <xdr:row>8</xdr:row>
                <xdr:rowOff>17</xdr:rowOff>
              </xdr:to>
            </anchor>
          </commentPr>
        </mc:Choice>
        <mc:Fallback/>
      </mc:AlternateContent>
    </comment>
    <comment ref="Y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79</xdr:colOff>
                <xdr:row>7</xdr:row>
                <xdr:rowOff>7</xdr:rowOff>
              </xdr:from>
              <xdr:to>
                <xdr:col>38</xdr:col>
                <xdr:colOff>92</xdr:colOff>
                <xdr:row>8</xdr:row>
                <xdr:rowOff>17</xdr:rowOff>
              </xdr:to>
            </anchor>
          </commentPr>
        </mc:Choice>
        <mc:Fallback/>
      </mc:AlternateContent>
    </comment>
    <comment ref="Z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79</xdr:colOff>
                <xdr:row>7</xdr:row>
                <xdr:rowOff>7</xdr:rowOff>
              </xdr:from>
              <xdr:to>
                <xdr:col>38</xdr:col>
                <xdr:colOff>92</xdr:colOff>
                <xdr:row>8</xdr:row>
                <xdr:rowOff>17</xdr:rowOff>
              </xdr:to>
            </anchor>
          </commentPr>
        </mc:Choice>
        <mc:Fallback/>
      </mc:AlternateContent>
    </comment>
    <comment ref="AA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79</xdr:colOff>
                <xdr:row>7</xdr:row>
                <xdr:rowOff>7</xdr:rowOff>
              </xdr:from>
              <xdr:to>
                <xdr:col>38</xdr:col>
                <xdr:colOff>92</xdr:colOff>
                <xdr:row>8</xdr:row>
                <xdr:rowOff>17</xdr:rowOff>
              </xdr:to>
            </anchor>
          </commentPr>
        </mc:Choice>
        <mc:Fallback/>
      </mc:AlternateContent>
    </comment>
    <comment ref="AB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79</xdr:colOff>
                <xdr:row>7</xdr:row>
                <xdr:rowOff>7</xdr:rowOff>
              </xdr:from>
              <xdr:to>
                <xdr:col>38</xdr:col>
                <xdr:colOff>92</xdr:colOff>
                <xdr:row>8</xdr:row>
                <xdr:rowOff>17</xdr:rowOff>
              </xdr:to>
            </anchor>
          </commentPr>
        </mc:Choice>
        <mc:Fallback/>
      </mc:AlternateContent>
    </comment>
    <comment ref="AC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79</xdr:colOff>
                <xdr:row>7</xdr:row>
                <xdr:rowOff>7</xdr:rowOff>
              </xdr:from>
              <xdr:to>
                <xdr:col>38</xdr:col>
                <xdr:colOff>92</xdr:colOff>
                <xdr:row>8</xdr:row>
                <xdr:rowOff>17</xdr:rowOff>
              </xdr:to>
            </anchor>
          </commentPr>
        </mc:Choice>
        <mc:Fallback/>
      </mc:AlternateContent>
    </comment>
    <comment ref="AD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79</xdr:colOff>
                <xdr:row>7</xdr:row>
                <xdr:rowOff>7</xdr:rowOff>
              </xdr:from>
              <xdr:to>
                <xdr:col>38</xdr:col>
                <xdr:colOff>92</xdr:colOff>
                <xdr:row>8</xdr:row>
                <xdr:rowOff>17</xdr:rowOff>
              </xdr:to>
            </anchor>
          </commentPr>
        </mc:Choice>
        <mc:Fallback/>
      </mc:AlternateContent>
    </comment>
    <comment ref="AE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79</xdr:colOff>
                <xdr:row>7</xdr:row>
                <xdr:rowOff>7</xdr:rowOff>
              </xdr:from>
              <xdr:to>
                <xdr:col>38</xdr:col>
                <xdr:colOff>92</xdr:colOff>
                <xdr:row>8</xdr:row>
                <xdr:rowOff>17</xdr:rowOff>
              </xdr:to>
            </anchor>
          </commentPr>
        </mc:Choice>
        <mc:Fallback/>
      </mc:AlternateContent>
    </comment>
    <comment ref="AF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79</xdr:colOff>
                <xdr:row>7</xdr:row>
                <xdr:rowOff>7</xdr:rowOff>
              </xdr:from>
              <xdr:to>
                <xdr:col>38</xdr:col>
                <xdr:colOff>92</xdr:colOff>
                <xdr:row>8</xdr:row>
                <xdr:rowOff>17</xdr:rowOff>
              </xdr:to>
            </anchor>
          </commentPr>
        </mc:Choice>
        <mc:Fallback/>
      </mc:AlternateContent>
    </comment>
    <comment ref="AG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79</xdr:colOff>
                <xdr:row>7</xdr:row>
                <xdr:rowOff>7</xdr:rowOff>
              </xdr:from>
              <xdr:to>
                <xdr:col>38</xdr:col>
                <xdr:colOff>92</xdr:colOff>
                <xdr:row>8</xdr:row>
                <xdr:rowOff>17</xdr:rowOff>
              </xdr:to>
            </anchor>
          </commentPr>
        </mc:Choice>
        <mc:Fallback/>
      </mc:AlternateContent>
    </comment>
    <comment ref="AH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79</xdr:colOff>
                <xdr:row>7</xdr:row>
                <xdr:rowOff>7</xdr:rowOff>
              </xdr:from>
              <xdr:to>
                <xdr:col>38</xdr:col>
                <xdr:colOff>92</xdr:colOff>
                <xdr:row>8</xdr:row>
                <xdr:rowOff>17</xdr:rowOff>
              </xdr:to>
            </anchor>
          </commentPr>
        </mc:Choice>
        <mc:Fallback/>
      </mc:AlternateContent>
    </comment>
    <comment ref="AI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79</xdr:colOff>
                <xdr:row>7</xdr:row>
                <xdr:rowOff>7</xdr:rowOff>
              </xdr:from>
              <xdr:to>
                <xdr:col>38</xdr:col>
                <xdr:colOff>92</xdr:colOff>
                <xdr:row>8</xdr:row>
                <xdr:rowOff>17</xdr:rowOff>
              </xdr:to>
            </anchor>
          </commentPr>
        </mc:Choice>
        <mc:Fallback/>
      </mc:AlternateContent>
    </comment>
    <comment ref="AJ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79</xdr:colOff>
                <xdr:row>7</xdr:row>
                <xdr:rowOff>7</xdr:rowOff>
              </xdr:from>
              <xdr:to>
                <xdr:col>38</xdr:col>
                <xdr:colOff>92</xdr:colOff>
                <xdr:row>8</xdr:row>
                <xdr:rowOff>17</xdr:rowOff>
              </xdr:to>
            </anchor>
          </commentPr>
        </mc:Choice>
        <mc:Fallback/>
      </mc:AlternateContent>
    </comment>
    <comment ref="AK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79</xdr:colOff>
                <xdr:row>7</xdr:row>
                <xdr:rowOff>7</xdr:rowOff>
              </xdr:from>
              <xdr:to>
                <xdr:col>38</xdr:col>
                <xdr:colOff>92</xdr:colOff>
                <xdr:row>8</xdr:row>
                <xdr:rowOff>17</xdr:rowOff>
              </xdr:to>
            </anchor>
          </commentPr>
        </mc:Choice>
        <mc:Fallback/>
      </mc:AlternateContent>
    </comment>
    <comment ref="AL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79</xdr:colOff>
                <xdr:row>7</xdr:row>
                <xdr:rowOff>7</xdr:rowOff>
              </xdr:from>
              <xdr:to>
                <xdr:col>38</xdr:col>
                <xdr:colOff>92</xdr:colOff>
                <xdr:row>8</xdr:row>
                <xdr:rowOff>17</xdr:rowOff>
              </xdr:to>
            </anchor>
          </commentPr>
        </mc:Choice>
        <mc:Fallback/>
      </mc:AlternateContent>
    </comment>
    <comment ref="BG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58</xdr:col>
                <xdr:colOff>47</xdr:colOff>
                <xdr:row>7</xdr:row>
                <xdr:rowOff>7</xdr:rowOff>
              </xdr:from>
              <xdr:to>
                <xdr:col>59</xdr:col>
                <xdr:colOff>67</xdr:colOff>
                <xdr:row>8</xdr:row>
                <xdr:rowOff>17</xdr:rowOff>
              </xdr:to>
            </anchor>
          </commentPr>
        </mc:Choice>
        <mc:Fallback/>
      </mc:AlternateContent>
    </comment>
    <comment ref="BK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61</xdr:col>
                <xdr:colOff>19</xdr:colOff>
                <xdr:row>7</xdr:row>
                <xdr:rowOff>7</xdr:rowOff>
              </xdr:from>
              <xdr:to>
                <xdr:col>63</xdr:col>
                <xdr:colOff>16</xdr:colOff>
                <xdr:row>9</xdr:row>
                <xdr:rowOff>7</xdr:rowOff>
              </xdr:to>
            </anchor>
          </commentPr>
        </mc:Choice>
        <mc:Fallback/>
      </mc:AlternateContent>
    </comment>
    <comment ref="BL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62</xdr:col>
                <xdr:colOff>99</xdr:colOff>
                <xdr:row>7</xdr:row>
                <xdr:rowOff>7</xdr:rowOff>
              </xdr:from>
              <xdr:to>
                <xdr:col>64</xdr:col>
                <xdr:colOff>3</xdr:colOff>
                <xdr:row>9</xdr:row>
                <xdr:rowOff>7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sz val="8"/>
            <color rgb="FF000000"/>
            <rFont val="Tahoma"/>
            <family val="0"/>
          </rPr>
          <t xml:space="preserve">Adaytum2
TYP=V
SVR=
LIB=Actuals Reporting
CBE=SAP MRG P&amp;L Alloc. Act/Budget
FGD=Y
BGD=Y
FGL=Y
BGL=N
SUP=Y
BBF=N
NTS=Y
VAL=Y
RHD=N
LCK=N
RFH=N
BBK=Y
OVF=N
IAB=N
BAZ=N
EAZ=N
P01=SAP Region/Subregions
P02=Entity marker
R01=ALLOC-CC in Subreg &amp; WBS short
C01=ACT/BUDG/FCAST/HC
RGP=adaytum_page_1
RGR=adaytum_row_1
RGC=adaytum_col_1
RGD=adaytum_data_1
VID=F9CBF330958D62C0
CHK=-1091578661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30</xdr:colOff>
                <xdr:row>2</xdr:row>
                <xdr:rowOff>7</xdr:rowOff>
              </xdr:from>
              <xdr:to>
                <xdr:col>5</xdr:col>
                <xdr:colOff>69</xdr:colOff>
                <xdr:row>15</xdr:row>
                <xdr:rowOff>10</xdr:rowOff>
              </xdr:to>
            </anchor>
          </commentPr>
        </mc:Choice>
        <mc:Fallback/>
      </mc:AlternateContent>
    </comment>
    <comment ref="B5" authorId="0">
      <text>
        <r>
          <rPr>
            <sz val="8"/>
            <color rgb="FF000000"/>
            <rFont val="Tahoma"/>
            <family val="0"/>
          </rPr>
          <t xml:space="preserve">SAP Region/Subregions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30</xdr:colOff>
                <xdr:row>3</xdr:row>
                <xdr:rowOff>7</xdr:rowOff>
              </xdr:from>
              <xdr:to>
                <xdr:col>5</xdr:col>
                <xdr:colOff>69</xdr:colOff>
                <xdr:row>7</xdr:row>
                <xdr:rowOff>13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sz val="8"/>
            <color rgb="FF000000"/>
            <rFont val="Tahoma"/>
            <family val="0"/>
          </rPr>
          <t xml:space="preserve">Adaytum2
TYP=V
SVR=
LIB=Actuals Reporting
CBE=SAP MRG P&amp;L Alloc. Act/Budget
FGD=Y
BGD=Y
FGL=Y
BGL=N
SUP=Y
BBF=N
NTS=Y
VAL=Y
RHD=N
LCK=N
RFH=N
BBK=Y
OVF=N
IAB=N
BAZ=N
EAZ=N
P01=SAP Region/Subregions
P02=Entity marker
R01=ALLOC-CC in Subreg &amp; WBS short
C01=ACT/BUDG/FCAST/HC
RGP=adaytum_page_1
RGR=adaytum_row_1
RGC=adaytum_col_1
RGD=adaytum_data_1
VID=CDD22DDD4F8F62C0
CHK=-1427354821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</xdr:row>
                <xdr:rowOff>7</xdr:rowOff>
              </xdr:from>
              <xdr:to>
                <xdr:col>3</xdr:col>
                <xdr:colOff>66</xdr:colOff>
                <xdr:row>6</xdr:row>
                <xdr:rowOff>13</xdr:rowOff>
              </xdr:to>
            </anchor>
          </commentPr>
        </mc:Choice>
        <mc:Fallback/>
      </mc:AlternateContent>
    </comment>
    <comment ref="B5" authorId="0">
      <text>
        <r>
          <rPr>
            <sz val="8"/>
            <color rgb="FF000000"/>
            <rFont val="Tahoma"/>
            <family val="0"/>
          </rPr>
          <t xml:space="preserve">SAP Region/Subregions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7</xdr:rowOff>
              </xdr:from>
              <xdr:to>
                <xdr:col>3</xdr:col>
                <xdr:colOff>66</xdr:colOff>
                <xdr:row>7</xdr:row>
                <xdr:rowOff>13</xdr:rowOff>
              </xdr:to>
            </anchor>
          </commentPr>
        </mc:Choice>
        <mc:Fallback/>
      </mc:AlternateContent>
    </comment>
    <comment ref="B1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10</xdr:row>
                <xdr:rowOff>28</xdr:rowOff>
              </xdr:from>
              <xdr:to>
                <xdr:col>3</xdr:col>
                <xdr:colOff>66</xdr:colOff>
                <xdr:row>14</xdr:row>
                <xdr:rowOff>6</xdr:rowOff>
              </xdr:to>
            </anchor>
          </commentPr>
        </mc:Choice>
        <mc:Fallback/>
      </mc:AlternateContent>
    </comment>
    <comment ref="B1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11</xdr:row>
                <xdr:rowOff>7</xdr:rowOff>
              </xdr:from>
              <xdr:to>
                <xdr:col>3</xdr:col>
                <xdr:colOff>66</xdr:colOff>
                <xdr:row>15</xdr:row>
                <xdr:rowOff>6</xdr:rowOff>
              </xdr:to>
            </anchor>
          </commentPr>
        </mc:Choice>
        <mc:Fallback/>
      </mc:AlternateContent>
    </comment>
    <comment ref="B1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12</xdr:row>
                <xdr:rowOff>7</xdr:rowOff>
              </xdr:from>
              <xdr:to>
                <xdr:col>3</xdr:col>
                <xdr:colOff>66</xdr:colOff>
                <xdr:row>16</xdr:row>
                <xdr:rowOff>6</xdr:rowOff>
              </xdr:to>
            </anchor>
          </commentPr>
        </mc:Choice>
        <mc:Fallback/>
      </mc:AlternateContent>
    </comment>
    <comment ref="B1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13</xdr:row>
                <xdr:rowOff>14</xdr:rowOff>
              </xdr:from>
              <xdr:to>
                <xdr:col>3</xdr:col>
                <xdr:colOff>66</xdr:colOff>
                <xdr:row>17</xdr:row>
                <xdr:rowOff>13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14</xdr:row>
                <xdr:rowOff>7</xdr:rowOff>
              </xdr:from>
              <xdr:to>
                <xdr:col>3</xdr:col>
                <xdr:colOff>66</xdr:colOff>
                <xdr:row>18</xdr:row>
                <xdr:rowOff>13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15</xdr:row>
                <xdr:rowOff>7</xdr:rowOff>
              </xdr:from>
              <xdr:to>
                <xdr:col>3</xdr:col>
                <xdr:colOff>66</xdr:colOff>
                <xdr:row>22</xdr:row>
                <xdr:rowOff>13</xdr:rowOff>
              </xdr:to>
            </anchor>
          </commentPr>
        </mc:Choice>
        <mc:Fallback/>
      </mc:AlternateContent>
    </comment>
    <comment ref="B1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16</xdr:row>
                <xdr:rowOff>7</xdr:rowOff>
              </xdr:from>
              <xdr:to>
                <xdr:col>3</xdr:col>
                <xdr:colOff>66</xdr:colOff>
                <xdr:row>23</xdr:row>
                <xdr:rowOff>13</xdr:rowOff>
              </xdr:to>
            </anchor>
          </commentPr>
        </mc:Choice>
        <mc:Fallback/>
      </mc:AlternateContent>
    </comment>
    <comment ref="B1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17</xdr:row>
                <xdr:rowOff>7</xdr:rowOff>
              </xdr:from>
              <xdr:to>
                <xdr:col>3</xdr:col>
                <xdr:colOff>66</xdr:colOff>
                <xdr:row>24</xdr:row>
                <xdr:rowOff>13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18</xdr:row>
                <xdr:rowOff>7</xdr:rowOff>
              </xdr:from>
              <xdr:to>
                <xdr:col>3</xdr:col>
                <xdr:colOff>66</xdr:colOff>
                <xdr:row>25</xdr:row>
                <xdr:rowOff>13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22</xdr:row>
                <xdr:rowOff>7</xdr:rowOff>
              </xdr:from>
              <xdr:to>
                <xdr:col>3</xdr:col>
                <xdr:colOff>66</xdr:colOff>
                <xdr:row>26</xdr:row>
                <xdr:rowOff>13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23</xdr:row>
                <xdr:rowOff>7</xdr:rowOff>
              </xdr:from>
              <xdr:to>
                <xdr:col>3</xdr:col>
                <xdr:colOff>66</xdr:colOff>
                <xdr:row>27</xdr:row>
                <xdr:rowOff>13</xdr:rowOff>
              </xdr:to>
            </anchor>
          </commentPr>
        </mc:Choice>
        <mc:Fallback/>
      </mc:AlternateContent>
    </comment>
    <comment ref="B2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24</xdr:row>
                <xdr:rowOff>7</xdr:rowOff>
              </xdr:from>
              <xdr:to>
                <xdr:col>3</xdr:col>
                <xdr:colOff>66</xdr:colOff>
                <xdr:row>28</xdr:row>
                <xdr:rowOff>13</xdr:rowOff>
              </xdr:to>
            </anchor>
          </commentPr>
        </mc:Choice>
        <mc:Fallback/>
      </mc:AlternateContent>
    </comment>
    <comment ref="B2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25</xdr:row>
                <xdr:rowOff>7</xdr:rowOff>
              </xdr:from>
              <xdr:to>
                <xdr:col>3</xdr:col>
                <xdr:colOff>66</xdr:colOff>
                <xdr:row>29</xdr:row>
                <xdr:rowOff>13</xdr:rowOff>
              </xdr:to>
            </anchor>
          </commentPr>
        </mc:Choice>
        <mc:Fallback/>
      </mc:AlternateContent>
    </comment>
    <comment ref="B2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26</xdr:row>
                <xdr:rowOff>7</xdr:rowOff>
              </xdr:from>
              <xdr:to>
                <xdr:col>3</xdr:col>
                <xdr:colOff>66</xdr:colOff>
                <xdr:row>30</xdr:row>
                <xdr:rowOff>13</xdr:rowOff>
              </xdr:to>
            </anchor>
          </commentPr>
        </mc:Choice>
        <mc:Fallback/>
      </mc:AlternateContent>
    </comment>
    <comment ref="B2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27</xdr:row>
                <xdr:rowOff>7</xdr:rowOff>
              </xdr:from>
              <xdr:to>
                <xdr:col>3</xdr:col>
                <xdr:colOff>66</xdr:colOff>
                <xdr:row>31</xdr:row>
                <xdr:rowOff>13</xdr:rowOff>
              </xdr:to>
            </anchor>
          </commentPr>
        </mc:Choice>
        <mc:Fallback/>
      </mc:AlternateContent>
    </comment>
    <comment ref="B2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28</xdr:row>
                <xdr:rowOff>7</xdr:rowOff>
              </xdr:from>
              <xdr:to>
                <xdr:col>3</xdr:col>
                <xdr:colOff>66</xdr:colOff>
                <xdr:row>32</xdr:row>
                <xdr:rowOff>13</xdr:rowOff>
              </xdr:to>
            </anchor>
          </commentPr>
        </mc:Choice>
        <mc:Fallback/>
      </mc:AlternateContent>
    </comment>
    <comment ref="B2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29</xdr:row>
                <xdr:rowOff>7</xdr:rowOff>
              </xdr:from>
              <xdr:to>
                <xdr:col>3</xdr:col>
                <xdr:colOff>66</xdr:colOff>
                <xdr:row>33</xdr:row>
                <xdr:rowOff>13</xdr:rowOff>
              </xdr:to>
            </anchor>
          </commentPr>
        </mc:Choice>
        <mc:Fallback/>
      </mc:AlternateContent>
    </comment>
    <comment ref="B2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30</xdr:row>
                <xdr:rowOff>7</xdr:rowOff>
              </xdr:from>
              <xdr:to>
                <xdr:col>3</xdr:col>
                <xdr:colOff>66</xdr:colOff>
                <xdr:row>34</xdr:row>
                <xdr:rowOff>13</xdr:rowOff>
              </xdr:to>
            </anchor>
          </commentPr>
        </mc:Choice>
        <mc:Fallback/>
      </mc:AlternateContent>
    </comment>
    <comment ref="B3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31</xdr:row>
                <xdr:rowOff>7</xdr:rowOff>
              </xdr:from>
              <xdr:to>
                <xdr:col>3</xdr:col>
                <xdr:colOff>66</xdr:colOff>
                <xdr:row>35</xdr:row>
                <xdr:rowOff>13</xdr:rowOff>
              </xdr:to>
            </anchor>
          </commentPr>
        </mc:Choice>
        <mc:Fallback/>
      </mc:AlternateContent>
    </comment>
    <comment ref="B3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32</xdr:row>
                <xdr:rowOff>7</xdr:rowOff>
              </xdr:from>
              <xdr:to>
                <xdr:col>3</xdr:col>
                <xdr:colOff>66</xdr:colOff>
                <xdr:row>36</xdr:row>
                <xdr:rowOff>13</xdr:rowOff>
              </xdr:to>
            </anchor>
          </commentPr>
        </mc:Choice>
        <mc:Fallback/>
      </mc:AlternateContent>
    </comment>
    <comment ref="B3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33</xdr:row>
                <xdr:rowOff>7</xdr:rowOff>
              </xdr:from>
              <xdr:to>
                <xdr:col>3</xdr:col>
                <xdr:colOff>66</xdr:colOff>
                <xdr:row>37</xdr:row>
                <xdr:rowOff>13</xdr:rowOff>
              </xdr:to>
            </anchor>
          </commentPr>
        </mc:Choice>
        <mc:Fallback/>
      </mc:AlternateContent>
    </comment>
    <comment ref="B3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34</xdr:row>
                <xdr:rowOff>7</xdr:rowOff>
              </xdr:from>
              <xdr:to>
                <xdr:col>3</xdr:col>
                <xdr:colOff>66</xdr:colOff>
                <xdr:row>38</xdr:row>
                <xdr:rowOff>13</xdr:rowOff>
              </xdr:to>
            </anchor>
          </commentPr>
        </mc:Choice>
        <mc:Fallback/>
      </mc:AlternateContent>
    </comment>
    <comment ref="B3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35</xdr:row>
                <xdr:rowOff>7</xdr:rowOff>
              </xdr:from>
              <xdr:to>
                <xdr:col>3</xdr:col>
                <xdr:colOff>66</xdr:colOff>
                <xdr:row>39</xdr:row>
                <xdr:rowOff>13</xdr:rowOff>
              </xdr:to>
            </anchor>
          </commentPr>
        </mc:Choice>
        <mc:Fallback/>
      </mc:AlternateContent>
    </comment>
    <comment ref="B3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36</xdr:row>
                <xdr:rowOff>7</xdr:rowOff>
              </xdr:from>
              <xdr:to>
                <xdr:col>3</xdr:col>
                <xdr:colOff>66</xdr:colOff>
                <xdr:row>40</xdr:row>
                <xdr:rowOff>13</xdr:rowOff>
              </xdr:to>
            </anchor>
          </commentPr>
        </mc:Choice>
        <mc:Fallback/>
      </mc:AlternateContent>
    </comment>
    <comment ref="B3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37</xdr:row>
                <xdr:rowOff>7</xdr:rowOff>
              </xdr:from>
              <xdr:to>
                <xdr:col>3</xdr:col>
                <xdr:colOff>66</xdr:colOff>
                <xdr:row>41</xdr:row>
                <xdr:rowOff>13</xdr:rowOff>
              </xdr:to>
            </anchor>
          </commentPr>
        </mc:Choice>
        <mc:Fallback/>
      </mc:AlternateContent>
    </comment>
    <comment ref="B3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38</xdr:row>
                <xdr:rowOff>7</xdr:rowOff>
              </xdr:from>
              <xdr:to>
                <xdr:col>3</xdr:col>
                <xdr:colOff>66</xdr:colOff>
                <xdr:row>42</xdr:row>
                <xdr:rowOff>13</xdr:rowOff>
              </xdr:to>
            </anchor>
          </commentPr>
        </mc:Choice>
        <mc:Fallback/>
      </mc:AlternateContent>
    </comment>
    <comment ref="B3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39</xdr:row>
                <xdr:rowOff>7</xdr:rowOff>
              </xdr:from>
              <xdr:to>
                <xdr:col>3</xdr:col>
                <xdr:colOff>66</xdr:colOff>
                <xdr:row>43</xdr:row>
                <xdr:rowOff>12</xdr:rowOff>
              </xdr:to>
            </anchor>
          </commentPr>
        </mc:Choice>
        <mc:Fallback/>
      </mc:AlternateContent>
    </comment>
    <comment ref="B3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40</xdr:row>
                <xdr:rowOff>7</xdr:rowOff>
              </xdr:from>
              <xdr:to>
                <xdr:col>3</xdr:col>
                <xdr:colOff>66</xdr:colOff>
                <xdr:row>44</xdr:row>
                <xdr:rowOff>11</xdr:rowOff>
              </xdr:to>
            </anchor>
          </commentPr>
        </mc:Choice>
        <mc:Fallback/>
      </mc:AlternateContent>
    </comment>
    <comment ref="B4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41</xdr:row>
                <xdr:rowOff>7</xdr:rowOff>
              </xdr:from>
              <xdr:to>
                <xdr:col>3</xdr:col>
                <xdr:colOff>66</xdr:colOff>
                <xdr:row>45</xdr:row>
                <xdr:rowOff>11</xdr:rowOff>
              </xdr:to>
            </anchor>
          </commentPr>
        </mc:Choice>
        <mc:Fallback/>
      </mc:AlternateContent>
    </comment>
    <comment ref="B4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42</xdr:row>
                <xdr:rowOff>7</xdr:rowOff>
              </xdr:from>
              <xdr:to>
                <xdr:col>3</xdr:col>
                <xdr:colOff>66</xdr:colOff>
                <xdr:row>46</xdr:row>
                <xdr:rowOff>4</xdr:rowOff>
              </xdr:to>
            </anchor>
          </commentPr>
        </mc:Choice>
        <mc:Fallback/>
      </mc:AlternateContent>
    </comment>
    <comment ref="B4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43</xdr:row>
                <xdr:rowOff>6</xdr:rowOff>
              </xdr:from>
              <xdr:to>
                <xdr:col>3</xdr:col>
                <xdr:colOff>66</xdr:colOff>
                <xdr:row>47</xdr:row>
                <xdr:rowOff>3</xdr:rowOff>
              </xdr:to>
            </anchor>
          </commentPr>
        </mc:Choice>
        <mc:Fallback/>
      </mc:AlternateContent>
    </comment>
    <comment ref="B4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44</xdr:row>
                <xdr:rowOff>5</xdr:rowOff>
              </xdr:from>
              <xdr:to>
                <xdr:col>3</xdr:col>
                <xdr:colOff>66</xdr:colOff>
                <xdr:row>48</xdr:row>
                <xdr:rowOff>2</xdr:rowOff>
              </xdr:to>
            </anchor>
          </commentPr>
        </mc:Choice>
        <mc:Fallback/>
      </mc:AlternateContent>
    </comment>
    <comment ref="B4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45</xdr:row>
                <xdr:rowOff>6</xdr:rowOff>
              </xdr:from>
              <xdr:to>
                <xdr:col>3</xdr:col>
                <xdr:colOff>66</xdr:colOff>
                <xdr:row>49</xdr:row>
                <xdr:rowOff>2</xdr:rowOff>
              </xdr:to>
            </anchor>
          </commentPr>
        </mc:Choice>
        <mc:Fallback/>
      </mc:AlternateContent>
    </comment>
    <comment ref="B4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45</xdr:row>
                <xdr:rowOff>6</xdr:rowOff>
              </xdr:from>
              <xdr:to>
                <xdr:col>3</xdr:col>
                <xdr:colOff>66</xdr:colOff>
                <xdr:row>49</xdr:row>
                <xdr:rowOff>2</xdr:rowOff>
              </xdr:to>
            </anchor>
          </commentPr>
        </mc:Choice>
        <mc:Fallback/>
      </mc:AlternateContent>
    </comment>
    <comment ref="B4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45</xdr:row>
                <xdr:rowOff>6</xdr:rowOff>
              </xdr:from>
              <xdr:to>
                <xdr:col>3</xdr:col>
                <xdr:colOff>66</xdr:colOff>
                <xdr:row>49</xdr:row>
                <xdr:rowOff>2</xdr:rowOff>
              </xdr:to>
            </anchor>
          </commentPr>
        </mc:Choice>
        <mc:Fallback/>
      </mc:AlternateContent>
    </comment>
    <comment ref="B4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45</xdr:row>
                <xdr:rowOff>6</xdr:rowOff>
              </xdr:from>
              <xdr:to>
                <xdr:col>3</xdr:col>
                <xdr:colOff>66</xdr:colOff>
                <xdr:row>49</xdr:row>
                <xdr:rowOff>2</xdr:rowOff>
              </xdr:to>
            </anchor>
          </commentPr>
        </mc:Choice>
        <mc:Fallback/>
      </mc:AlternateContent>
    </comment>
    <comment ref="B4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45</xdr:row>
                <xdr:rowOff>6</xdr:rowOff>
              </xdr:from>
              <xdr:to>
                <xdr:col>3</xdr:col>
                <xdr:colOff>66</xdr:colOff>
                <xdr:row>49</xdr:row>
                <xdr:rowOff>2</xdr:rowOff>
              </xdr:to>
            </anchor>
          </commentPr>
        </mc:Choice>
        <mc:Fallback/>
      </mc:AlternateContent>
    </comment>
    <comment ref="B4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45</xdr:row>
                <xdr:rowOff>6</xdr:rowOff>
              </xdr:from>
              <xdr:to>
                <xdr:col>3</xdr:col>
                <xdr:colOff>66</xdr:colOff>
                <xdr:row>49</xdr:row>
                <xdr:rowOff>2</xdr:rowOff>
              </xdr:to>
            </anchor>
          </commentPr>
        </mc:Choice>
        <mc:Fallback/>
      </mc:AlternateContent>
    </comment>
    <comment ref="B5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45</xdr:row>
                <xdr:rowOff>6</xdr:rowOff>
              </xdr:from>
              <xdr:to>
                <xdr:col>3</xdr:col>
                <xdr:colOff>66</xdr:colOff>
                <xdr:row>49</xdr:row>
                <xdr:rowOff>2</xdr:rowOff>
              </xdr:to>
            </anchor>
          </commentPr>
        </mc:Choice>
        <mc:Fallback/>
      </mc:AlternateContent>
    </comment>
    <comment ref="B5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45</xdr:row>
                <xdr:rowOff>6</xdr:rowOff>
              </xdr:from>
              <xdr:to>
                <xdr:col>3</xdr:col>
                <xdr:colOff>66</xdr:colOff>
                <xdr:row>49</xdr:row>
                <xdr:rowOff>2</xdr:rowOff>
              </xdr:to>
            </anchor>
          </commentPr>
        </mc:Choice>
        <mc:Fallback/>
      </mc:AlternateContent>
    </comment>
    <comment ref="C5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7</xdr:rowOff>
              </xdr:from>
              <xdr:to>
                <xdr:col>4</xdr:col>
                <xdr:colOff>66</xdr:colOff>
                <xdr:row>7</xdr:row>
                <xdr:rowOff>13</xdr:rowOff>
              </xdr:to>
            </anchor>
          </commentPr>
        </mc:Choice>
        <mc:Fallback/>
      </mc:AlternateContent>
    </comment>
    <comment ref="E5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87</xdr:colOff>
                <xdr:row>3</xdr:row>
                <xdr:rowOff>7</xdr:rowOff>
              </xdr:from>
              <xdr:to>
                <xdr:col>6</xdr:col>
                <xdr:colOff>32</xdr:colOff>
                <xdr:row>7</xdr:row>
                <xdr:rowOff>13</xdr:rowOff>
              </xdr:to>
            </anchor>
          </commentPr>
        </mc:Choice>
        <mc:Fallback/>
      </mc:AlternateContent>
    </comment>
    <comment ref="E11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9</xdr:row>
                <xdr:rowOff>7</xdr:rowOff>
              </xdr:from>
              <xdr:to>
                <xdr:col>6</xdr:col>
                <xdr:colOff>56</xdr:colOff>
                <xdr:row>12</xdr:row>
                <xdr:rowOff>13</xdr:rowOff>
              </xdr:to>
            </anchor>
          </commentPr>
        </mc:Choice>
        <mc:Fallback/>
      </mc:AlternateContent>
    </comment>
    <comment ref="G11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9</xdr:row>
                <xdr:rowOff>7</xdr:rowOff>
              </xdr:from>
              <xdr:to>
                <xdr:col>8</xdr:col>
                <xdr:colOff>56</xdr:colOff>
                <xdr:row>12</xdr:row>
                <xdr:rowOff>9</xdr:rowOff>
              </xdr:to>
            </anchor>
          </commentPr>
        </mc:Choice>
        <mc:Fallback/>
      </mc:AlternateContent>
    </comment>
    <comment ref="K11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9</xdr:row>
                <xdr:rowOff>7</xdr:rowOff>
              </xdr:from>
              <xdr:to>
                <xdr:col>12</xdr:col>
                <xdr:colOff>56</xdr:colOff>
                <xdr:row>12</xdr:row>
                <xdr:rowOff>9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sz val="8"/>
            <color rgb="FF000000"/>
            <rFont val="Tahoma"/>
            <family val="0"/>
          </rPr>
          <t xml:space="preserve">Adaytum2
TYP=V
SVR=
LIB=Actuals Reporting
CBE=SAP MRG P&amp;L Alloc. Act/Budget
FGD=Y
BGD=Y
FGL=Y
BGL=N
SUP=N
BBF=N
NTS=Y
VAL=Y
RHD=N
LCK=N
RFH=N
BBK=Y
OVF=N
IAB=N
BAZ=N
EAZ=N
RGP=adaytum_page_1
RGR=adaytum_row_1
RGC=adaytum_col_1
RGD=adaytum_data_1
P01=SAP Region/Subregions
P02=Entity marker
R01=ALLOC-CC in Subreg &amp; WBS short
C01=ACT/BUDG/FCAST/HC
VID=C3E50769538F62C0
CHK=1672759804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7</xdr:rowOff>
              </xdr:from>
              <xdr:to>
                <xdr:col>3</xdr:col>
                <xdr:colOff>14</xdr:colOff>
                <xdr:row>7</xdr:row>
                <xdr:rowOff>13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0"/>
          </rPr>
          <t xml:space="preserve">SAP Region/Subregions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</xdr:row>
                <xdr:rowOff>7</xdr:rowOff>
              </xdr:from>
              <xdr:to>
                <xdr:col>3</xdr:col>
                <xdr:colOff>14</xdr:colOff>
                <xdr:row>7</xdr:row>
                <xdr:rowOff>38</xdr:rowOff>
              </xdr:to>
            </anchor>
          </commentPr>
        </mc:Choice>
        <mc:Fallback/>
      </mc:AlternateContent>
    </comment>
    <comment ref="B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7</xdr:row>
                <xdr:rowOff>28</xdr:rowOff>
              </xdr:from>
              <xdr:to>
                <xdr:col>3</xdr:col>
                <xdr:colOff>14</xdr:colOff>
                <xdr:row>10</xdr:row>
                <xdr:rowOff>24</xdr:rowOff>
              </xdr:to>
            </anchor>
          </commentPr>
        </mc:Choice>
        <mc:Fallback/>
      </mc:AlternateContent>
    </comment>
    <comment ref="B1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8</xdr:row>
                <xdr:rowOff>0</xdr:rowOff>
              </xdr:from>
              <xdr:to>
                <xdr:col>3</xdr:col>
                <xdr:colOff>14</xdr:colOff>
                <xdr:row>11</xdr:row>
                <xdr:rowOff>10</xdr:rowOff>
              </xdr:to>
            </anchor>
          </commentPr>
        </mc:Choice>
        <mc:Fallback/>
      </mc:AlternateContent>
    </comment>
    <comment ref="B1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8</xdr:row>
                <xdr:rowOff>0</xdr:rowOff>
              </xdr:from>
              <xdr:to>
                <xdr:col>3</xdr:col>
                <xdr:colOff>14</xdr:colOff>
                <xdr:row>11</xdr:row>
                <xdr:rowOff>10</xdr:rowOff>
              </xdr:to>
            </anchor>
          </commentPr>
        </mc:Choice>
        <mc:Fallback/>
      </mc:AlternateContent>
    </comment>
    <comment ref="B1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10</xdr:row>
                <xdr:rowOff>21</xdr:rowOff>
              </xdr:from>
              <xdr:to>
                <xdr:col>3</xdr:col>
                <xdr:colOff>14</xdr:colOff>
                <xdr:row>14</xdr:row>
                <xdr:rowOff>13</xdr:rowOff>
              </xdr:to>
            </anchor>
          </commentPr>
        </mc:Choice>
        <mc:Fallback/>
      </mc:AlternateContent>
    </comment>
    <comment ref="B1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11</xdr:row>
                <xdr:rowOff>7</xdr:rowOff>
              </xdr:from>
              <xdr:to>
                <xdr:col>3</xdr:col>
                <xdr:colOff>14</xdr:colOff>
                <xdr:row>16</xdr:row>
                <xdr:rowOff>3</xdr:rowOff>
              </xdr:to>
            </anchor>
          </commentPr>
        </mc:Choice>
        <mc:Fallback/>
      </mc:AlternateContent>
    </comment>
    <comment ref="B1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12</xdr:row>
                <xdr:rowOff>7</xdr:rowOff>
              </xdr:from>
              <xdr:to>
                <xdr:col>3</xdr:col>
                <xdr:colOff>14</xdr:colOff>
                <xdr:row>16</xdr:row>
                <xdr:rowOff>13</xdr:rowOff>
              </xdr:to>
            </anchor>
          </commentPr>
        </mc:Choice>
        <mc:Fallback/>
      </mc:AlternateContent>
    </comment>
    <comment ref="B1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13</xdr:row>
                <xdr:rowOff>7</xdr:rowOff>
              </xdr:from>
              <xdr:to>
                <xdr:col>3</xdr:col>
                <xdr:colOff>14</xdr:colOff>
                <xdr:row>17</xdr:row>
                <xdr:rowOff>13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14</xdr:row>
                <xdr:rowOff>7</xdr:rowOff>
              </xdr:from>
              <xdr:to>
                <xdr:col>3</xdr:col>
                <xdr:colOff>14</xdr:colOff>
                <xdr:row>18</xdr:row>
                <xdr:rowOff>13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15</xdr:row>
                <xdr:rowOff>7</xdr:rowOff>
              </xdr:from>
              <xdr:to>
                <xdr:col>3</xdr:col>
                <xdr:colOff>14</xdr:colOff>
                <xdr:row>19</xdr:row>
                <xdr:rowOff>13</xdr:rowOff>
              </xdr:to>
            </anchor>
          </commentPr>
        </mc:Choice>
        <mc:Fallback/>
      </mc:AlternateContent>
    </comment>
    <comment ref="B1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16</xdr:row>
                <xdr:rowOff>7</xdr:rowOff>
              </xdr:from>
              <xdr:to>
                <xdr:col>3</xdr:col>
                <xdr:colOff>14</xdr:colOff>
                <xdr:row>20</xdr:row>
                <xdr:rowOff>13</xdr:rowOff>
              </xdr:to>
            </anchor>
          </commentPr>
        </mc:Choice>
        <mc:Fallback/>
      </mc:AlternateContent>
    </comment>
    <comment ref="B1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17</xdr:row>
                <xdr:rowOff>7</xdr:rowOff>
              </xdr:from>
              <xdr:to>
                <xdr:col>3</xdr:col>
                <xdr:colOff>14</xdr:colOff>
                <xdr:row>21</xdr:row>
                <xdr:rowOff>13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18</xdr:row>
                <xdr:rowOff>7</xdr:rowOff>
              </xdr:from>
              <xdr:to>
                <xdr:col>3</xdr:col>
                <xdr:colOff>14</xdr:colOff>
                <xdr:row>22</xdr:row>
                <xdr:rowOff>13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19</xdr:row>
                <xdr:rowOff>7</xdr:rowOff>
              </xdr:from>
              <xdr:to>
                <xdr:col>3</xdr:col>
                <xdr:colOff>14</xdr:colOff>
                <xdr:row>23</xdr:row>
                <xdr:rowOff>13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20</xdr:row>
                <xdr:rowOff>7</xdr:rowOff>
              </xdr:from>
              <xdr:to>
                <xdr:col>3</xdr:col>
                <xdr:colOff>14</xdr:colOff>
                <xdr:row>24</xdr:row>
                <xdr:rowOff>13</xdr:rowOff>
              </xdr:to>
            </anchor>
          </commentPr>
        </mc:Choice>
        <mc:Fallback/>
      </mc:AlternateContent>
    </comment>
    <comment ref="B2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21</xdr:row>
                <xdr:rowOff>7</xdr:rowOff>
              </xdr:from>
              <xdr:to>
                <xdr:col>3</xdr:col>
                <xdr:colOff>14</xdr:colOff>
                <xdr:row>25</xdr:row>
                <xdr:rowOff>13</xdr:rowOff>
              </xdr:to>
            </anchor>
          </commentPr>
        </mc:Choice>
        <mc:Fallback/>
      </mc:AlternateContent>
    </comment>
    <comment ref="B2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22</xdr:row>
                <xdr:rowOff>7</xdr:rowOff>
              </xdr:from>
              <xdr:to>
                <xdr:col>3</xdr:col>
                <xdr:colOff>14</xdr:colOff>
                <xdr:row>26</xdr:row>
                <xdr:rowOff>13</xdr:rowOff>
              </xdr:to>
            </anchor>
          </commentPr>
        </mc:Choice>
        <mc:Fallback/>
      </mc:AlternateContent>
    </comment>
    <comment ref="B2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23</xdr:row>
                <xdr:rowOff>7</xdr:rowOff>
              </xdr:from>
              <xdr:to>
                <xdr:col>3</xdr:col>
                <xdr:colOff>14</xdr:colOff>
                <xdr:row>27</xdr:row>
                <xdr:rowOff>13</xdr:rowOff>
              </xdr:to>
            </anchor>
          </commentPr>
        </mc:Choice>
        <mc:Fallback/>
      </mc:AlternateContent>
    </comment>
    <comment ref="B2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24</xdr:row>
                <xdr:rowOff>7</xdr:rowOff>
              </xdr:from>
              <xdr:to>
                <xdr:col>3</xdr:col>
                <xdr:colOff>14</xdr:colOff>
                <xdr:row>28</xdr:row>
                <xdr:rowOff>13</xdr:rowOff>
              </xdr:to>
            </anchor>
          </commentPr>
        </mc:Choice>
        <mc:Fallback/>
      </mc:AlternateContent>
    </comment>
    <comment ref="B2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25</xdr:row>
                <xdr:rowOff>7</xdr:rowOff>
              </xdr:from>
              <xdr:to>
                <xdr:col>3</xdr:col>
                <xdr:colOff>14</xdr:colOff>
                <xdr:row>29</xdr:row>
                <xdr:rowOff>13</xdr:rowOff>
              </xdr:to>
            </anchor>
          </commentPr>
        </mc:Choice>
        <mc:Fallback/>
      </mc:AlternateContent>
    </comment>
    <comment ref="B2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26</xdr:row>
                <xdr:rowOff>7</xdr:rowOff>
              </xdr:from>
              <xdr:to>
                <xdr:col>3</xdr:col>
                <xdr:colOff>14</xdr:colOff>
                <xdr:row>30</xdr:row>
                <xdr:rowOff>13</xdr:rowOff>
              </xdr:to>
            </anchor>
          </commentPr>
        </mc:Choice>
        <mc:Fallback/>
      </mc:AlternateContent>
    </comment>
    <comment ref="B2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27</xdr:row>
                <xdr:rowOff>7</xdr:rowOff>
              </xdr:from>
              <xdr:to>
                <xdr:col>3</xdr:col>
                <xdr:colOff>14</xdr:colOff>
                <xdr:row>31</xdr:row>
                <xdr:rowOff>13</xdr:rowOff>
              </xdr:to>
            </anchor>
          </commentPr>
        </mc:Choice>
        <mc:Fallback/>
      </mc:AlternateContent>
    </comment>
    <comment ref="B3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28</xdr:row>
                <xdr:rowOff>7</xdr:rowOff>
              </xdr:from>
              <xdr:to>
                <xdr:col>3</xdr:col>
                <xdr:colOff>14</xdr:colOff>
                <xdr:row>32</xdr:row>
                <xdr:rowOff>13</xdr:rowOff>
              </xdr:to>
            </anchor>
          </commentPr>
        </mc:Choice>
        <mc:Fallback/>
      </mc:AlternateContent>
    </comment>
    <comment ref="B3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29</xdr:row>
                <xdr:rowOff>7</xdr:rowOff>
              </xdr:from>
              <xdr:to>
                <xdr:col>3</xdr:col>
                <xdr:colOff>14</xdr:colOff>
                <xdr:row>33</xdr:row>
                <xdr:rowOff>13</xdr:rowOff>
              </xdr:to>
            </anchor>
          </commentPr>
        </mc:Choice>
        <mc:Fallback/>
      </mc:AlternateContent>
    </comment>
    <comment ref="B3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30</xdr:row>
                <xdr:rowOff>7</xdr:rowOff>
              </xdr:from>
              <xdr:to>
                <xdr:col>3</xdr:col>
                <xdr:colOff>14</xdr:colOff>
                <xdr:row>34</xdr:row>
                <xdr:rowOff>13</xdr:rowOff>
              </xdr:to>
            </anchor>
          </commentPr>
        </mc:Choice>
        <mc:Fallback/>
      </mc:AlternateContent>
    </comment>
    <comment ref="B3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31</xdr:row>
                <xdr:rowOff>7</xdr:rowOff>
              </xdr:from>
              <xdr:to>
                <xdr:col>3</xdr:col>
                <xdr:colOff>14</xdr:colOff>
                <xdr:row>35</xdr:row>
                <xdr:rowOff>13</xdr:rowOff>
              </xdr:to>
            </anchor>
          </commentPr>
        </mc:Choice>
        <mc:Fallback/>
      </mc:AlternateContent>
    </comment>
    <comment ref="B3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32</xdr:row>
                <xdr:rowOff>7</xdr:rowOff>
              </xdr:from>
              <xdr:to>
                <xdr:col>3</xdr:col>
                <xdr:colOff>14</xdr:colOff>
                <xdr:row>36</xdr:row>
                <xdr:rowOff>13</xdr:rowOff>
              </xdr:to>
            </anchor>
          </commentPr>
        </mc:Choice>
        <mc:Fallback/>
      </mc:AlternateContent>
    </comment>
    <comment ref="B3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33</xdr:row>
                <xdr:rowOff>7</xdr:rowOff>
              </xdr:from>
              <xdr:to>
                <xdr:col>3</xdr:col>
                <xdr:colOff>14</xdr:colOff>
                <xdr:row>37</xdr:row>
                <xdr:rowOff>13</xdr:rowOff>
              </xdr:to>
            </anchor>
          </commentPr>
        </mc:Choice>
        <mc:Fallback/>
      </mc:AlternateContent>
    </comment>
    <comment ref="B3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34</xdr:row>
                <xdr:rowOff>7</xdr:rowOff>
              </xdr:from>
              <xdr:to>
                <xdr:col>3</xdr:col>
                <xdr:colOff>14</xdr:colOff>
                <xdr:row>38</xdr:row>
                <xdr:rowOff>13</xdr:rowOff>
              </xdr:to>
            </anchor>
          </commentPr>
        </mc:Choice>
        <mc:Fallback/>
      </mc:AlternateContent>
    </comment>
    <comment ref="B3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35</xdr:row>
                <xdr:rowOff>7</xdr:rowOff>
              </xdr:from>
              <xdr:to>
                <xdr:col>3</xdr:col>
                <xdr:colOff>14</xdr:colOff>
                <xdr:row>39</xdr:row>
                <xdr:rowOff>13</xdr:rowOff>
              </xdr:to>
            </anchor>
          </commentPr>
        </mc:Choice>
        <mc:Fallback/>
      </mc:AlternateContent>
    </comment>
    <comment ref="B3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36</xdr:row>
                <xdr:rowOff>7</xdr:rowOff>
              </xdr:from>
              <xdr:to>
                <xdr:col>3</xdr:col>
                <xdr:colOff>14</xdr:colOff>
                <xdr:row>40</xdr:row>
                <xdr:rowOff>13</xdr:rowOff>
              </xdr:to>
            </anchor>
          </commentPr>
        </mc:Choice>
        <mc:Fallback/>
      </mc:AlternateContent>
    </comment>
    <comment ref="B3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37</xdr:row>
                <xdr:rowOff>7</xdr:rowOff>
              </xdr:from>
              <xdr:to>
                <xdr:col>3</xdr:col>
                <xdr:colOff>14</xdr:colOff>
                <xdr:row>41</xdr:row>
                <xdr:rowOff>13</xdr:rowOff>
              </xdr:to>
            </anchor>
          </commentPr>
        </mc:Choice>
        <mc:Fallback/>
      </mc:AlternateContent>
    </comment>
    <comment ref="B4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38</xdr:row>
                <xdr:rowOff>7</xdr:rowOff>
              </xdr:from>
              <xdr:to>
                <xdr:col>3</xdr:col>
                <xdr:colOff>14</xdr:colOff>
                <xdr:row>42</xdr:row>
                <xdr:rowOff>13</xdr:rowOff>
              </xdr:to>
            </anchor>
          </commentPr>
        </mc:Choice>
        <mc:Fallback/>
      </mc:AlternateContent>
    </comment>
    <comment ref="B4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39</xdr:row>
                <xdr:rowOff>7</xdr:rowOff>
              </xdr:from>
              <xdr:to>
                <xdr:col>3</xdr:col>
                <xdr:colOff>14</xdr:colOff>
                <xdr:row>43</xdr:row>
                <xdr:rowOff>13</xdr:rowOff>
              </xdr:to>
            </anchor>
          </commentPr>
        </mc:Choice>
        <mc:Fallback/>
      </mc:AlternateContent>
    </comment>
    <comment ref="B42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40</xdr:row>
                <xdr:rowOff>7</xdr:rowOff>
              </xdr:from>
              <xdr:to>
                <xdr:col>3</xdr:col>
                <xdr:colOff>14</xdr:colOff>
                <xdr:row>44</xdr:row>
                <xdr:rowOff>13</xdr:rowOff>
              </xdr:to>
            </anchor>
          </commentPr>
        </mc:Choice>
        <mc:Fallback/>
      </mc:AlternateContent>
    </comment>
    <comment ref="B43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41</xdr:row>
                <xdr:rowOff>7</xdr:rowOff>
              </xdr:from>
              <xdr:to>
                <xdr:col>3</xdr:col>
                <xdr:colOff>14</xdr:colOff>
                <xdr:row>45</xdr:row>
                <xdr:rowOff>13</xdr:rowOff>
              </xdr:to>
            </anchor>
          </commentPr>
        </mc:Choice>
        <mc:Fallback/>
      </mc:AlternateContent>
    </comment>
    <comment ref="B44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42</xdr:row>
                <xdr:rowOff>7</xdr:rowOff>
              </xdr:from>
              <xdr:to>
                <xdr:col>3</xdr:col>
                <xdr:colOff>14</xdr:colOff>
                <xdr:row>46</xdr:row>
                <xdr:rowOff>13</xdr:rowOff>
              </xdr:to>
            </anchor>
          </commentPr>
        </mc:Choice>
        <mc:Fallback/>
      </mc:AlternateContent>
    </comment>
    <comment ref="B45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43</xdr:row>
                <xdr:rowOff>7</xdr:rowOff>
              </xdr:from>
              <xdr:to>
                <xdr:col>3</xdr:col>
                <xdr:colOff>14</xdr:colOff>
                <xdr:row>47</xdr:row>
                <xdr:rowOff>13</xdr:rowOff>
              </xdr:to>
            </anchor>
          </commentPr>
        </mc:Choice>
        <mc:Fallback/>
      </mc:AlternateContent>
    </comment>
    <comment ref="B46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44</xdr:row>
                <xdr:rowOff>7</xdr:rowOff>
              </xdr:from>
              <xdr:to>
                <xdr:col>3</xdr:col>
                <xdr:colOff>14</xdr:colOff>
                <xdr:row>48</xdr:row>
                <xdr:rowOff>13</xdr:rowOff>
              </xdr:to>
            </anchor>
          </commentPr>
        </mc:Choice>
        <mc:Fallback/>
      </mc:AlternateContent>
    </comment>
    <comment ref="B47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45</xdr:row>
                <xdr:rowOff>7</xdr:rowOff>
              </xdr:from>
              <xdr:to>
                <xdr:col>3</xdr:col>
                <xdr:colOff>14</xdr:colOff>
                <xdr:row>49</xdr:row>
                <xdr:rowOff>13</xdr:rowOff>
              </xdr:to>
            </anchor>
          </commentPr>
        </mc:Choice>
        <mc:Fallback/>
      </mc:AlternateContent>
    </comment>
    <comment ref="B4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46</xdr:row>
                <xdr:rowOff>7</xdr:rowOff>
              </xdr:from>
              <xdr:to>
                <xdr:col>3</xdr:col>
                <xdr:colOff>14</xdr:colOff>
                <xdr:row>50</xdr:row>
                <xdr:rowOff>13</xdr:rowOff>
              </xdr:to>
            </anchor>
          </commentPr>
        </mc:Choice>
        <mc:Fallback/>
      </mc:AlternateContent>
    </comment>
    <comment ref="B4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47</xdr:row>
                <xdr:rowOff>7</xdr:rowOff>
              </xdr:from>
              <xdr:to>
                <xdr:col>3</xdr:col>
                <xdr:colOff>14</xdr:colOff>
                <xdr:row>51</xdr:row>
                <xdr:rowOff>13</xdr:rowOff>
              </xdr:to>
            </anchor>
          </commentPr>
        </mc:Choice>
        <mc:Fallback/>
      </mc:AlternateContent>
    </comment>
    <comment ref="B5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48</xdr:row>
                <xdr:rowOff>7</xdr:rowOff>
              </xdr:from>
              <xdr:to>
                <xdr:col>3</xdr:col>
                <xdr:colOff>14</xdr:colOff>
                <xdr:row>52</xdr:row>
                <xdr:rowOff>13</xdr:rowOff>
              </xdr:to>
            </anchor>
          </commentPr>
        </mc:Choice>
        <mc:Fallback/>
      </mc:AlternateContent>
    </comment>
    <comment ref="B51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49</xdr:row>
                <xdr:rowOff>7</xdr:rowOff>
              </xdr:from>
              <xdr:to>
                <xdr:col>3</xdr:col>
                <xdr:colOff>14</xdr:colOff>
                <xdr:row>53</xdr:row>
                <xdr:rowOff>13</xdr:rowOff>
              </xdr:to>
            </anchor>
          </commentPr>
        </mc:Choice>
        <mc:Fallback/>
      </mc:AlternateContent>
    </comment>
    <comment ref="B58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56</xdr:row>
                <xdr:rowOff>7</xdr:rowOff>
              </xdr:from>
              <xdr:to>
                <xdr:col>3</xdr:col>
                <xdr:colOff>14</xdr:colOff>
                <xdr:row>59</xdr:row>
                <xdr:rowOff>24</xdr:rowOff>
              </xdr:to>
            </anchor>
          </commentPr>
        </mc:Choice>
        <mc:Fallback/>
      </mc:AlternateContent>
    </comment>
    <comment ref="B59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57</xdr:row>
                <xdr:rowOff>7</xdr:rowOff>
              </xdr:from>
              <xdr:to>
                <xdr:col>3</xdr:col>
                <xdr:colOff>14</xdr:colOff>
                <xdr:row>61</xdr:row>
                <xdr:rowOff>6</xdr:rowOff>
              </xdr:to>
            </anchor>
          </commentPr>
        </mc:Choice>
        <mc:Fallback/>
      </mc:AlternateContent>
    </comment>
    <comment ref="B60" authorId="0">
      <text>
        <r>
          <rPr>
            <sz val="8"/>
            <color rgb="FF000000"/>
            <rFont val="Tahoma"/>
            <family val="0"/>
          </rPr>
          <t xml:space="preserve">ALLOC-CC in Subreg &amp; WBS short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58</xdr:row>
                <xdr:rowOff>7</xdr:rowOff>
              </xdr:from>
              <xdr:to>
                <xdr:col>3</xdr:col>
                <xdr:colOff>14</xdr:colOff>
                <xdr:row>62</xdr:row>
                <xdr:rowOff>6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</xdr:row>
                <xdr:rowOff>7</xdr:rowOff>
              </xdr:from>
              <xdr:to>
                <xdr:col>4</xdr:col>
                <xdr:colOff>-1</xdr:colOff>
                <xdr:row>7</xdr:row>
                <xdr:rowOff>38</xdr:rowOff>
              </xdr:to>
            </anchor>
          </commentPr>
        </mc:Choice>
        <mc:Fallback/>
      </mc:AlternateContent>
    </comment>
    <comment ref="C8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6</xdr:row>
                <xdr:rowOff>7</xdr:rowOff>
              </xdr:from>
              <xdr:to>
                <xdr:col>4</xdr:col>
                <xdr:colOff>-1</xdr:colOff>
                <xdr:row>9</xdr:row>
                <xdr:rowOff>9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6</xdr:row>
                <xdr:rowOff>7</xdr:rowOff>
              </xdr:from>
              <xdr:to>
                <xdr:col>6</xdr:col>
                <xdr:colOff>23</xdr:colOff>
                <xdr:row>9</xdr:row>
                <xdr:rowOff>9</xdr:rowOff>
              </xdr:to>
            </anchor>
          </commentPr>
        </mc:Choice>
        <mc:Fallback/>
      </mc:AlternateContent>
    </comment>
    <comment ref="E8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6</xdr:row>
                <xdr:rowOff>7</xdr:rowOff>
              </xdr:from>
              <xdr:to>
                <xdr:col>8</xdr:col>
                <xdr:colOff>16</xdr:colOff>
                <xdr:row>9</xdr:row>
                <xdr:rowOff>9</xdr:rowOff>
              </xdr:to>
            </anchor>
          </commentPr>
        </mc:Choice>
        <mc:Fallback/>
      </mc:AlternateContent>
    </comment>
    <comment ref="F8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</xdr:col>
                <xdr:colOff>16</xdr:colOff>
                <xdr:row>6</xdr:row>
                <xdr:rowOff>7</xdr:rowOff>
              </xdr:from>
              <xdr:to>
                <xdr:col>8</xdr:col>
                <xdr:colOff>16</xdr:colOff>
                <xdr:row>9</xdr:row>
                <xdr:rowOff>9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9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SUP=Y
BBF=N
NTS=Y
VAL=Y
RHD=N
LCK=N
RFH=N
BBK=Y
OVF=N
IAB=N
BAZ=N
EAZ=N
RGP=adaytum_page_2
RGR=adaytum_row_2
RGC=adaytum_col_2
RGD=adaytum_data_2
P01=Months+Qs
P02=Consolidated/Non Consolidated
R01=GA Forecasting
R02=P&amp;L MRG Forecasting
C01=SAP CC in Subregions
VID=942EC7E1379062C0
CHK=-285386839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16</xdr:colOff>
                <xdr:row>17</xdr:row>
                <xdr:rowOff>7</xdr:rowOff>
              </xdr:from>
              <xdr:to>
                <xdr:col>2</xdr:col>
                <xdr:colOff>-17</xdr:colOff>
                <xdr:row>22</xdr:row>
                <xdr:rowOff>7</xdr:rowOff>
              </xdr:to>
            </anchor>
          </commentPr>
        </mc:Choice>
        <mc:Fallback/>
      </mc:AlternateContent>
    </comment>
    <comment ref="A2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16</xdr:colOff>
                <xdr:row>17</xdr:row>
                <xdr:rowOff>7</xdr:rowOff>
              </xdr:from>
              <xdr:to>
                <xdr:col>2</xdr:col>
                <xdr:colOff>-135</xdr:colOff>
                <xdr:row>22</xdr:row>
                <xdr:rowOff>7</xdr:rowOff>
              </xdr:to>
            </anchor>
          </commentPr>
        </mc:Choice>
        <mc:Fallback/>
      </mc:AlternateContent>
    </comment>
    <comment ref="A23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21</xdr:row>
                <xdr:rowOff>29</xdr:rowOff>
              </xdr:from>
              <xdr:to>
                <xdr:col>2</xdr:col>
                <xdr:colOff>-135</xdr:colOff>
                <xdr:row>27</xdr:row>
                <xdr:rowOff>15</xdr:rowOff>
              </xdr:to>
            </anchor>
          </commentPr>
        </mc:Choice>
        <mc:Fallback/>
      </mc:AlternateContent>
    </comment>
    <comment ref="A40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38</xdr:row>
                <xdr:rowOff>7</xdr:rowOff>
              </xdr:from>
              <xdr:to>
                <xdr:col>2</xdr:col>
                <xdr:colOff>-135</xdr:colOff>
                <xdr:row>42</xdr:row>
                <xdr:rowOff>7</xdr:rowOff>
              </xdr:to>
            </anchor>
          </commentPr>
        </mc:Choice>
        <mc:Fallback/>
      </mc:AlternateContent>
    </comment>
    <comment ref="A112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RGP=adaytum_page_3
RGR=adaytum_row_3
RGC=adaytum_col_3
RGD=adaytum_data_3
P01=Months+Qs
P02=Consolidated/Non Consolidated
R01=GA Forecasting
R02=P&amp;L MRG Forecasting
C01=SAP CC in Subregions
VID=580D6EF9379062C0
CHK=-685377209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16</xdr:colOff>
                <xdr:row>110</xdr:row>
                <xdr:rowOff>7</xdr:rowOff>
              </xdr:from>
              <xdr:to>
                <xdr:col>2</xdr:col>
                <xdr:colOff>-17</xdr:colOff>
                <xdr:row>115</xdr:row>
                <xdr:rowOff>7</xdr:rowOff>
              </xdr:to>
            </anchor>
          </commentPr>
        </mc:Choice>
        <mc:Fallback/>
      </mc:AlternateContent>
    </comment>
    <comment ref="A113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16</xdr:colOff>
                <xdr:row>110</xdr:row>
                <xdr:rowOff>7</xdr:rowOff>
              </xdr:from>
              <xdr:to>
                <xdr:col>2</xdr:col>
                <xdr:colOff>-20</xdr:colOff>
                <xdr:row>111</xdr:row>
                <xdr:rowOff>-1</xdr:rowOff>
              </xdr:to>
            </anchor>
          </commentPr>
        </mc:Choice>
        <mc:Fallback/>
      </mc:AlternateContent>
    </comment>
    <comment ref="A116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114</xdr:row>
                <xdr:rowOff>29</xdr:rowOff>
              </xdr:from>
              <xdr:to>
                <xdr:col>2</xdr:col>
                <xdr:colOff>-20</xdr:colOff>
                <xdr:row>115</xdr:row>
                <xdr:rowOff>-8</xdr:rowOff>
              </xdr:to>
            </anchor>
          </commentPr>
        </mc:Choice>
        <mc:Fallback/>
      </mc:AlternateContent>
    </comment>
    <comment ref="A133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131</xdr:row>
                <xdr:rowOff>7</xdr:rowOff>
              </xdr:from>
              <xdr:to>
                <xdr:col>2</xdr:col>
                <xdr:colOff>-20</xdr:colOff>
                <xdr:row>135</xdr:row>
                <xdr:rowOff>16</xdr:rowOff>
              </xdr:to>
            </anchor>
          </commentPr>
        </mc:Choice>
        <mc:Fallback/>
      </mc:AlternateContent>
    </comment>
    <comment ref="B4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BGD=N
FGL=N
BGL=N
SUP=N
BBF=N
NTS=Y
VAL=Y
RHD=N
LCK=N
RFH=N
BBK=Y
OVF=N
IAB=N
BAZ=N
EAZ=N
RGP=adaytum_page_1
RGR=adaytum_row_1
RGC=adaytum_col_1
RGD=adaytum_data_1
P01=GA Forecasting
P02=Months+Qs
P03=Consolidated/Non Consolidated
R01=P&amp;L MRG Forecasting
C01=SAP CC in Subregions
VID=BF69133E0E9062C0
CHK=-362129429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</xdr:row>
                <xdr:rowOff>7</xdr:rowOff>
              </xdr:from>
              <xdr:to>
                <xdr:col>3</xdr:col>
                <xdr:colOff>30</xdr:colOff>
                <xdr:row>17</xdr:row>
                <xdr:rowOff>12</xdr:rowOff>
              </xdr:to>
            </anchor>
          </commentPr>
        </mc:Choice>
        <mc:Fallback/>
      </mc:AlternateContent>
    </comment>
    <comment ref="B5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7</xdr:rowOff>
              </xdr:from>
              <xdr:to>
                <xdr:col>4</xdr:col>
                <xdr:colOff>22</xdr:colOff>
                <xdr:row>20</xdr:row>
                <xdr:rowOff>15</xdr:rowOff>
              </xdr:to>
            </anchor>
          </commentPr>
        </mc:Choice>
        <mc:Fallback/>
      </mc:AlternateContent>
    </comment>
    <comment ref="B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21</xdr:row>
                <xdr:rowOff>23</xdr:rowOff>
              </xdr:from>
              <xdr:to>
                <xdr:col>4</xdr:col>
                <xdr:colOff>22</xdr:colOff>
                <xdr:row>27</xdr:row>
                <xdr:rowOff>7</xdr:rowOff>
              </xdr:to>
            </anchor>
          </commentPr>
        </mc:Choice>
        <mc:Fallback/>
      </mc:AlternateContent>
    </comment>
    <comment ref="B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</xdr:row>
                <xdr:rowOff>7</xdr:rowOff>
              </xdr:from>
              <xdr:to>
                <xdr:col>3</xdr:col>
                <xdr:colOff>-23</xdr:colOff>
                <xdr:row>23</xdr:row>
                <xdr:rowOff>7</xdr:rowOff>
              </xdr:to>
            </anchor>
          </commentPr>
        </mc:Choice>
        <mc:Fallback/>
      </mc:AlternateContent>
    </comment>
    <comment ref="B1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</xdr:row>
                <xdr:rowOff>7</xdr:rowOff>
              </xdr:from>
              <xdr:to>
                <xdr:col>3</xdr:col>
                <xdr:colOff>-23</xdr:colOff>
                <xdr:row>23</xdr:row>
                <xdr:rowOff>7</xdr:rowOff>
              </xdr:to>
            </anchor>
          </commentPr>
        </mc:Choice>
        <mc:Fallback/>
      </mc:AlternateContent>
    </comment>
    <comment ref="B1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</xdr:row>
                <xdr:rowOff>7</xdr:rowOff>
              </xdr:from>
              <xdr:to>
                <xdr:col>3</xdr:col>
                <xdr:colOff>-23</xdr:colOff>
                <xdr:row>23</xdr:row>
                <xdr:rowOff>7</xdr:rowOff>
              </xdr:to>
            </anchor>
          </commentPr>
        </mc:Choice>
        <mc:Fallback/>
      </mc:AlternateContent>
    </comment>
    <comment ref="B1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</xdr:row>
                <xdr:rowOff>7</xdr:rowOff>
              </xdr:from>
              <xdr:to>
                <xdr:col>3</xdr:col>
                <xdr:colOff>-23</xdr:colOff>
                <xdr:row>21</xdr:row>
                <xdr:rowOff>31</xdr:rowOff>
              </xdr:to>
            </anchor>
          </commentPr>
        </mc:Choice>
        <mc:Fallback/>
      </mc:AlternateContent>
    </comment>
    <comment ref="B1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</xdr:row>
                <xdr:rowOff>7</xdr:rowOff>
              </xdr:from>
              <xdr:to>
                <xdr:col>3</xdr:col>
                <xdr:colOff>-23</xdr:colOff>
                <xdr:row>21</xdr:row>
                <xdr:rowOff>31</xdr:rowOff>
              </xdr:to>
            </anchor>
          </commentPr>
        </mc:Choice>
        <mc:Fallback/>
      </mc:AlternateContent>
    </comment>
    <comment ref="B1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</xdr:row>
                <xdr:rowOff>7</xdr:rowOff>
              </xdr:from>
              <xdr:to>
                <xdr:col>3</xdr:col>
                <xdr:colOff>-23</xdr:colOff>
                <xdr:row>21</xdr:row>
                <xdr:rowOff>31</xdr:rowOff>
              </xdr:to>
            </anchor>
          </commentPr>
        </mc:Choice>
        <mc:Fallback/>
      </mc:AlternateContent>
    </comment>
    <comment ref="B1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</xdr:row>
                <xdr:rowOff>7</xdr:rowOff>
              </xdr:from>
              <xdr:to>
                <xdr:col>3</xdr:col>
                <xdr:colOff>-23</xdr:colOff>
                <xdr:row>21</xdr:row>
                <xdr:rowOff>31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</xdr:row>
                <xdr:rowOff>7</xdr:rowOff>
              </xdr:from>
              <xdr:to>
                <xdr:col>3</xdr:col>
                <xdr:colOff>-23</xdr:colOff>
                <xdr:row>21</xdr:row>
                <xdr:rowOff>31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</xdr:row>
                <xdr:rowOff>7</xdr:rowOff>
              </xdr:from>
              <xdr:to>
                <xdr:col>3</xdr:col>
                <xdr:colOff>-23</xdr:colOff>
                <xdr:row>21</xdr:row>
                <xdr:rowOff>31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17</xdr:row>
                <xdr:rowOff>7</xdr:rowOff>
              </xdr:from>
              <xdr:to>
                <xdr:col>3</xdr:col>
                <xdr:colOff>30</xdr:colOff>
                <xdr:row>22</xdr:row>
                <xdr:rowOff>8</xdr:rowOff>
              </xdr:to>
            </anchor>
          </commentPr>
        </mc:Choice>
        <mc:Fallback/>
      </mc:AlternateContent>
    </comment>
    <comment ref="B2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22</xdr:row>
                <xdr:rowOff>11</xdr:rowOff>
              </xdr:from>
              <xdr:to>
                <xdr:col>4</xdr:col>
                <xdr:colOff>26</xdr:colOff>
                <xdr:row>28</xdr:row>
                <xdr:rowOff>16</xdr:rowOff>
              </xdr:to>
            </anchor>
          </commentPr>
        </mc:Choice>
        <mc:Fallback/>
      </mc:AlternateContent>
    </comment>
    <comment ref="B2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23</xdr:row>
                <xdr:rowOff>11</xdr:rowOff>
              </xdr:from>
              <xdr:to>
                <xdr:col>3</xdr:col>
                <xdr:colOff>-42</xdr:colOff>
                <xdr:row>29</xdr:row>
                <xdr:rowOff>16</xdr:rowOff>
              </xdr:to>
            </anchor>
          </commentPr>
        </mc:Choice>
        <mc:Fallback/>
      </mc:AlternateContent>
    </comment>
    <comment ref="B2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24</xdr:row>
                <xdr:rowOff>11</xdr:rowOff>
              </xdr:from>
              <xdr:to>
                <xdr:col>3</xdr:col>
                <xdr:colOff>-42</xdr:colOff>
                <xdr:row>31</xdr:row>
                <xdr:rowOff>16</xdr:rowOff>
              </xdr:to>
            </anchor>
          </commentPr>
        </mc:Choice>
        <mc:Fallback/>
      </mc:AlternateContent>
    </comment>
    <comment ref="B2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25</xdr:row>
                <xdr:rowOff>11</xdr:rowOff>
              </xdr:from>
              <xdr:to>
                <xdr:col>3</xdr:col>
                <xdr:colOff>-42</xdr:colOff>
                <xdr:row>35</xdr:row>
                <xdr:rowOff>16</xdr:rowOff>
              </xdr:to>
            </anchor>
          </commentPr>
        </mc:Choice>
        <mc:Fallback/>
      </mc:AlternateContent>
    </comment>
    <comment ref="B2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26</xdr:row>
                <xdr:rowOff>11</xdr:rowOff>
              </xdr:from>
              <xdr:to>
                <xdr:col>3</xdr:col>
                <xdr:colOff>-42</xdr:colOff>
                <xdr:row>31</xdr:row>
                <xdr:rowOff>16</xdr:rowOff>
              </xdr:to>
            </anchor>
          </commentPr>
        </mc:Choice>
        <mc:Fallback/>
      </mc:AlternateContent>
    </comment>
    <comment ref="B2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27</xdr:row>
                <xdr:rowOff>11</xdr:rowOff>
              </xdr:from>
              <xdr:to>
                <xdr:col>3</xdr:col>
                <xdr:colOff>-42</xdr:colOff>
                <xdr:row>35</xdr:row>
                <xdr:rowOff>16</xdr:rowOff>
              </xdr:to>
            </anchor>
          </commentPr>
        </mc:Choice>
        <mc:Fallback/>
      </mc:AlternateContent>
    </comment>
    <comment ref="B2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28</xdr:row>
                <xdr:rowOff>11</xdr:rowOff>
              </xdr:from>
              <xdr:to>
                <xdr:col>3</xdr:col>
                <xdr:colOff>-42</xdr:colOff>
                <xdr:row>36</xdr:row>
                <xdr:rowOff>16</xdr:rowOff>
              </xdr:to>
            </anchor>
          </commentPr>
        </mc:Choice>
        <mc:Fallback/>
      </mc:AlternateContent>
    </comment>
    <comment ref="B3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29</xdr:row>
                <xdr:rowOff>11</xdr:rowOff>
              </xdr:from>
              <xdr:to>
                <xdr:col>3</xdr:col>
                <xdr:colOff>-42</xdr:colOff>
                <xdr:row>37</xdr:row>
                <xdr:rowOff>16</xdr:rowOff>
              </xdr:to>
            </anchor>
          </commentPr>
        </mc:Choice>
        <mc:Fallback/>
      </mc:AlternateContent>
    </comment>
    <comment ref="B3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31</xdr:row>
                <xdr:rowOff>11</xdr:rowOff>
              </xdr:from>
              <xdr:to>
                <xdr:col>3</xdr:col>
                <xdr:colOff>-42</xdr:colOff>
                <xdr:row>39</xdr:row>
                <xdr:rowOff>2</xdr:rowOff>
              </xdr:to>
            </anchor>
          </commentPr>
        </mc:Choice>
        <mc:Fallback/>
      </mc:AlternateContent>
    </comment>
    <comment ref="B3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35</xdr:row>
                <xdr:rowOff>11</xdr:rowOff>
              </xdr:from>
              <xdr:to>
                <xdr:col>3</xdr:col>
                <xdr:colOff>-42</xdr:colOff>
                <xdr:row>39</xdr:row>
                <xdr:rowOff>16</xdr:rowOff>
              </xdr:to>
            </anchor>
          </commentPr>
        </mc:Choice>
        <mc:Fallback/>
      </mc:AlternateContent>
    </comment>
    <comment ref="B33" authorId="0">
      <text>
        <r>
          <rPr>
            <sz val="8"/>
            <color rgb="FF000000"/>
            <rFont val="Tahoma"/>
            <family val="0"/>
          </rPr>
          <t xml:space="preserve">Adaytum2
TYP=V
SVR=
LIB=Payroll
CBE=SW CE1 Summary
FGD=Y
BGD=Y
FGL=Y
BGL=N
SUP=Y
BBF=N
NTS=Y
VAL=Y
RHD=N
LCK=N
RFH=N
BBK=Y
OVF=N
IAB=N
BAZ=N
EAZ=N
P01=SW Empl Type - Calc
P02=Months &amp; comments
P03=% to be capitalised
R01=Costs/Headcount
C01=SAP CC in Subregions
RGP=adaytum_page_4
RGR=adaytum_row_4
RGC=adaytum_col_4
RGD=adaytum_data_4
VID=63C3CFC56E8F62C0
CHK=109725017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36</xdr:row>
                <xdr:rowOff>13</xdr:rowOff>
              </xdr:from>
              <xdr:to>
                <xdr:col>3</xdr:col>
                <xdr:colOff>30</xdr:colOff>
                <xdr:row>40</xdr:row>
                <xdr:rowOff>15</xdr:rowOff>
              </xdr:to>
            </anchor>
          </commentPr>
        </mc:Choice>
        <mc:Fallback/>
      </mc:AlternateContent>
    </comment>
    <comment ref="B34" authorId="0">
      <text>
        <r>
          <rPr>
            <sz val="8"/>
            <color rgb="FF000000"/>
            <rFont val="Tahoma"/>
            <family val="0"/>
          </rPr>
          <t xml:space="preserve">SW Empl Type - Calc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37</xdr:row>
                <xdr:rowOff>13</xdr:rowOff>
              </xdr:from>
              <xdr:to>
                <xdr:col>3</xdr:col>
                <xdr:colOff>30</xdr:colOff>
                <xdr:row>41</xdr:row>
                <xdr:rowOff>15</xdr:rowOff>
              </xdr:to>
            </anchor>
          </commentPr>
        </mc:Choice>
        <mc:Fallback/>
      </mc:AlternateContent>
    </comment>
    <comment ref="B37" authorId="0">
      <text>
        <r>
          <rPr>
            <sz val="8"/>
            <color rgb="FF000000"/>
            <rFont val="Tahoma"/>
            <family val="0"/>
          </rPr>
          <t xml:space="preserve">Costs/Headcount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40</xdr:row>
                <xdr:rowOff>11</xdr:rowOff>
              </xdr:from>
              <xdr:to>
                <xdr:col>3</xdr:col>
                <xdr:colOff>30</xdr:colOff>
                <xdr:row>46</xdr:row>
                <xdr:rowOff>1</xdr:rowOff>
              </xdr:to>
            </anchor>
          </commentPr>
        </mc:Choice>
        <mc:Fallback/>
      </mc:AlternateContent>
    </comment>
    <comment ref="B4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43</xdr:row>
                <xdr:rowOff>7</xdr:rowOff>
              </xdr:from>
              <xdr:to>
                <xdr:col>3</xdr:col>
                <xdr:colOff>-42</xdr:colOff>
                <xdr:row>53</xdr:row>
                <xdr:rowOff>11</xdr:rowOff>
              </xdr:to>
            </anchor>
          </commentPr>
        </mc:Choice>
        <mc:Fallback/>
      </mc:AlternateContent>
    </comment>
    <comment ref="B4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46</xdr:row>
                <xdr:rowOff>7</xdr:rowOff>
              </xdr:from>
              <xdr:to>
                <xdr:col>3</xdr:col>
                <xdr:colOff>-42</xdr:colOff>
                <xdr:row>55</xdr:row>
                <xdr:rowOff>6</xdr:rowOff>
              </xdr:to>
            </anchor>
          </commentPr>
        </mc:Choice>
        <mc:Fallback/>
      </mc:AlternateContent>
    </comment>
    <comment ref="B4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46</xdr:row>
                <xdr:rowOff>11</xdr:rowOff>
              </xdr:from>
              <xdr:to>
                <xdr:col>3</xdr:col>
                <xdr:colOff>-42</xdr:colOff>
                <xdr:row>57</xdr:row>
                <xdr:rowOff>6</xdr:rowOff>
              </xdr:to>
            </anchor>
          </commentPr>
        </mc:Choice>
        <mc:Fallback/>
      </mc:AlternateContent>
    </comment>
    <comment ref="B4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48</xdr:row>
                <xdr:rowOff>10</xdr:rowOff>
              </xdr:from>
              <xdr:to>
                <xdr:col>3</xdr:col>
                <xdr:colOff>-42</xdr:colOff>
                <xdr:row>58</xdr:row>
                <xdr:rowOff>1</xdr:rowOff>
              </xdr:to>
            </anchor>
          </commentPr>
        </mc:Choice>
        <mc:Fallback/>
      </mc:AlternateContent>
    </comment>
    <comment ref="B4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53</xdr:row>
                <xdr:rowOff>11</xdr:rowOff>
              </xdr:from>
              <xdr:to>
                <xdr:col>3</xdr:col>
                <xdr:colOff>-42</xdr:colOff>
                <xdr:row>58</xdr:row>
                <xdr:rowOff>5</xdr:rowOff>
              </xdr:to>
            </anchor>
          </commentPr>
        </mc:Choice>
        <mc:Fallback/>
      </mc:AlternateContent>
    </comment>
    <comment ref="B4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54</xdr:row>
                <xdr:rowOff>13</xdr:rowOff>
              </xdr:from>
              <xdr:to>
                <xdr:col>3</xdr:col>
                <xdr:colOff>-42</xdr:colOff>
                <xdr:row>60</xdr:row>
                <xdr:rowOff>9</xdr:rowOff>
              </xdr:to>
            </anchor>
          </commentPr>
        </mc:Choice>
        <mc:Fallback/>
      </mc:AlternateContent>
    </comment>
    <comment ref="B4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56</xdr:row>
                <xdr:rowOff>2</xdr:rowOff>
              </xdr:from>
              <xdr:to>
                <xdr:col>3</xdr:col>
                <xdr:colOff>-42</xdr:colOff>
                <xdr:row>63</xdr:row>
                <xdr:rowOff>14</xdr:rowOff>
              </xdr:to>
            </anchor>
          </commentPr>
        </mc:Choice>
        <mc:Fallback/>
      </mc:AlternateContent>
    </comment>
    <comment ref="B4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57</xdr:row>
                <xdr:rowOff>5</xdr:rowOff>
              </xdr:from>
              <xdr:to>
                <xdr:col>3</xdr:col>
                <xdr:colOff>-42</xdr:colOff>
                <xdr:row>64</xdr:row>
                <xdr:rowOff>11</xdr:rowOff>
              </xdr:to>
            </anchor>
          </commentPr>
        </mc:Choice>
        <mc:Fallback/>
      </mc:AlternateContent>
    </comment>
    <comment ref="B4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58</xdr:row>
                <xdr:rowOff>5</xdr:rowOff>
              </xdr:from>
              <xdr:to>
                <xdr:col>3</xdr:col>
                <xdr:colOff>-42</xdr:colOff>
                <xdr:row>64</xdr:row>
                <xdr:rowOff>11</xdr:rowOff>
              </xdr:to>
            </anchor>
          </commentPr>
        </mc:Choice>
        <mc:Fallback/>
      </mc:AlternateContent>
    </comment>
    <comment ref="B4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59</xdr:row>
                <xdr:rowOff>11</xdr:rowOff>
              </xdr:from>
              <xdr:to>
                <xdr:col>3</xdr:col>
                <xdr:colOff>-42</xdr:colOff>
                <xdr:row>61</xdr:row>
                <xdr:rowOff>8</xdr:rowOff>
              </xdr:to>
            </anchor>
          </commentPr>
        </mc:Choice>
        <mc:Fallback/>
      </mc:AlternateContent>
    </comment>
    <comment ref="B50" authorId="0">
      <text>
        <r>
          <rPr>
            <sz val="8"/>
            <color rgb="FF000000"/>
            <rFont val="Tahoma"/>
            <family val="0"/>
          </rPr>
          <t xml:space="preserve">Adaytum2
TYP=V
SVR=
LIB=Actuals Reporting
CBE=Headcount Month Actuals
FGD=Y
BGD=Y
FGL=Y
BGL=N
SUP=Y
BBF=N
NTS=Y
VAL=Y
RHD=N
LCK=N
RFH=N
BBK=Y
OVF=N
IAB=N
BAZ=N
EAZ=N
P01=Months
R01=Headcount Act/Bud
C01=SAP CC in Subregions
RGP=adaytum_page_5
RGR=adaytum_row_5
RGC=adaytum_col_5
RGD=adaytum_data_5
VID=56397240548F62C0
CHK=-300352250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56</xdr:row>
                <xdr:rowOff>5</xdr:rowOff>
              </xdr:from>
              <xdr:to>
                <xdr:col>3</xdr:col>
                <xdr:colOff>30</xdr:colOff>
                <xdr:row>61</xdr:row>
                <xdr:rowOff>6</xdr:rowOff>
              </xdr:to>
            </anchor>
          </commentPr>
        </mc:Choice>
        <mc:Fallback/>
      </mc:AlternateContent>
    </comment>
    <comment ref="B51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55</xdr:row>
                <xdr:rowOff>13</xdr:rowOff>
              </xdr:from>
              <xdr:to>
                <xdr:col>3</xdr:col>
                <xdr:colOff>30</xdr:colOff>
                <xdr:row>61</xdr:row>
                <xdr:rowOff>1</xdr:rowOff>
              </xdr:to>
            </anchor>
          </commentPr>
        </mc:Choice>
        <mc:Fallback/>
      </mc:AlternateContent>
    </comment>
    <comment ref="B55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60</xdr:row>
                <xdr:rowOff>13</xdr:rowOff>
              </xdr:from>
              <xdr:to>
                <xdr:col>3</xdr:col>
                <xdr:colOff>30</xdr:colOff>
                <xdr:row>63</xdr:row>
                <xdr:rowOff>14</xdr:rowOff>
              </xdr:to>
            </anchor>
          </commentPr>
        </mc:Choice>
        <mc:Fallback/>
      </mc:AlternateContent>
    </comment>
    <comment ref="B74" authorId="0">
      <text>
        <r>
          <rPr>
            <sz val="8"/>
            <color rgb="FF000000"/>
            <rFont val="Tahoma"/>
            <family val="0"/>
          </rPr>
          <t xml:space="preserve">Adaytum2
TYP=V
SVR=
LIB=Payroll
CBE=SW CE1 Summary
FGD=Y
BGD=Y
FGL=Y
BGL=N
SUP=Y
BBF=N
NTS=Y
VAL=Y
RHD=N
LCK=N
RFH=N
BBK=Y
OVF=N
IAB=N
BAZ=N
EAZ=N
P01=SW Empl Type - Calc
P02=Months &amp; comments
P03=% to be capitalised
R01=Costs/Headcount
C01=SAP CC in Subregions
RGP=adaytum_page_8
RGR=adaytum_row_8
RGC=adaytum_col_8
RGD=adaytum_data_8
VID=CBFE31640E9062C0
CHK=409601078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67</xdr:row>
                <xdr:rowOff>8</xdr:rowOff>
              </xdr:from>
              <xdr:to>
                <xdr:col>3</xdr:col>
                <xdr:colOff>30</xdr:colOff>
                <xdr:row>71</xdr:row>
                <xdr:rowOff>13</xdr:rowOff>
              </xdr:to>
            </anchor>
          </commentPr>
        </mc:Choice>
        <mc:Fallback/>
      </mc:AlternateContent>
    </comment>
    <comment ref="B75" authorId="0">
      <text>
        <r>
          <rPr>
            <sz val="8"/>
            <color rgb="FF000000"/>
            <rFont val="Tahoma"/>
            <family val="0"/>
          </rPr>
          <t xml:space="preserve">SW Empl Type - Calc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68</xdr:row>
                <xdr:rowOff>8</xdr:rowOff>
              </xdr:from>
              <xdr:to>
                <xdr:col>3</xdr:col>
                <xdr:colOff>30</xdr:colOff>
                <xdr:row>72</xdr:row>
                <xdr:rowOff>13</xdr:rowOff>
              </xdr:to>
            </anchor>
          </commentPr>
        </mc:Choice>
        <mc:Fallback/>
      </mc:AlternateContent>
    </comment>
    <comment ref="B78" authorId="0">
      <text>
        <r>
          <rPr>
            <sz val="8"/>
            <color rgb="FF000000"/>
            <rFont val="Tahoma"/>
            <family val="0"/>
          </rPr>
          <t xml:space="preserve">Costs/Headcount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71</xdr:row>
                <xdr:rowOff>8</xdr:rowOff>
              </xdr:from>
              <xdr:to>
                <xdr:col>3</xdr:col>
                <xdr:colOff>30</xdr:colOff>
                <xdr:row>78</xdr:row>
                <xdr:rowOff>14</xdr:rowOff>
              </xdr:to>
            </anchor>
          </commentPr>
        </mc:Choice>
        <mc:Fallback/>
      </mc:AlternateContent>
    </comment>
    <comment ref="B91" authorId="0">
      <text>
        <r>
          <rPr>
            <sz val="8"/>
            <color rgb="FF000000"/>
            <rFont val="Tahoma"/>
            <family val="0"/>
          </rPr>
          <t xml:space="preserve">Adaytum2
TYP=V
SVR=
LIB=Actuals Reporting
CBE=Headcount Month Actuals
FGD=Y
BGD=Y
FGL=Y
BGL=N
SUP=Y
BBF=N
NTS=Y
VAL=Y
RHD=N
LCK=N
RFH=N
BBK=Y
OVF=N
IAB=N
BAZ=N
EAZ=N
P01=Months
R01=Headcount Act/Bud
C01=SAP CC in Subregions
RGP=adaytum_page_9
RGR=adaytum_row_9
RGC=adaytum_col_9
RGD=adaytum_data_9
VID=EA831D760E9062C0
CHK=-73474563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87</xdr:row>
                <xdr:rowOff>8</xdr:rowOff>
              </xdr:from>
              <xdr:to>
                <xdr:col>3</xdr:col>
                <xdr:colOff>30</xdr:colOff>
                <xdr:row>93</xdr:row>
                <xdr:rowOff>13</xdr:rowOff>
              </xdr:to>
            </anchor>
          </commentPr>
        </mc:Choice>
        <mc:Fallback/>
      </mc:AlternateContent>
    </comment>
    <comment ref="B92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88</xdr:row>
                <xdr:rowOff>8</xdr:rowOff>
              </xdr:from>
              <xdr:to>
                <xdr:col>3</xdr:col>
                <xdr:colOff>30</xdr:colOff>
                <xdr:row>94</xdr:row>
                <xdr:rowOff>13</xdr:rowOff>
              </xdr:to>
            </anchor>
          </commentPr>
        </mc:Choice>
        <mc:Fallback/>
      </mc:AlternateContent>
    </comment>
    <comment ref="B95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93</xdr:row>
                <xdr:rowOff>8</xdr:rowOff>
              </xdr:from>
              <xdr:to>
                <xdr:col>3</xdr:col>
                <xdr:colOff>30</xdr:colOff>
                <xdr:row>97</xdr:row>
                <xdr:rowOff>13</xdr:rowOff>
              </xdr:to>
            </anchor>
          </commentPr>
        </mc:Choice>
        <mc:Fallback/>
      </mc:AlternateContent>
    </comment>
    <comment ref="B11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138</xdr:row>
                <xdr:rowOff>13</xdr:rowOff>
              </xdr:from>
              <xdr:to>
                <xdr:col>3</xdr:col>
                <xdr:colOff>30</xdr:colOff>
                <xdr:row>139</xdr:row>
                <xdr:rowOff>-3</xdr:rowOff>
              </xdr:to>
            </anchor>
          </commentPr>
        </mc:Choice>
        <mc:Fallback/>
      </mc:AlternateContent>
    </comment>
    <comment ref="B11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138</xdr:row>
                <xdr:rowOff>13</xdr:rowOff>
              </xdr:from>
              <xdr:to>
                <xdr:col>3</xdr:col>
                <xdr:colOff>30</xdr:colOff>
                <xdr:row>139</xdr:row>
                <xdr:rowOff>-3</xdr:rowOff>
              </xdr:to>
            </anchor>
          </commentPr>
        </mc:Choice>
        <mc:Fallback/>
      </mc:AlternateContent>
    </comment>
    <comment ref="B11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138</xdr:row>
                <xdr:rowOff>13</xdr:rowOff>
              </xdr:from>
              <xdr:to>
                <xdr:col>3</xdr:col>
                <xdr:colOff>30</xdr:colOff>
                <xdr:row>139</xdr:row>
                <xdr:rowOff>-3</xdr:rowOff>
              </xdr:to>
            </anchor>
          </commentPr>
        </mc:Choice>
        <mc:Fallback/>
      </mc:AlternateContent>
    </comment>
    <comment ref="B11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138</xdr:row>
                <xdr:rowOff>13</xdr:rowOff>
              </xdr:from>
              <xdr:to>
                <xdr:col>3</xdr:col>
                <xdr:colOff>30</xdr:colOff>
                <xdr:row>155</xdr:row>
                <xdr:rowOff>7</xdr:rowOff>
              </xdr:to>
            </anchor>
          </commentPr>
        </mc:Choice>
        <mc:Fallback/>
      </mc:AlternateContent>
    </comment>
    <comment ref="B12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138</xdr:row>
                <xdr:rowOff>13</xdr:rowOff>
              </xdr:from>
              <xdr:to>
                <xdr:col>3</xdr:col>
                <xdr:colOff>30</xdr:colOff>
                <xdr:row>155</xdr:row>
                <xdr:rowOff>7</xdr:rowOff>
              </xdr:to>
            </anchor>
          </commentPr>
        </mc:Choice>
        <mc:Fallback/>
      </mc:AlternateContent>
    </comment>
    <comment ref="B12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138</xdr:row>
                <xdr:rowOff>13</xdr:rowOff>
              </xdr:from>
              <xdr:to>
                <xdr:col>3</xdr:col>
                <xdr:colOff>30</xdr:colOff>
                <xdr:row>163</xdr:row>
                <xdr:rowOff>14</xdr:rowOff>
              </xdr:to>
            </anchor>
          </commentPr>
        </mc:Choice>
        <mc:Fallback/>
      </mc:AlternateContent>
    </comment>
    <comment ref="B12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141</xdr:row>
                <xdr:rowOff>14</xdr:rowOff>
              </xdr:from>
              <xdr:to>
                <xdr:col>3</xdr:col>
                <xdr:colOff>30</xdr:colOff>
                <xdr:row>159</xdr:row>
                <xdr:rowOff>8</xdr:rowOff>
              </xdr:to>
            </anchor>
          </commentPr>
        </mc:Choice>
        <mc:Fallback/>
      </mc:AlternateContent>
    </comment>
    <comment ref="B12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141</xdr:row>
                <xdr:rowOff>16</xdr:rowOff>
              </xdr:from>
              <xdr:to>
                <xdr:col>3</xdr:col>
                <xdr:colOff>30</xdr:colOff>
                <xdr:row>157</xdr:row>
                <xdr:rowOff>15</xdr:rowOff>
              </xdr:to>
            </anchor>
          </commentPr>
        </mc:Choice>
        <mc:Fallback/>
      </mc:AlternateContent>
    </comment>
    <comment ref="B12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145</xdr:row>
                <xdr:rowOff>6</xdr:rowOff>
              </xdr:from>
              <xdr:to>
                <xdr:col>3</xdr:col>
                <xdr:colOff>30</xdr:colOff>
                <xdr:row>157</xdr:row>
                <xdr:rowOff>3</xdr:rowOff>
              </xdr:to>
            </anchor>
          </commentPr>
        </mc:Choice>
        <mc:Fallback/>
      </mc:AlternateContent>
    </comment>
    <comment ref="B12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148</xdr:row>
                <xdr:rowOff>14</xdr:rowOff>
              </xdr:from>
              <xdr:to>
                <xdr:col>3</xdr:col>
                <xdr:colOff>30</xdr:colOff>
                <xdr:row>160</xdr:row>
                <xdr:rowOff>4</xdr:rowOff>
              </xdr:to>
            </anchor>
          </commentPr>
        </mc:Choice>
        <mc:Fallback/>
      </mc:AlternateContent>
    </comment>
    <comment ref="B126" authorId="0">
      <text>
        <r>
          <rPr>
            <sz val="8"/>
            <color rgb="FF000000"/>
            <rFont val="Tahoma"/>
            <family val="0"/>
          </rPr>
          <t xml:space="preserve">Adaytum2
TYP=V
SVR=
LIB=Payroll
CBE=SW CE1 Summary
FGD=Y
BGD=Y
FGL=Y
BGL=N
SUP=Y
BBF=N
NTS=Y
VAL=Y
RHD=N
LCK=N
RFH=N
BBK=Y
OVF=N
IAB=N
BAZ=N
EAZ=N
P01=SW Empl Type - Calc
P02=Months &amp; comments
P03=% to be capitalised
R01=Costs/Headcount
C01=SAP CC in Subregions
RGP=adaytum_page_6
RGR=adaytum_row_6
RGC=adaytum_col_6
RGD=adaytum_data_6
VID=C935F64D548F62C0
CHK=-2033140284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135</xdr:row>
                <xdr:rowOff>16</xdr:rowOff>
              </xdr:from>
              <xdr:to>
                <xdr:col>3</xdr:col>
                <xdr:colOff>30</xdr:colOff>
                <xdr:row>140</xdr:row>
                <xdr:rowOff>4</xdr:rowOff>
              </xdr:to>
            </anchor>
          </commentPr>
        </mc:Choice>
        <mc:Fallback/>
      </mc:AlternateContent>
    </comment>
    <comment ref="B130" authorId="0">
      <text>
        <r>
          <rPr>
            <sz val="8"/>
            <color rgb="FF000000"/>
            <rFont val="Tahoma"/>
            <family val="0"/>
          </rPr>
          <t xml:space="preserve">Costs/Headcount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140</xdr:row>
                <xdr:rowOff>12</xdr:rowOff>
              </xdr:from>
              <xdr:to>
                <xdr:col>3</xdr:col>
                <xdr:colOff>30</xdr:colOff>
                <xdr:row>147</xdr:row>
                <xdr:rowOff>5</xdr:rowOff>
              </xdr:to>
            </anchor>
          </commentPr>
        </mc:Choice>
        <mc:Fallback/>
      </mc:AlternateContent>
    </comment>
    <comment ref="B13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156</xdr:row>
                <xdr:rowOff>10</xdr:rowOff>
              </xdr:from>
              <xdr:to>
                <xdr:col>3</xdr:col>
                <xdr:colOff>30</xdr:colOff>
                <xdr:row>157</xdr:row>
                <xdr:rowOff>0</xdr:rowOff>
              </xdr:to>
            </anchor>
          </commentPr>
        </mc:Choice>
        <mc:Fallback/>
      </mc:AlternateContent>
    </comment>
    <comment ref="B13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161</xdr:row>
                <xdr:rowOff>8</xdr:rowOff>
              </xdr:from>
              <xdr:to>
                <xdr:col>3</xdr:col>
                <xdr:colOff>30</xdr:colOff>
                <xdr:row>162</xdr:row>
                <xdr:rowOff>8</xdr:rowOff>
              </xdr:to>
            </anchor>
          </commentPr>
        </mc:Choice>
        <mc:Fallback/>
      </mc:AlternateContent>
    </comment>
    <comment ref="B13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161</xdr:row>
                <xdr:rowOff>8</xdr:rowOff>
              </xdr:from>
              <xdr:to>
                <xdr:col>3</xdr:col>
                <xdr:colOff>30</xdr:colOff>
                <xdr:row>168</xdr:row>
                <xdr:rowOff>8</xdr:rowOff>
              </xdr:to>
            </anchor>
          </commentPr>
        </mc:Choice>
        <mc:Fallback/>
      </mc:AlternateContent>
    </comment>
    <comment ref="B13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162</xdr:row>
                <xdr:rowOff>8</xdr:rowOff>
              </xdr:from>
              <xdr:to>
                <xdr:col>3</xdr:col>
                <xdr:colOff>30</xdr:colOff>
                <xdr:row>169</xdr:row>
                <xdr:rowOff>8</xdr:rowOff>
              </xdr:to>
            </anchor>
          </commentPr>
        </mc:Choice>
        <mc:Fallback/>
      </mc:AlternateContent>
    </comment>
    <comment ref="B13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162</xdr:row>
                <xdr:rowOff>8</xdr:rowOff>
              </xdr:from>
              <xdr:to>
                <xdr:col>3</xdr:col>
                <xdr:colOff>30</xdr:colOff>
                <xdr:row>171</xdr:row>
                <xdr:rowOff>12</xdr:rowOff>
              </xdr:to>
            </anchor>
          </commentPr>
        </mc:Choice>
        <mc:Fallback/>
      </mc:AlternateContent>
    </comment>
    <comment ref="B13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163</xdr:row>
                <xdr:rowOff>8</xdr:rowOff>
              </xdr:from>
              <xdr:to>
                <xdr:col>3</xdr:col>
                <xdr:colOff>30</xdr:colOff>
                <xdr:row>166</xdr:row>
                <xdr:rowOff>12</xdr:rowOff>
              </xdr:to>
            </anchor>
          </commentPr>
        </mc:Choice>
        <mc:Fallback/>
      </mc:AlternateContent>
    </comment>
    <comment ref="B13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163</xdr:row>
                <xdr:rowOff>8</xdr:rowOff>
              </xdr:from>
              <xdr:to>
                <xdr:col>3</xdr:col>
                <xdr:colOff>30</xdr:colOff>
                <xdr:row>166</xdr:row>
                <xdr:rowOff>12</xdr:rowOff>
              </xdr:to>
            </anchor>
          </commentPr>
        </mc:Choice>
        <mc:Fallback/>
      </mc:AlternateContent>
    </comment>
    <comment ref="B14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163</xdr:row>
                <xdr:rowOff>8</xdr:rowOff>
              </xdr:from>
              <xdr:to>
                <xdr:col>3</xdr:col>
                <xdr:colOff>30</xdr:colOff>
                <xdr:row>166</xdr:row>
                <xdr:rowOff>12</xdr:rowOff>
              </xdr:to>
            </anchor>
          </commentPr>
        </mc:Choice>
        <mc:Fallback/>
      </mc:AlternateContent>
    </comment>
    <comment ref="B14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163</xdr:row>
                <xdr:rowOff>8</xdr:rowOff>
              </xdr:from>
              <xdr:to>
                <xdr:col>3</xdr:col>
                <xdr:colOff>30</xdr:colOff>
                <xdr:row>166</xdr:row>
                <xdr:rowOff>12</xdr:rowOff>
              </xdr:to>
            </anchor>
          </commentPr>
        </mc:Choice>
        <mc:Fallback/>
      </mc:AlternateContent>
    </comment>
    <comment ref="B14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167</xdr:row>
                <xdr:rowOff>6</xdr:rowOff>
              </xdr:from>
              <xdr:to>
                <xdr:col>3</xdr:col>
                <xdr:colOff>30</xdr:colOff>
                <xdr:row>168</xdr:row>
                <xdr:rowOff>-9</xdr:rowOff>
              </xdr:to>
            </anchor>
          </commentPr>
        </mc:Choice>
        <mc:Fallback/>
      </mc:AlternateContent>
    </comment>
    <comment ref="B143" authorId="0">
      <text>
        <r>
          <rPr>
            <sz val="8"/>
            <color rgb="FF000000"/>
            <rFont val="Tahoma"/>
            <family val="0"/>
          </rPr>
          <t xml:space="preserve">Adaytum2
TYP=V
SVR=
LIB=Actuals Reporting
CBE=Headcount Month Actuals
FGD=Y
BGD=Y
FGL=Y
BGL=N
SUP=Y
BBF=N
NTS=Y
VAL=Y
RHD=N
LCK=N
RFH=N
BBK=Y
OVF=N
IAB=N
BAZ=N
EAZ=N
P01=Months
R01=Headcount Act/Bud
C01=SAP CC in Subregions
RGP=adaytum_page_7
RGR=adaytum_row_7
RGC=adaytum_col_7
RGD=adaytum_data_7
VID=DD048154548F62C0
CHK=593939626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137</xdr:row>
                <xdr:rowOff>8</xdr:rowOff>
              </xdr:from>
              <xdr:to>
                <xdr:col>3</xdr:col>
                <xdr:colOff>30</xdr:colOff>
                <xdr:row>141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3</xdr:row>
                <xdr:rowOff>7</xdr:rowOff>
              </xdr:from>
              <xdr:to>
                <xdr:col>4</xdr:col>
                <xdr:colOff>-42</xdr:colOff>
                <xdr:row>20</xdr:row>
                <xdr:rowOff>13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16</xdr:colOff>
                <xdr:row>5</xdr:row>
                <xdr:rowOff>7</xdr:rowOff>
              </xdr:from>
              <xdr:to>
                <xdr:col>4</xdr:col>
                <xdr:colOff>-42</xdr:colOff>
                <xdr:row>21</xdr:row>
                <xdr:rowOff>31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20</xdr:row>
                <xdr:rowOff>7</xdr:rowOff>
              </xdr:from>
              <xdr:to>
                <xdr:col>4</xdr:col>
                <xdr:colOff>26</xdr:colOff>
                <xdr:row>23</xdr:row>
                <xdr:rowOff>4</xdr:rowOff>
              </xdr:to>
            </anchor>
          </commentPr>
        </mc:Choice>
        <mc:Fallback/>
      </mc:AlternateContent>
    </comment>
    <comment ref="C34" authorId="0">
      <text>
        <r>
          <rPr>
            <sz val="8"/>
            <color rgb="FF000000"/>
            <rFont val="Tahoma"/>
            <family val="0"/>
          </rPr>
          <t xml:space="preserve">Months &amp; comments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16</xdr:colOff>
                <xdr:row>37</xdr:row>
                <xdr:rowOff>13</xdr:rowOff>
              </xdr:from>
              <xdr:to>
                <xdr:col>4</xdr:col>
                <xdr:colOff>29</xdr:colOff>
                <xdr:row>41</xdr:row>
                <xdr:rowOff>15</xdr:rowOff>
              </xdr:to>
            </anchor>
          </commentPr>
        </mc:Choice>
        <mc:Fallback/>
      </mc:AlternateContent>
    </comment>
    <comment ref="C35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16</xdr:colOff>
                <xdr:row>38</xdr:row>
                <xdr:rowOff>13</xdr:rowOff>
              </xdr:from>
              <xdr:to>
                <xdr:col>4</xdr:col>
                <xdr:colOff>29</xdr:colOff>
                <xdr:row>42</xdr:row>
                <xdr:rowOff>15</xdr:rowOff>
              </xdr:to>
            </anchor>
          </commentPr>
        </mc:Choice>
        <mc:Fallback/>
      </mc:AlternateContent>
    </comment>
    <comment ref="C53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16</xdr:colOff>
                <xdr:row>58</xdr:row>
                <xdr:rowOff>7</xdr:rowOff>
              </xdr:from>
              <xdr:to>
                <xdr:col>4</xdr:col>
                <xdr:colOff>29</xdr:colOff>
                <xdr:row>62</xdr:row>
                <xdr:rowOff>25</xdr:rowOff>
              </xdr:to>
            </anchor>
          </commentPr>
        </mc:Choice>
        <mc:Fallback/>
      </mc:AlternateContent>
    </comment>
    <comment ref="C63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61</xdr:row>
                <xdr:rowOff>4</xdr:rowOff>
              </xdr:from>
              <xdr:to>
                <xdr:col>4</xdr:col>
                <xdr:colOff>26</xdr:colOff>
                <xdr:row>64</xdr:row>
                <xdr:rowOff>1</xdr:rowOff>
              </xdr:to>
            </anchor>
          </commentPr>
        </mc:Choice>
        <mc:Fallback/>
      </mc:AlternateContent>
    </comment>
    <comment ref="C75" authorId="0">
      <text>
        <r>
          <rPr>
            <sz val="8"/>
            <color rgb="FF000000"/>
            <rFont val="Tahoma"/>
            <family val="0"/>
          </rPr>
          <t xml:space="preserve">Months &amp; comments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16</xdr:colOff>
                <xdr:row>82</xdr:row>
                <xdr:rowOff>6</xdr:rowOff>
              </xdr:from>
              <xdr:to>
                <xdr:col>4</xdr:col>
                <xdr:colOff>29</xdr:colOff>
                <xdr:row>86</xdr:row>
                <xdr:rowOff>12</xdr:rowOff>
              </xdr:to>
            </anchor>
          </commentPr>
        </mc:Choice>
        <mc:Fallback/>
      </mc:AlternateContent>
    </comment>
    <comment ref="C76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16</xdr:colOff>
                <xdr:row>69</xdr:row>
                <xdr:rowOff>8</xdr:rowOff>
              </xdr:from>
              <xdr:to>
                <xdr:col>4</xdr:col>
                <xdr:colOff>29</xdr:colOff>
                <xdr:row>76</xdr:row>
                <xdr:rowOff>13</xdr:rowOff>
              </xdr:to>
            </anchor>
          </commentPr>
        </mc:Choice>
        <mc:Fallback/>
      </mc:AlternateContent>
    </comment>
    <comment ref="C93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16</xdr:colOff>
                <xdr:row>89</xdr:row>
                <xdr:rowOff>8</xdr:rowOff>
              </xdr:from>
              <xdr:to>
                <xdr:col>4</xdr:col>
                <xdr:colOff>29</xdr:colOff>
                <xdr:row>95</xdr:row>
                <xdr:rowOff>13</xdr:rowOff>
              </xdr:to>
            </anchor>
          </commentPr>
        </mc:Choice>
        <mc:Fallback/>
      </mc:AlternateContent>
    </comment>
    <comment ref="C115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113</xdr:row>
                <xdr:rowOff>7</xdr:rowOff>
              </xdr:from>
              <xdr:to>
                <xdr:col>4</xdr:col>
                <xdr:colOff>28</xdr:colOff>
                <xdr:row>114</xdr:row>
                <xdr:rowOff>-2</xdr:rowOff>
              </xdr:to>
            </anchor>
          </commentPr>
        </mc:Choice>
        <mc:Fallback/>
      </mc:AlternateContent>
    </comment>
    <comment ref="C128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16</xdr:colOff>
                <xdr:row>138</xdr:row>
                <xdr:rowOff>13</xdr:rowOff>
              </xdr:from>
              <xdr:to>
                <xdr:col>4</xdr:col>
                <xdr:colOff>29</xdr:colOff>
                <xdr:row>145</xdr:row>
                <xdr:rowOff>8</xdr:rowOff>
              </xdr:to>
            </anchor>
          </commentPr>
        </mc:Choice>
        <mc:Fallback/>
      </mc:AlternateContent>
    </comment>
    <comment ref="C145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16</xdr:colOff>
                <xdr:row>139</xdr:row>
                <xdr:rowOff>8</xdr:rowOff>
              </xdr:from>
              <xdr:to>
                <xdr:col>4</xdr:col>
                <xdr:colOff>29</xdr:colOff>
                <xdr:row>146</xdr:row>
                <xdr:rowOff>13</xdr:rowOff>
              </xdr:to>
            </anchor>
          </commentPr>
        </mc:Choice>
        <mc:Fallback/>
      </mc:AlternateContent>
    </comment>
    <comment ref="D5" authorId="0">
      <text>
        <r>
          <rPr>
            <sz val="8"/>
            <color rgb="FF000000"/>
            <rFont val="Tahoma"/>
            <family val="0"/>
          </rPr>
          <t xml:space="preserve">Consolidated/Non Consolidated is invalid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45</xdr:colOff>
                <xdr:row>3</xdr:row>
                <xdr:rowOff>7</xdr:rowOff>
              </xdr:from>
              <xdr:to>
                <xdr:col>8</xdr:col>
                <xdr:colOff>18</xdr:colOff>
                <xdr:row>20</xdr:row>
                <xdr:rowOff>15</xdr:rowOff>
              </xdr:to>
            </anchor>
          </commentPr>
        </mc:Choice>
        <mc:Fallback/>
      </mc:AlternateContent>
    </comment>
    <comment ref="D63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57</xdr:colOff>
                <xdr:row>81</xdr:row>
                <xdr:rowOff>9</xdr:rowOff>
              </xdr:from>
              <xdr:to>
                <xdr:col>9</xdr:col>
                <xdr:colOff>29</xdr:colOff>
                <xdr:row>82</xdr:row>
                <xdr:rowOff>-3</xdr:rowOff>
              </xdr:to>
            </anchor>
          </commentPr>
        </mc:Choice>
        <mc:Fallback/>
      </mc:AlternateContent>
    </comment>
    <comment ref="D75" authorId="0">
      <text>
        <r>
          <rPr>
            <sz val="8"/>
            <color rgb="FF000000"/>
            <rFont val="Tahoma"/>
            <family val="0"/>
          </rPr>
          <t xml:space="preserve">% to be capitalised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</xdr:col>
                <xdr:colOff>57</xdr:colOff>
                <xdr:row>82</xdr:row>
                <xdr:rowOff>6</xdr:rowOff>
              </xdr:from>
              <xdr:to>
                <xdr:col>9</xdr:col>
                <xdr:colOff>29</xdr:colOff>
                <xdr:row>86</xdr:row>
                <xdr:rowOff>12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9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SUP=Y
BBF=N
NTS=Y
VAL=Y
RHD=N
LCK=N
RFH=N
BBK=Y
OVF=N
IAB=N
BAZ=N
EAZ=N
RGP=adaytum_page_2
RGR=adaytum_row_2
RGC=adaytum_col_2
RGD=adaytum_data_2
P01=Months+Qs
P02=Consolidated/Non Consolidated
R01=GA Forecasting
R02=P&amp;L MRG Forecasting
C01=SAP CC in Subregions
VID=BF69133E359062C0
CHK=1147055235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16</xdr:colOff>
                <xdr:row>17</xdr:row>
                <xdr:rowOff>7</xdr:rowOff>
              </xdr:from>
              <xdr:to>
                <xdr:col>2</xdr:col>
                <xdr:colOff>-17</xdr:colOff>
                <xdr:row>21</xdr:row>
                <xdr:rowOff>35</xdr:rowOff>
              </xdr:to>
            </anchor>
          </commentPr>
        </mc:Choice>
        <mc:Fallback/>
      </mc:AlternateContent>
    </comment>
    <comment ref="A2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16</xdr:colOff>
                <xdr:row>17</xdr:row>
                <xdr:rowOff>7</xdr:rowOff>
              </xdr:from>
              <xdr:to>
                <xdr:col>2</xdr:col>
                <xdr:colOff>-135</xdr:colOff>
                <xdr:row>21</xdr:row>
                <xdr:rowOff>35</xdr:rowOff>
              </xdr:to>
            </anchor>
          </commentPr>
        </mc:Choice>
        <mc:Fallback/>
      </mc:AlternateContent>
    </comment>
    <comment ref="A23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21</xdr:row>
                <xdr:rowOff>50</xdr:rowOff>
              </xdr:from>
              <xdr:to>
                <xdr:col>2</xdr:col>
                <xdr:colOff>-135</xdr:colOff>
                <xdr:row>27</xdr:row>
                <xdr:rowOff>3</xdr:rowOff>
              </xdr:to>
            </anchor>
          </commentPr>
        </mc:Choice>
        <mc:Fallback/>
      </mc:AlternateContent>
    </comment>
    <comment ref="A40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37</xdr:row>
                <xdr:rowOff>7</xdr:rowOff>
              </xdr:from>
              <xdr:to>
                <xdr:col>2</xdr:col>
                <xdr:colOff>-135</xdr:colOff>
                <xdr:row>41</xdr:row>
                <xdr:rowOff>7</xdr:rowOff>
              </xdr:to>
            </anchor>
          </commentPr>
        </mc:Choice>
        <mc:Fallback/>
      </mc:AlternateContent>
    </comment>
    <comment ref="B4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BGD=N
FGL=N
BGL=N
SUP=N
BBF=N
NTS=Y
VAL=Y
RHD=N
LCK=N
RFH=N
BBK=Y
OVF=N
IAB=N
BAZ=N
EAZ=N
RGP=adaytum_page_1
RGR=adaytum_row_1
RGC=adaytum_col_1
RGD=adaytum_data_1
P01=GA Forecasting
P02=Months+Qs
P03=Consolidated/Non Consolidated
R01=P&amp;L MRG Forecasting
C01=SAP CC in Subregions
VID=BF69133E0E9062C0
CHK=-362129429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</xdr:row>
                <xdr:rowOff>7</xdr:rowOff>
              </xdr:from>
              <xdr:to>
                <xdr:col>3</xdr:col>
                <xdr:colOff>35</xdr:colOff>
                <xdr:row>17</xdr:row>
                <xdr:rowOff>12</xdr:rowOff>
              </xdr:to>
            </anchor>
          </commentPr>
        </mc:Choice>
        <mc:Fallback/>
      </mc:AlternateContent>
    </comment>
    <comment ref="B5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7</xdr:rowOff>
              </xdr:from>
              <xdr:to>
                <xdr:col>4</xdr:col>
                <xdr:colOff>51</xdr:colOff>
                <xdr:row>20</xdr:row>
                <xdr:rowOff>15</xdr:rowOff>
              </xdr:to>
            </anchor>
          </commentPr>
        </mc:Choice>
        <mc:Fallback/>
      </mc:AlternateContent>
    </comment>
    <comment ref="B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</xdr:row>
                <xdr:rowOff>7</xdr:rowOff>
              </xdr:from>
              <xdr:to>
                <xdr:col>4</xdr:col>
                <xdr:colOff>51</xdr:colOff>
                <xdr:row>21</xdr:row>
                <xdr:rowOff>51</xdr:rowOff>
              </xdr:to>
            </anchor>
          </commentPr>
        </mc:Choice>
        <mc:Fallback/>
      </mc:AlternateContent>
    </comment>
    <comment ref="B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</xdr:row>
                <xdr:rowOff>7</xdr:rowOff>
              </xdr:from>
              <xdr:to>
                <xdr:col>3</xdr:col>
                <xdr:colOff>-18</xdr:colOff>
                <xdr:row>21</xdr:row>
                <xdr:rowOff>48</xdr:rowOff>
              </xdr:to>
            </anchor>
          </commentPr>
        </mc:Choice>
        <mc:Fallback/>
      </mc:AlternateContent>
    </comment>
    <comment ref="B1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</xdr:row>
                <xdr:rowOff>7</xdr:rowOff>
              </xdr:from>
              <xdr:to>
                <xdr:col>3</xdr:col>
                <xdr:colOff>-18</xdr:colOff>
                <xdr:row>21</xdr:row>
                <xdr:rowOff>48</xdr:rowOff>
              </xdr:to>
            </anchor>
          </commentPr>
        </mc:Choice>
        <mc:Fallback/>
      </mc:AlternateContent>
    </comment>
    <comment ref="B1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</xdr:row>
                <xdr:rowOff>7</xdr:rowOff>
              </xdr:from>
              <xdr:to>
                <xdr:col>3</xdr:col>
                <xdr:colOff>-18</xdr:colOff>
                <xdr:row>21</xdr:row>
                <xdr:rowOff>48</xdr:rowOff>
              </xdr:to>
            </anchor>
          </commentPr>
        </mc:Choice>
        <mc:Fallback/>
      </mc:AlternateContent>
    </comment>
    <comment ref="B1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</xdr:row>
                <xdr:rowOff>7</xdr:rowOff>
              </xdr:from>
              <xdr:to>
                <xdr:col>3</xdr:col>
                <xdr:colOff>-18</xdr:colOff>
                <xdr:row>21</xdr:row>
                <xdr:rowOff>23</xdr:rowOff>
              </xdr:to>
            </anchor>
          </commentPr>
        </mc:Choice>
        <mc:Fallback/>
      </mc:AlternateContent>
    </comment>
    <comment ref="B1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</xdr:row>
                <xdr:rowOff>7</xdr:rowOff>
              </xdr:from>
              <xdr:to>
                <xdr:col>3</xdr:col>
                <xdr:colOff>-18</xdr:colOff>
                <xdr:row>21</xdr:row>
                <xdr:rowOff>23</xdr:rowOff>
              </xdr:to>
            </anchor>
          </commentPr>
        </mc:Choice>
        <mc:Fallback/>
      </mc:AlternateContent>
    </comment>
    <comment ref="B1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</xdr:row>
                <xdr:rowOff>7</xdr:rowOff>
              </xdr:from>
              <xdr:to>
                <xdr:col>3</xdr:col>
                <xdr:colOff>-18</xdr:colOff>
                <xdr:row>21</xdr:row>
                <xdr:rowOff>23</xdr:rowOff>
              </xdr:to>
            </anchor>
          </commentPr>
        </mc:Choice>
        <mc:Fallback/>
      </mc:AlternateContent>
    </comment>
    <comment ref="B1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</xdr:row>
                <xdr:rowOff>7</xdr:rowOff>
              </xdr:from>
              <xdr:to>
                <xdr:col>3</xdr:col>
                <xdr:colOff>-18</xdr:colOff>
                <xdr:row>21</xdr:row>
                <xdr:rowOff>23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</xdr:row>
                <xdr:rowOff>7</xdr:rowOff>
              </xdr:from>
              <xdr:to>
                <xdr:col>3</xdr:col>
                <xdr:colOff>-18</xdr:colOff>
                <xdr:row>21</xdr:row>
                <xdr:rowOff>23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</xdr:row>
                <xdr:rowOff>7</xdr:rowOff>
              </xdr:from>
              <xdr:to>
                <xdr:col>3</xdr:col>
                <xdr:colOff>-18</xdr:colOff>
                <xdr:row>21</xdr:row>
                <xdr:rowOff>23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17</xdr:row>
                <xdr:rowOff>7</xdr:rowOff>
              </xdr:from>
              <xdr:to>
                <xdr:col>3</xdr:col>
                <xdr:colOff>35</xdr:colOff>
                <xdr:row>21</xdr:row>
                <xdr:rowOff>36</xdr:rowOff>
              </xdr:to>
            </anchor>
          </commentPr>
        </mc:Choice>
        <mc:Fallback/>
      </mc:AlternateContent>
    </comment>
    <comment ref="B2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21</xdr:row>
                <xdr:rowOff>50</xdr:rowOff>
              </xdr:from>
              <xdr:to>
                <xdr:col>4</xdr:col>
                <xdr:colOff>56</xdr:colOff>
                <xdr:row>27</xdr:row>
                <xdr:rowOff>5</xdr:rowOff>
              </xdr:to>
            </anchor>
          </commentPr>
        </mc:Choice>
        <mc:Fallback/>
      </mc:AlternateContent>
    </comment>
    <comment ref="B2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22</xdr:row>
                <xdr:rowOff>7</xdr:rowOff>
              </xdr:from>
              <xdr:to>
                <xdr:col>3</xdr:col>
                <xdr:colOff>-37</xdr:colOff>
                <xdr:row>28</xdr:row>
                <xdr:rowOff>9</xdr:rowOff>
              </xdr:to>
            </anchor>
          </commentPr>
        </mc:Choice>
        <mc:Fallback/>
      </mc:AlternateContent>
    </comment>
    <comment ref="B2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23</xdr:row>
                <xdr:rowOff>7</xdr:rowOff>
              </xdr:from>
              <xdr:to>
                <xdr:col>3</xdr:col>
                <xdr:colOff>-37</xdr:colOff>
                <xdr:row>29</xdr:row>
                <xdr:rowOff>12</xdr:rowOff>
              </xdr:to>
            </anchor>
          </commentPr>
        </mc:Choice>
        <mc:Fallback/>
      </mc:AlternateContent>
    </comment>
    <comment ref="B2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24</xdr:row>
                <xdr:rowOff>7</xdr:rowOff>
              </xdr:from>
              <xdr:to>
                <xdr:col>3</xdr:col>
                <xdr:colOff>-37</xdr:colOff>
                <xdr:row>31</xdr:row>
                <xdr:rowOff>12</xdr:rowOff>
              </xdr:to>
            </anchor>
          </commentPr>
        </mc:Choice>
        <mc:Fallback/>
      </mc:AlternateContent>
    </comment>
    <comment ref="B2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25</xdr:row>
                <xdr:rowOff>7</xdr:rowOff>
              </xdr:from>
              <xdr:to>
                <xdr:col>3</xdr:col>
                <xdr:colOff>-37</xdr:colOff>
                <xdr:row>29</xdr:row>
                <xdr:rowOff>12</xdr:rowOff>
              </xdr:to>
            </anchor>
          </commentPr>
        </mc:Choice>
        <mc:Fallback/>
      </mc:AlternateContent>
    </comment>
    <comment ref="B2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26</xdr:row>
                <xdr:rowOff>7</xdr:rowOff>
              </xdr:from>
              <xdr:to>
                <xdr:col>3</xdr:col>
                <xdr:colOff>-37</xdr:colOff>
                <xdr:row>31</xdr:row>
                <xdr:rowOff>12</xdr:rowOff>
              </xdr:to>
            </anchor>
          </commentPr>
        </mc:Choice>
        <mc:Fallback/>
      </mc:AlternateContent>
    </comment>
    <comment ref="B2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26</xdr:row>
                <xdr:rowOff>7</xdr:rowOff>
              </xdr:from>
              <xdr:to>
                <xdr:col>3</xdr:col>
                <xdr:colOff>-37</xdr:colOff>
                <xdr:row>31</xdr:row>
                <xdr:rowOff>12</xdr:rowOff>
              </xdr:to>
            </anchor>
          </commentPr>
        </mc:Choice>
        <mc:Fallback/>
      </mc:AlternateContent>
    </comment>
    <comment ref="B3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27</xdr:row>
                <xdr:rowOff>7</xdr:rowOff>
              </xdr:from>
              <xdr:to>
                <xdr:col>3</xdr:col>
                <xdr:colOff>-37</xdr:colOff>
                <xdr:row>35</xdr:row>
                <xdr:rowOff>12</xdr:rowOff>
              </xdr:to>
            </anchor>
          </commentPr>
        </mc:Choice>
        <mc:Fallback/>
      </mc:AlternateContent>
    </comment>
    <comment ref="B3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28</xdr:row>
                <xdr:rowOff>7</xdr:rowOff>
              </xdr:from>
              <xdr:to>
                <xdr:col>3</xdr:col>
                <xdr:colOff>-37</xdr:colOff>
                <xdr:row>36</xdr:row>
                <xdr:rowOff>15</xdr:rowOff>
              </xdr:to>
            </anchor>
          </commentPr>
        </mc:Choice>
        <mc:Fallback/>
      </mc:AlternateContent>
    </comment>
    <comment ref="B3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28</xdr:row>
                <xdr:rowOff>7</xdr:rowOff>
              </xdr:from>
              <xdr:to>
                <xdr:col>3</xdr:col>
                <xdr:colOff>-37</xdr:colOff>
                <xdr:row>36</xdr:row>
                <xdr:rowOff>12</xdr:rowOff>
              </xdr:to>
            </anchor>
          </commentPr>
        </mc:Choice>
        <mc:Fallback/>
      </mc:AlternateContent>
    </comment>
    <comment ref="B33" authorId="0">
      <text>
        <r>
          <rPr>
            <sz val="8"/>
            <color rgb="FF000000"/>
            <rFont val="Tahoma"/>
            <family val="0"/>
          </rPr>
          <t xml:space="preserve">Adaytum2
TYP=V
SVR=
LIB=Payroll
CBE=SW CE1 Summary
FGD=Y
BGD=Y
FGL=Y
BGL=N
SUP=Y
BBF=N
NTS=Y
VAL=Y
RHD=N
LCK=N
RFH=N
BBK=Y
OVF=N
IAB=N
BAZ=N
EAZ=N
P01=SW Empl Type - Calc
P02=Months &amp; comments
P03=% to be capitalised
R01=Costs/Headcount
C01=SAP CC in Subregions
RGP=adaytum_page_4
RGR=adaytum_row_4
RGC=adaytum_col_4
RGD=adaytum_data_4
VID=63C3CFC56E8F62C0
CHK=109725017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29</xdr:row>
                <xdr:rowOff>7</xdr:rowOff>
              </xdr:from>
              <xdr:to>
                <xdr:col>3</xdr:col>
                <xdr:colOff>35</xdr:colOff>
                <xdr:row>37</xdr:row>
                <xdr:rowOff>12</xdr:rowOff>
              </xdr:to>
            </anchor>
          </commentPr>
        </mc:Choice>
        <mc:Fallback/>
      </mc:AlternateContent>
    </comment>
    <comment ref="B34" authorId="0">
      <text>
        <r>
          <rPr>
            <sz val="8"/>
            <color rgb="FF000000"/>
            <rFont val="Tahoma"/>
            <family val="0"/>
          </rPr>
          <t xml:space="preserve">SW Empl Type - Calc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29</xdr:row>
                <xdr:rowOff>7</xdr:rowOff>
              </xdr:from>
              <xdr:to>
                <xdr:col>3</xdr:col>
                <xdr:colOff>35</xdr:colOff>
                <xdr:row>37</xdr:row>
                <xdr:rowOff>12</xdr:rowOff>
              </xdr:to>
            </anchor>
          </commentPr>
        </mc:Choice>
        <mc:Fallback/>
      </mc:AlternateContent>
    </comment>
    <comment ref="B37" authorId="0">
      <text>
        <r>
          <rPr>
            <sz val="8"/>
            <color rgb="FF000000"/>
            <rFont val="Tahoma"/>
            <family val="0"/>
          </rPr>
          <t xml:space="preserve">Costs/Headcount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31</xdr:row>
                <xdr:rowOff>7</xdr:rowOff>
              </xdr:from>
              <xdr:to>
                <xdr:col>3</xdr:col>
                <xdr:colOff>35</xdr:colOff>
                <xdr:row>38</xdr:row>
                <xdr:rowOff>14</xdr:rowOff>
              </xdr:to>
            </anchor>
          </commentPr>
        </mc:Choice>
        <mc:Fallback/>
      </mc:AlternateContent>
    </comment>
    <comment ref="B4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37</xdr:row>
                <xdr:rowOff>7</xdr:rowOff>
              </xdr:from>
              <xdr:to>
                <xdr:col>3</xdr:col>
                <xdr:colOff>-37</xdr:colOff>
                <xdr:row>41</xdr:row>
                <xdr:rowOff>8</xdr:rowOff>
              </xdr:to>
            </anchor>
          </commentPr>
        </mc:Choice>
        <mc:Fallback/>
      </mc:AlternateContent>
    </comment>
    <comment ref="B4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38</xdr:row>
                <xdr:rowOff>10</xdr:rowOff>
              </xdr:from>
              <xdr:to>
                <xdr:col>3</xdr:col>
                <xdr:colOff>-37</xdr:colOff>
                <xdr:row>41</xdr:row>
                <xdr:rowOff>17</xdr:rowOff>
              </xdr:to>
            </anchor>
          </commentPr>
        </mc:Choice>
        <mc:Fallback/>
      </mc:AlternateContent>
    </comment>
    <comment ref="B4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39</xdr:row>
                <xdr:rowOff>10</xdr:rowOff>
              </xdr:from>
              <xdr:to>
                <xdr:col>3</xdr:col>
                <xdr:colOff>-37</xdr:colOff>
                <xdr:row>44</xdr:row>
                <xdr:rowOff>7</xdr:rowOff>
              </xdr:to>
            </anchor>
          </commentPr>
        </mc:Choice>
        <mc:Fallback/>
      </mc:AlternateContent>
    </comment>
    <comment ref="B4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40</xdr:row>
                <xdr:rowOff>7</xdr:rowOff>
              </xdr:from>
              <xdr:to>
                <xdr:col>3</xdr:col>
                <xdr:colOff>-37</xdr:colOff>
                <xdr:row>44</xdr:row>
                <xdr:rowOff>17</xdr:rowOff>
              </xdr:to>
            </anchor>
          </commentPr>
        </mc:Choice>
        <mc:Fallback/>
      </mc:AlternateContent>
    </comment>
    <comment ref="B4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41</xdr:row>
                <xdr:rowOff>7</xdr:rowOff>
              </xdr:from>
              <xdr:to>
                <xdr:col>3</xdr:col>
                <xdr:colOff>-37</xdr:colOff>
                <xdr:row>45</xdr:row>
                <xdr:rowOff>3</xdr:rowOff>
              </xdr:to>
            </anchor>
          </commentPr>
        </mc:Choice>
        <mc:Fallback/>
      </mc:AlternateContent>
    </comment>
    <comment ref="B4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41</xdr:row>
                <xdr:rowOff>7</xdr:rowOff>
              </xdr:from>
              <xdr:to>
                <xdr:col>3</xdr:col>
                <xdr:colOff>-37</xdr:colOff>
                <xdr:row>46</xdr:row>
                <xdr:rowOff>3</xdr:rowOff>
              </xdr:to>
            </anchor>
          </commentPr>
        </mc:Choice>
        <mc:Fallback/>
      </mc:AlternateContent>
    </comment>
    <comment ref="B4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41</xdr:row>
                <xdr:rowOff>7</xdr:rowOff>
              </xdr:from>
              <xdr:to>
                <xdr:col>3</xdr:col>
                <xdr:colOff>-37</xdr:colOff>
                <xdr:row>54</xdr:row>
                <xdr:rowOff>15</xdr:rowOff>
              </xdr:to>
            </anchor>
          </commentPr>
        </mc:Choice>
        <mc:Fallback/>
      </mc:AlternateContent>
    </comment>
    <comment ref="B4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42</xdr:row>
                <xdr:rowOff>7</xdr:rowOff>
              </xdr:from>
              <xdr:to>
                <xdr:col>3</xdr:col>
                <xdr:colOff>-37</xdr:colOff>
                <xdr:row>55</xdr:row>
                <xdr:rowOff>9</xdr:rowOff>
              </xdr:to>
            </anchor>
          </commentPr>
        </mc:Choice>
        <mc:Fallback/>
      </mc:AlternateContent>
    </comment>
    <comment ref="B4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43</xdr:row>
                <xdr:rowOff>7</xdr:rowOff>
              </xdr:from>
              <xdr:to>
                <xdr:col>3</xdr:col>
                <xdr:colOff>-37</xdr:colOff>
                <xdr:row>55</xdr:row>
                <xdr:rowOff>12</xdr:rowOff>
              </xdr:to>
            </anchor>
          </commentPr>
        </mc:Choice>
        <mc:Fallback/>
      </mc:AlternateContent>
    </comment>
    <comment ref="B4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43</xdr:row>
                <xdr:rowOff>7</xdr:rowOff>
              </xdr:from>
              <xdr:to>
                <xdr:col>3</xdr:col>
                <xdr:colOff>-37</xdr:colOff>
                <xdr:row>44</xdr:row>
                <xdr:rowOff>16</xdr:rowOff>
              </xdr:to>
            </anchor>
          </commentPr>
        </mc:Choice>
        <mc:Fallback/>
      </mc:AlternateContent>
    </comment>
    <comment ref="B50" authorId="0">
      <text>
        <r>
          <rPr>
            <sz val="8"/>
            <color rgb="FF000000"/>
            <rFont val="Tahoma"/>
            <family val="0"/>
          </rPr>
          <t xml:space="preserve">Adaytum2
TYP=V
SVR=
LIB=Actuals Reporting
CBE=Headcount Month Actuals
FGD=Y
BGD=Y
FGL=Y
BGL=N
SUP=Y
BBF=N
NTS=Y
VAL=Y
RHD=N
LCK=N
RFH=N
BBK=Y
OVF=N
IAB=N
BAZ=N
EAZ=N
P01=Months
R01=Headcount Act/Bud
C01=SAP CC in Subregions
RGP=adaytum_page_5
RGR=adaytum_row_5
RGC=adaytum_col_5
RGD=adaytum_data_5
VID=56397240548F62C0
CHK=-300352250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44</xdr:row>
                <xdr:rowOff>7</xdr:rowOff>
              </xdr:from>
              <xdr:to>
                <xdr:col>3</xdr:col>
                <xdr:colOff>35</xdr:colOff>
                <xdr:row>53</xdr:row>
                <xdr:rowOff>11</xdr:rowOff>
              </xdr:to>
            </anchor>
          </commentPr>
        </mc:Choice>
        <mc:Fallback/>
      </mc:AlternateContent>
    </comment>
    <comment ref="B51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44</xdr:row>
                <xdr:rowOff>7</xdr:rowOff>
              </xdr:from>
              <xdr:to>
                <xdr:col>3</xdr:col>
                <xdr:colOff>35</xdr:colOff>
                <xdr:row>53</xdr:row>
                <xdr:rowOff>12</xdr:rowOff>
              </xdr:to>
            </anchor>
          </commentPr>
        </mc:Choice>
        <mc:Fallback/>
      </mc:AlternateContent>
    </comment>
    <comment ref="B55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45</xdr:row>
                <xdr:rowOff>4</xdr:rowOff>
              </xdr:from>
              <xdr:to>
                <xdr:col>3</xdr:col>
                <xdr:colOff>35</xdr:colOff>
                <xdr:row>54</xdr:row>
                <xdr:rowOff>14</xdr:rowOff>
              </xdr:to>
            </anchor>
          </commentPr>
        </mc:Choice>
        <mc:Fallback/>
      </mc:AlternateContent>
    </comment>
    <comment ref="C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7</xdr:rowOff>
              </xdr:from>
              <xdr:to>
                <xdr:col>4</xdr:col>
                <xdr:colOff>-10</xdr:colOff>
                <xdr:row>20</xdr:row>
                <xdr:rowOff>13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16</xdr:colOff>
                <xdr:row>5</xdr:row>
                <xdr:rowOff>7</xdr:rowOff>
              </xdr:from>
              <xdr:to>
                <xdr:col>4</xdr:col>
                <xdr:colOff>-18</xdr:colOff>
                <xdr:row>21</xdr:row>
                <xdr:rowOff>23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20</xdr:row>
                <xdr:rowOff>7</xdr:rowOff>
              </xdr:from>
              <xdr:to>
                <xdr:col>4</xdr:col>
                <xdr:colOff>50</xdr:colOff>
                <xdr:row>21</xdr:row>
                <xdr:rowOff>46</xdr:rowOff>
              </xdr:to>
            </anchor>
          </commentPr>
        </mc:Choice>
        <mc:Fallback/>
      </mc:AlternateContent>
    </comment>
    <comment ref="C34" authorId="0">
      <text>
        <r>
          <rPr>
            <sz val="8"/>
            <color rgb="FF000000"/>
            <rFont val="Tahoma"/>
            <family val="0"/>
          </rPr>
          <t xml:space="preserve">Months &amp; comments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16</xdr:colOff>
                <xdr:row>29</xdr:row>
                <xdr:rowOff>7</xdr:rowOff>
              </xdr:from>
              <xdr:to>
                <xdr:col>4</xdr:col>
                <xdr:colOff>53</xdr:colOff>
                <xdr:row>37</xdr:row>
                <xdr:rowOff>12</xdr:rowOff>
              </xdr:to>
            </anchor>
          </commentPr>
        </mc:Choice>
        <mc:Fallback/>
      </mc:AlternateContent>
    </comment>
    <comment ref="C35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16</xdr:colOff>
                <xdr:row>29</xdr:row>
                <xdr:rowOff>7</xdr:rowOff>
              </xdr:from>
              <xdr:to>
                <xdr:col>4</xdr:col>
                <xdr:colOff>53</xdr:colOff>
                <xdr:row>37</xdr:row>
                <xdr:rowOff>12</xdr:rowOff>
              </xdr:to>
            </anchor>
          </commentPr>
        </mc:Choice>
        <mc:Fallback/>
      </mc:AlternateContent>
    </comment>
    <comment ref="C53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16</xdr:colOff>
                <xdr:row>44</xdr:row>
                <xdr:rowOff>7</xdr:rowOff>
              </xdr:from>
              <xdr:to>
                <xdr:col>4</xdr:col>
                <xdr:colOff>55</xdr:colOff>
                <xdr:row>54</xdr:row>
                <xdr:rowOff>1</xdr:rowOff>
              </xdr:to>
            </anchor>
          </commentPr>
        </mc:Choice>
        <mc:Fallback/>
      </mc:AlternateContent>
    </comment>
    <comment ref="D5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3</xdr:row>
                <xdr:rowOff>7</xdr:rowOff>
              </xdr:from>
              <xdr:to>
                <xdr:col>6</xdr:col>
                <xdr:colOff>23</xdr:colOff>
                <xdr:row>20</xdr:row>
                <xdr:rowOff>15</xdr:rowOff>
              </xdr:to>
            </anchor>
          </commentPr>
        </mc:Choice>
        <mc:Fallback/>
      </mc:AlternateContent>
    </comment>
    <comment ref="E23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21</xdr:row>
                <xdr:rowOff>50</xdr:rowOff>
              </xdr:from>
              <xdr:to>
                <xdr:col>6</xdr:col>
                <xdr:colOff>-135</xdr:colOff>
                <xdr:row>27</xdr:row>
                <xdr:rowOff>16</xdr:rowOff>
              </xdr:to>
            </anchor>
          </commentPr>
        </mc:Choice>
        <mc:Fallback/>
      </mc:AlternateContent>
    </comment>
    <comment ref="E40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37</xdr:row>
                <xdr:rowOff>7</xdr:rowOff>
              </xdr:from>
              <xdr:to>
                <xdr:col>6</xdr:col>
                <xdr:colOff>-135</xdr:colOff>
                <xdr:row>41</xdr:row>
                <xdr:rowOff>7</xdr:rowOff>
              </xdr:to>
            </anchor>
          </commentPr>
        </mc:Choice>
        <mc:Fallback/>
      </mc:AlternateContent>
    </comment>
    <comment ref="F2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21</xdr:row>
                <xdr:rowOff>50</xdr:rowOff>
              </xdr:from>
              <xdr:to>
                <xdr:col>8</xdr:col>
                <xdr:colOff>56</xdr:colOff>
                <xdr:row>27</xdr:row>
                <xdr:rowOff>12</xdr:rowOff>
              </xdr:to>
            </anchor>
          </commentPr>
        </mc:Choice>
        <mc:Fallback/>
      </mc:AlternateContent>
    </comment>
    <comment ref="F2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22</xdr:row>
                <xdr:rowOff>7</xdr:rowOff>
              </xdr:from>
              <xdr:to>
                <xdr:col>7</xdr:col>
                <xdr:colOff>-37</xdr:colOff>
                <xdr:row>28</xdr:row>
                <xdr:rowOff>11</xdr:rowOff>
              </xdr:to>
            </anchor>
          </commentPr>
        </mc:Choice>
        <mc:Fallback/>
      </mc:AlternateContent>
    </comment>
    <comment ref="F2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23</xdr:row>
                <xdr:rowOff>7</xdr:rowOff>
              </xdr:from>
              <xdr:to>
                <xdr:col>7</xdr:col>
                <xdr:colOff>-37</xdr:colOff>
                <xdr:row>29</xdr:row>
                <xdr:rowOff>11</xdr:rowOff>
              </xdr:to>
            </anchor>
          </commentPr>
        </mc:Choice>
        <mc:Fallback/>
      </mc:AlternateContent>
    </comment>
    <comment ref="F2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24</xdr:row>
                <xdr:rowOff>7</xdr:rowOff>
              </xdr:from>
              <xdr:to>
                <xdr:col>7</xdr:col>
                <xdr:colOff>-37</xdr:colOff>
                <xdr:row>31</xdr:row>
                <xdr:rowOff>11</xdr:rowOff>
              </xdr:to>
            </anchor>
          </commentPr>
        </mc:Choice>
        <mc:Fallback/>
      </mc:AlternateContent>
    </comment>
    <comment ref="F2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25</xdr:row>
                <xdr:rowOff>7</xdr:rowOff>
              </xdr:from>
              <xdr:to>
                <xdr:col>7</xdr:col>
                <xdr:colOff>-37</xdr:colOff>
                <xdr:row>29</xdr:row>
                <xdr:rowOff>11</xdr:rowOff>
              </xdr:to>
            </anchor>
          </commentPr>
        </mc:Choice>
        <mc:Fallback/>
      </mc:AlternateContent>
    </comment>
    <comment ref="F2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26</xdr:row>
                <xdr:rowOff>7</xdr:rowOff>
              </xdr:from>
              <xdr:to>
                <xdr:col>7</xdr:col>
                <xdr:colOff>-37</xdr:colOff>
                <xdr:row>31</xdr:row>
                <xdr:rowOff>11</xdr:rowOff>
              </xdr:to>
            </anchor>
          </commentPr>
        </mc:Choice>
        <mc:Fallback/>
      </mc:AlternateContent>
    </comment>
    <comment ref="F2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26</xdr:row>
                <xdr:rowOff>7</xdr:rowOff>
              </xdr:from>
              <xdr:to>
                <xdr:col>7</xdr:col>
                <xdr:colOff>-37</xdr:colOff>
                <xdr:row>31</xdr:row>
                <xdr:rowOff>11</xdr:rowOff>
              </xdr:to>
            </anchor>
          </commentPr>
        </mc:Choice>
        <mc:Fallback/>
      </mc:AlternateContent>
    </comment>
    <comment ref="F3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27</xdr:row>
                <xdr:rowOff>7</xdr:rowOff>
              </xdr:from>
              <xdr:to>
                <xdr:col>7</xdr:col>
                <xdr:colOff>-37</xdr:colOff>
                <xdr:row>35</xdr:row>
                <xdr:rowOff>11</xdr:rowOff>
              </xdr:to>
            </anchor>
          </commentPr>
        </mc:Choice>
        <mc:Fallback/>
      </mc:AlternateContent>
    </comment>
    <comment ref="F3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16</xdr:colOff>
                <xdr:row>28</xdr:row>
                <xdr:rowOff>7</xdr:rowOff>
              </xdr:from>
              <xdr:to>
                <xdr:col>7</xdr:col>
                <xdr:colOff>-37</xdr:colOff>
                <xdr:row>36</xdr:row>
                <xdr:rowOff>15</xdr:rowOff>
              </xdr:to>
            </anchor>
          </commentPr>
        </mc:Choice>
        <mc:Fallback/>
      </mc:AlternateContent>
    </comment>
    <comment ref="F3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28</xdr:row>
                <xdr:rowOff>7</xdr:rowOff>
              </xdr:from>
              <xdr:to>
                <xdr:col>7</xdr:col>
                <xdr:colOff>-37</xdr:colOff>
                <xdr:row>36</xdr:row>
                <xdr:rowOff>11</xdr:rowOff>
              </xdr:to>
            </anchor>
          </commentPr>
        </mc:Choice>
        <mc:Fallback/>
      </mc:AlternateContent>
    </comment>
    <comment ref="F33" authorId="0">
      <text>
        <r>
          <rPr>
            <sz val="8"/>
            <color rgb="FF000000"/>
            <rFont val="Tahoma"/>
            <family val="0"/>
          </rPr>
          <t xml:space="preserve">Adaytum2
TYP=V
SVR=
LIB=Payroll
CBE=SW CE1 Summary
FGD=Y
BGD=Y
FGL=Y
BGL=N
SUP=Y
BBF=N
NTS=Y
VAL=Y
RHD=N
LCK=N
RFH=N
BBK=Y
OVF=N
IAB=N
BAZ=N
EAZ=N
P01=SW Empl Type - Calc
P02=Months &amp; comments
P03=% to be capitalised
R01=Costs/Headcount
C01=SAP CC in Subregions
RGP=adaytum_page_4
RGR=adaytum_row_4
RGC=adaytum_col_4
RGD=adaytum_data_4
VID=63C3CFC56E8F62C0
CHK=109725017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16</xdr:colOff>
                <xdr:row>29</xdr:row>
                <xdr:rowOff>7</xdr:rowOff>
              </xdr:from>
              <xdr:to>
                <xdr:col>7</xdr:col>
                <xdr:colOff>35</xdr:colOff>
                <xdr:row>37</xdr:row>
                <xdr:rowOff>12</xdr:rowOff>
              </xdr:to>
            </anchor>
          </commentPr>
        </mc:Choice>
        <mc:Fallback/>
      </mc:AlternateContent>
    </comment>
    <comment ref="F34" authorId="0">
      <text>
        <r>
          <rPr>
            <sz val="8"/>
            <color rgb="FF000000"/>
            <rFont val="Tahoma"/>
            <family val="0"/>
          </rPr>
          <t xml:space="preserve">SW Empl Type - Calc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16</xdr:colOff>
                <xdr:row>29</xdr:row>
                <xdr:rowOff>7</xdr:rowOff>
              </xdr:from>
              <xdr:to>
                <xdr:col>7</xdr:col>
                <xdr:colOff>35</xdr:colOff>
                <xdr:row>37</xdr:row>
                <xdr:rowOff>12</xdr:rowOff>
              </xdr:to>
            </anchor>
          </commentPr>
        </mc:Choice>
        <mc:Fallback/>
      </mc:AlternateContent>
    </comment>
    <comment ref="F37" authorId="0">
      <text>
        <r>
          <rPr>
            <sz val="8"/>
            <color rgb="FF000000"/>
            <rFont val="Tahoma"/>
            <family val="0"/>
          </rPr>
          <t xml:space="preserve">Costs/Headcount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31</xdr:row>
                <xdr:rowOff>7</xdr:rowOff>
              </xdr:from>
              <xdr:to>
                <xdr:col>7</xdr:col>
                <xdr:colOff>35</xdr:colOff>
                <xdr:row>38</xdr:row>
                <xdr:rowOff>13</xdr:rowOff>
              </xdr:to>
            </anchor>
          </commentPr>
        </mc:Choice>
        <mc:Fallback/>
      </mc:AlternateContent>
    </comment>
    <comment ref="F4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37</xdr:row>
                <xdr:rowOff>7</xdr:rowOff>
              </xdr:from>
              <xdr:to>
                <xdr:col>7</xdr:col>
                <xdr:colOff>-37</xdr:colOff>
                <xdr:row>41</xdr:row>
                <xdr:rowOff>9</xdr:rowOff>
              </xdr:to>
            </anchor>
          </commentPr>
        </mc:Choice>
        <mc:Fallback/>
      </mc:AlternateContent>
    </comment>
    <comment ref="F4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38</xdr:row>
                <xdr:rowOff>10</xdr:rowOff>
              </xdr:from>
              <xdr:to>
                <xdr:col>7</xdr:col>
                <xdr:colOff>-37</xdr:colOff>
                <xdr:row>42</xdr:row>
                <xdr:rowOff>1</xdr:rowOff>
              </xdr:to>
            </anchor>
          </commentPr>
        </mc:Choice>
        <mc:Fallback/>
      </mc:AlternateContent>
    </comment>
    <comment ref="F4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39</xdr:row>
                <xdr:rowOff>10</xdr:rowOff>
              </xdr:from>
              <xdr:to>
                <xdr:col>7</xdr:col>
                <xdr:colOff>-37</xdr:colOff>
                <xdr:row>44</xdr:row>
                <xdr:rowOff>7</xdr:rowOff>
              </xdr:to>
            </anchor>
          </commentPr>
        </mc:Choice>
        <mc:Fallback/>
      </mc:AlternateContent>
    </comment>
    <comment ref="F4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40</xdr:row>
                <xdr:rowOff>7</xdr:rowOff>
              </xdr:from>
              <xdr:to>
                <xdr:col>7</xdr:col>
                <xdr:colOff>-37</xdr:colOff>
                <xdr:row>44</xdr:row>
                <xdr:rowOff>17</xdr:rowOff>
              </xdr:to>
            </anchor>
          </commentPr>
        </mc:Choice>
        <mc:Fallback/>
      </mc:AlternateContent>
    </comment>
    <comment ref="F4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41</xdr:row>
                <xdr:rowOff>7</xdr:rowOff>
              </xdr:from>
              <xdr:to>
                <xdr:col>7</xdr:col>
                <xdr:colOff>-37</xdr:colOff>
                <xdr:row>45</xdr:row>
                <xdr:rowOff>3</xdr:rowOff>
              </xdr:to>
            </anchor>
          </commentPr>
        </mc:Choice>
        <mc:Fallback/>
      </mc:AlternateContent>
    </comment>
    <comment ref="F4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41</xdr:row>
                <xdr:rowOff>7</xdr:rowOff>
              </xdr:from>
              <xdr:to>
                <xdr:col>7</xdr:col>
                <xdr:colOff>-37</xdr:colOff>
                <xdr:row>46</xdr:row>
                <xdr:rowOff>2</xdr:rowOff>
              </xdr:to>
            </anchor>
          </commentPr>
        </mc:Choice>
        <mc:Fallback/>
      </mc:AlternateContent>
    </comment>
    <comment ref="F4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41</xdr:row>
                <xdr:rowOff>7</xdr:rowOff>
              </xdr:from>
              <xdr:to>
                <xdr:col>7</xdr:col>
                <xdr:colOff>-37</xdr:colOff>
                <xdr:row>54</xdr:row>
                <xdr:rowOff>12</xdr:rowOff>
              </xdr:to>
            </anchor>
          </commentPr>
        </mc:Choice>
        <mc:Fallback/>
      </mc:AlternateContent>
    </comment>
    <comment ref="F4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42</xdr:row>
                <xdr:rowOff>7</xdr:rowOff>
              </xdr:from>
              <xdr:to>
                <xdr:col>7</xdr:col>
                <xdr:colOff>-37</xdr:colOff>
                <xdr:row>55</xdr:row>
                <xdr:rowOff>2</xdr:rowOff>
              </xdr:to>
            </anchor>
          </commentPr>
        </mc:Choice>
        <mc:Fallback/>
      </mc:AlternateContent>
    </comment>
    <comment ref="F4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16</xdr:colOff>
                <xdr:row>43</xdr:row>
                <xdr:rowOff>7</xdr:rowOff>
              </xdr:from>
              <xdr:to>
                <xdr:col>7</xdr:col>
                <xdr:colOff>-37</xdr:colOff>
                <xdr:row>55</xdr:row>
                <xdr:rowOff>6</xdr:rowOff>
              </xdr:to>
            </anchor>
          </commentPr>
        </mc:Choice>
        <mc:Fallback/>
      </mc:AlternateContent>
    </comment>
    <comment ref="F4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43</xdr:row>
                <xdr:rowOff>7</xdr:rowOff>
              </xdr:from>
              <xdr:to>
                <xdr:col>7</xdr:col>
                <xdr:colOff>-37</xdr:colOff>
                <xdr:row>44</xdr:row>
                <xdr:rowOff>16</xdr:rowOff>
              </xdr:to>
            </anchor>
          </commentPr>
        </mc:Choice>
        <mc:Fallback/>
      </mc:AlternateContent>
    </comment>
    <comment ref="F50" authorId="0">
      <text>
        <r>
          <rPr>
            <sz val="8"/>
            <color rgb="FF000000"/>
            <rFont val="Tahoma"/>
            <family val="0"/>
          </rPr>
          <t xml:space="preserve">Adaytum2
TYP=V
SVR=
LIB=Actuals Reporting
CBE=Headcount Month Actuals
FGD=Y
BGD=Y
FGL=Y
BGL=N
SUP=Y
BBF=N
NTS=Y
VAL=Y
RHD=N
LCK=N
RFH=N
BBK=Y
OVF=N
IAB=N
BAZ=N
EAZ=N
P01=Months
R01=Headcount Act/Bud
C01=SAP CC in Subregions
RGP=adaytum_page_5
RGR=adaytum_row_5
RGC=adaytum_col_5
RGD=adaytum_data_5
VID=56397240548F62C0
CHK=-300352250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16</xdr:colOff>
                <xdr:row>44</xdr:row>
                <xdr:rowOff>7</xdr:rowOff>
              </xdr:from>
              <xdr:to>
                <xdr:col>7</xdr:col>
                <xdr:colOff>36</xdr:colOff>
                <xdr:row>53</xdr:row>
                <xdr:rowOff>9</xdr:rowOff>
              </xdr:to>
            </anchor>
          </commentPr>
        </mc:Choice>
        <mc:Fallback/>
      </mc:AlternateContent>
    </comment>
    <comment ref="F51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16</xdr:colOff>
                <xdr:row>44</xdr:row>
                <xdr:rowOff>7</xdr:rowOff>
              </xdr:from>
              <xdr:to>
                <xdr:col>7</xdr:col>
                <xdr:colOff>36</xdr:colOff>
                <xdr:row>53</xdr:row>
                <xdr:rowOff>9</xdr:rowOff>
              </xdr:to>
            </anchor>
          </commentPr>
        </mc:Choice>
        <mc:Fallback/>
      </mc:AlternateContent>
    </comment>
    <comment ref="F55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45</xdr:row>
                <xdr:rowOff>4</xdr:rowOff>
              </xdr:from>
              <xdr:to>
                <xdr:col>7</xdr:col>
                <xdr:colOff>36</xdr:colOff>
                <xdr:row>54</xdr:row>
                <xdr:rowOff>8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20</xdr:row>
                <xdr:rowOff>7</xdr:rowOff>
              </xdr:from>
              <xdr:to>
                <xdr:col>8</xdr:col>
                <xdr:colOff>50</xdr:colOff>
                <xdr:row>21</xdr:row>
                <xdr:rowOff>46</xdr:rowOff>
              </xdr:to>
            </anchor>
          </commentPr>
        </mc:Choice>
        <mc:Fallback/>
      </mc:AlternateContent>
    </comment>
    <comment ref="G34" authorId="0">
      <text>
        <r>
          <rPr>
            <sz val="8"/>
            <color rgb="FF000000"/>
            <rFont val="Tahoma"/>
            <family val="0"/>
          </rPr>
          <t xml:space="preserve">Months &amp; comments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7</xdr:col>
                <xdr:colOff>16</xdr:colOff>
                <xdr:row>29</xdr:row>
                <xdr:rowOff>7</xdr:rowOff>
              </xdr:from>
              <xdr:to>
                <xdr:col>8</xdr:col>
                <xdr:colOff>53</xdr:colOff>
                <xdr:row>37</xdr:row>
                <xdr:rowOff>12</xdr:rowOff>
              </xdr:to>
            </anchor>
          </commentPr>
        </mc:Choice>
        <mc:Fallback/>
      </mc:AlternateContent>
    </comment>
    <comment ref="G35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7</xdr:col>
                <xdr:colOff>16</xdr:colOff>
                <xdr:row>29</xdr:row>
                <xdr:rowOff>7</xdr:rowOff>
              </xdr:from>
              <xdr:to>
                <xdr:col>8</xdr:col>
                <xdr:colOff>53</xdr:colOff>
                <xdr:row>37</xdr:row>
                <xdr:rowOff>12</xdr:rowOff>
              </xdr:to>
            </anchor>
          </commentPr>
        </mc:Choice>
        <mc:Fallback/>
      </mc:AlternateContent>
    </comment>
    <comment ref="G53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7</xdr:col>
                <xdr:colOff>16</xdr:colOff>
                <xdr:row>44</xdr:row>
                <xdr:rowOff>7</xdr:rowOff>
              </xdr:from>
              <xdr:to>
                <xdr:col>8</xdr:col>
                <xdr:colOff>53</xdr:colOff>
                <xdr:row>53</xdr:row>
                <xdr:rowOff>11</xdr:rowOff>
              </xdr:to>
            </anchor>
          </commentPr>
        </mc:Choice>
        <mc:Fallback/>
      </mc:AlternateContent>
    </comment>
    <comment ref="I23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21</xdr:row>
                <xdr:rowOff>50</xdr:rowOff>
              </xdr:from>
              <xdr:to>
                <xdr:col>10</xdr:col>
                <xdr:colOff>-135</xdr:colOff>
                <xdr:row>27</xdr:row>
                <xdr:rowOff>14</xdr:rowOff>
              </xdr:to>
            </anchor>
          </commentPr>
        </mc:Choice>
        <mc:Fallback/>
      </mc:AlternateContent>
    </comment>
    <comment ref="I40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37</xdr:row>
                <xdr:rowOff>7</xdr:rowOff>
              </xdr:from>
              <xdr:to>
                <xdr:col>10</xdr:col>
                <xdr:colOff>-135</xdr:colOff>
                <xdr:row>41</xdr:row>
                <xdr:rowOff>7</xdr:rowOff>
              </xdr:to>
            </anchor>
          </commentPr>
        </mc:Choice>
        <mc:Fallback/>
      </mc:AlternateContent>
    </comment>
    <comment ref="J2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21</xdr:row>
                <xdr:rowOff>50</xdr:rowOff>
              </xdr:from>
              <xdr:to>
                <xdr:col>13</xdr:col>
                <xdr:colOff>19</xdr:colOff>
                <xdr:row>27</xdr:row>
                <xdr:rowOff>10</xdr:rowOff>
              </xdr:to>
            </anchor>
          </commentPr>
        </mc:Choice>
        <mc:Fallback/>
      </mc:AlternateContent>
    </comment>
    <comment ref="J2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22</xdr:row>
                <xdr:rowOff>7</xdr:rowOff>
              </xdr:from>
              <xdr:to>
                <xdr:col>11</xdr:col>
                <xdr:colOff>-37</xdr:colOff>
                <xdr:row>28</xdr:row>
                <xdr:rowOff>12</xdr:rowOff>
              </xdr:to>
            </anchor>
          </commentPr>
        </mc:Choice>
        <mc:Fallback/>
      </mc:AlternateContent>
    </comment>
    <comment ref="J2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23</xdr:row>
                <xdr:rowOff>7</xdr:rowOff>
              </xdr:from>
              <xdr:to>
                <xdr:col>11</xdr:col>
                <xdr:colOff>-37</xdr:colOff>
                <xdr:row>29</xdr:row>
                <xdr:rowOff>12</xdr:rowOff>
              </xdr:to>
            </anchor>
          </commentPr>
        </mc:Choice>
        <mc:Fallback/>
      </mc:AlternateContent>
    </comment>
    <comment ref="J2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24</xdr:row>
                <xdr:rowOff>7</xdr:rowOff>
              </xdr:from>
              <xdr:to>
                <xdr:col>11</xdr:col>
                <xdr:colOff>-37</xdr:colOff>
                <xdr:row>31</xdr:row>
                <xdr:rowOff>12</xdr:rowOff>
              </xdr:to>
            </anchor>
          </commentPr>
        </mc:Choice>
        <mc:Fallback/>
      </mc:AlternateContent>
    </comment>
    <comment ref="J2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25</xdr:row>
                <xdr:rowOff>7</xdr:rowOff>
              </xdr:from>
              <xdr:to>
                <xdr:col>11</xdr:col>
                <xdr:colOff>-37</xdr:colOff>
                <xdr:row>29</xdr:row>
                <xdr:rowOff>12</xdr:rowOff>
              </xdr:to>
            </anchor>
          </commentPr>
        </mc:Choice>
        <mc:Fallback/>
      </mc:AlternateContent>
    </comment>
    <comment ref="J2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26</xdr:row>
                <xdr:rowOff>7</xdr:rowOff>
              </xdr:from>
              <xdr:to>
                <xdr:col>11</xdr:col>
                <xdr:colOff>-37</xdr:colOff>
                <xdr:row>31</xdr:row>
                <xdr:rowOff>12</xdr:rowOff>
              </xdr:to>
            </anchor>
          </commentPr>
        </mc:Choice>
        <mc:Fallback/>
      </mc:AlternateContent>
    </comment>
    <comment ref="J2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26</xdr:row>
                <xdr:rowOff>7</xdr:rowOff>
              </xdr:from>
              <xdr:to>
                <xdr:col>11</xdr:col>
                <xdr:colOff>-37</xdr:colOff>
                <xdr:row>31</xdr:row>
                <xdr:rowOff>12</xdr:rowOff>
              </xdr:to>
            </anchor>
          </commentPr>
        </mc:Choice>
        <mc:Fallback/>
      </mc:AlternateContent>
    </comment>
    <comment ref="J3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27</xdr:row>
                <xdr:rowOff>7</xdr:rowOff>
              </xdr:from>
              <xdr:to>
                <xdr:col>11</xdr:col>
                <xdr:colOff>-37</xdr:colOff>
                <xdr:row>35</xdr:row>
                <xdr:rowOff>12</xdr:rowOff>
              </xdr:to>
            </anchor>
          </commentPr>
        </mc:Choice>
        <mc:Fallback/>
      </mc:AlternateContent>
    </comment>
    <comment ref="J3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10</xdr:col>
                <xdr:colOff>16</xdr:colOff>
                <xdr:row>28</xdr:row>
                <xdr:rowOff>7</xdr:rowOff>
              </xdr:from>
              <xdr:to>
                <xdr:col>11</xdr:col>
                <xdr:colOff>-37</xdr:colOff>
                <xdr:row>36</xdr:row>
                <xdr:rowOff>15</xdr:rowOff>
              </xdr:to>
            </anchor>
          </commentPr>
        </mc:Choice>
        <mc:Fallback/>
      </mc:AlternateContent>
    </comment>
    <comment ref="J3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28</xdr:row>
                <xdr:rowOff>7</xdr:rowOff>
              </xdr:from>
              <xdr:to>
                <xdr:col>11</xdr:col>
                <xdr:colOff>-37</xdr:colOff>
                <xdr:row>36</xdr:row>
                <xdr:rowOff>12</xdr:rowOff>
              </xdr:to>
            </anchor>
          </commentPr>
        </mc:Choice>
        <mc:Fallback/>
      </mc:AlternateContent>
    </comment>
    <comment ref="J33" authorId="0">
      <text>
        <r>
          <rPr>
            <sz val="8"/>
            <color rgb="FF000000"/>
            <rFont val="Tahoma"/>
            <family val="0"/>
          </rPr>
          <t xml:space="preserve">Adaytum2
TYP=V
SVR=
LIB=Payroll
CBE=SW CE1 Summary
FGD=Y
BGD=Y
FGL=Y
BGL=N
SUP=Y
BBF=N
NTS=Y
VAL=Y
RHD=N
LCK=N
RFH=N
BBK=Y
OVF=N
IAB=N
BAZ=N
EAZ=N
P01=SW Empl Type - Calc
P02=Months &amp; comments
P03=% to be capitalised
R01=Costs/Headcount
C01=SAP CC in Subregions
RGP=adaytum_page_4
RGR=adaytum_row_4
RGC=adaytum_col_4
RGD=adaytum_data_4
VID=63C3CFC56E8F62C0
CHK=109725017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10</xdr:col>
                <xdr:colOff>16</xdr:colOff>
                <xdr:row>29</xdr:row>
                <xdr:rowOff>7</xdr:rowOff>
              </xdr:from>
              <xdr:to>
                <xdr:col>11</xdr:col>
                <xdr:colOff>36</xdr:colOff>
                <xdr:row>37</xdr:row>
                <xdr:rowOff>12</xdr:rowOff>
              </xdr:to>
            </anchor>
          </commentPr>
        </mc:Choice>
        <mc:Fallback/>
      </mc:AlternateContent>
    </comment>
    <comment ref="J34" authorId="0">
      <text>
        <r>
          <rPr>
            <sz val="8"/>
            <color rgb="FF000000"/>
            <rFont val="Tahoma"/>
            <family val="0"/>
          </rPr>
          <t xml:space="preserve">SW Empl Type - Calc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10</xdr:col>
                <xdr:colOff>16</xdr:colOff>
                <xdr:row>29</xdr:row>
                <xdr:rowOff>7</xdr:rowOff>
              </xdr:from>
              <xdr:to>
                <xdr:col>11</xdr:col>
                <xdr:colOff>36</xdr:colOff>
                <xdr:row>37</xdr:row>
                <xdr:rowOff>12</xdr:rowOff>
              </xdr:to>
            </anchor>
          </commentPr>
        </mc:Choice>
        <mc:Fallback/>
      </mc:AlternateContent>
    </comment>
    <comment ref="J37" authorId="0">
      <text>
        <r>
          <rPr>
            <sz val="8"/>
            <color rgb="FF000000"/>
            <rFont val="Tahoma"/>
            <family val="0"/>
          </rPr>
          <t xml:space="preserve">Costs/Headcount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31</xdr:row>
                <xdr:rowOff>7</xdr:rowOff>
              </xdr:from>
              <xdr:to>
                <xdr:col>11</xdr:col>
                <xdr:colOff>36</xdr:colOff>
                <xdr:row>38</xdr:row>
                <xdr:rowOff>13</xdr:rowOff>
              </xdr:to>
            </anchor>
          </commentPr>
        </mc:Choice>
        <mc:Fallback/>
      </mc:AlternateContent>
    </comment>
    <comment ref="J4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37</xdr:row>
                <xdr:rowOff>7</xdr:rowOff>
              </xdr:from>
              <xdr:to>
                <xdr:col>11</xdr:col>
                <xdr:colOff>-37</xdr:colOff>
                <xdr:row>41</xdr:row>
                <xdr:rowOff>8</xdr:rowOff>
              </xdr:to>
            </anchor>
          </commentPr>
        </mc:Choice>
        <mc:Fallback/>
      </mc:AlternateContent>
    </comment>
    <comment ref="J4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38</xdr:row>
                <xdr:rowOff>10</xdr:rowOff>
              </xdr:from>
              <xdr:to>
                <xdr:col>11</xdr:col>
                <xdr:colOff>-37</xdr:colOff>
                <xdr:row>42</xdr:row>
                <xdr:rowOff>1</xdr:rowOff>
              </xdr:to>
            </anchor>
          </commentPr>
        </mc:Choice>
        <mc:Fallback/>
      </mc:AlternateContent>
    </comment>
    <comment ref="J4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39</xdr:row>
                <xdr:rowOff>10</xdr:rowOff>
              </xdr:from>
              <xdr:to>
                <xdr:col>11</xdr:col>
                <xdr:colOff>-37</xdr:colOff>
                <xdr:row>44</xdr:row>
                <xdr:rowOff>8</xdr:rowOff>
              </xdr:to>
            </anchor>
          </commentPr>
        </mc:Choice>
        <mc:Fallback/>
      </mc:AlternateContent>
    </comment>
    <comment ref="J4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40</xdr:row>
                <xdr:rowOff>7</xdr:rowOff>
              </xdr:from>
              <xdr:to>
                <xdr:col>11</xdr:col>
                <xdr:colOff>-37</xdr:colOff>
                <xdr:row>45</xdr:row>
                <xdr:rowOff>1</xdr:rowOff>
              </xdr:to>
            </anchor>
          </commentPr>
        </mc:Choice>
        <mc:Fallback/>
      </mc:AlternateContent>
    </comment>
    <comment ref="J4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41</xdr:row>
                <xdr:rowOff>7</xdr:rowOff>
              </xdr:from>
              <xdr:to>
                <xdr:col>11</xdr:col>
                <xdr:colOff>-37</xdr:colOff>
                <xdr:row>45</xdr:row>
                <xdr:rowOff>4</xdr:rowOff>
              </xdr:to>
            </anchor>
          </commentPr>
        </mc:Choice>
        <mc:Fallback/>
      </mc:AlternateContent>
    </comment>
    <comment ref="J4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41</xdr:row>
                <xdr:rowOff>7</xdr:rowOff>
              </xdr:from>
              <xdr:to>
                <xdr:col>11</xdr:col>
                <xdr:colOff>-37</xdr:colOff>
                <xdr:row>46</xdr:row>
                <xdr:rowOff>4</xdr:rowOff>
              </xdr:to>
            </anchor>
          </commentPr>
        </mc:Choice>
        <mc:Fallback/>
      </mc:AlternateContent>
    </comment>
    <comment ref="J4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41</xdr:row>
                <xdr:rowOff>7</xdr:rowOff>
              </xdr:from>
              <xdr:to>
                <xdr:col>11</xdr:col>
                <xdr:colOff>-37</xdr:colOff>
                <xdr:row>54</xdr:row>
                <xdr:rowOff>10</xdr:rowOff>
              </xdr:to>
            </anchor>
          </commentPr>
        </mc:Choice>
        <mc:Fallback/>
      </mc:AlternateContent>
    </comment>
    <comment ref="J4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42</xdr:row>
                <xdr:rowOff>7</xdr:rowOff>
              </xdr:from>
              <xdr:to>
                <xdr:col>11</xdr:col>
                <xdr:colOff>-37</xdr:colOff>
                <xdr:row>55</xdr:row>
                <xdr:rowOff>4</xdr:rowOff>
              </xdr:to>
            </anchor>
          </commentPr>
        </mc:Choice>
        <mc:Fallback/>
      </mc:AlternateContent>
    </comment>
    <comment ref="J4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10</xdr:col>
                <xdr:colOff>16</xdr:colOff>
                <xdr:row>43</xdr:row>
                <xdr:rowOff>7</xdr:rowOff>
              </xdr:from>
              <xdr:to>
                <xdr:col>11</xdr:col>
                <xdr:colOff>-37</xdr:colOff>
                <xdr:row>55</xdr:row>
                <xdr:rowOff>6</xdr:rowOff>
              </xdr:to>
            </anchor>
          </commentPr>
        </mc:Choice>
        <mc:Fallback/>
      </mc:AlternateContent>
    </comment>
    <comment ref="J4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43</xdr:row>
                <xdr:rowOff>7</xdr:rowOff>
              </xdr:from>
              <xdr:to>
                <xdr:col>11</xdr:col>
                <xdr:colOff>-37</xdr:colOff>
                <xdr:row>44</xdr:row>
                <xdr:rowOff>15</xdr:rowOff>
              </xdr:to>
            </anchor>
          </commentPr>
        </mc:Choice>
        <mc:Fallback/>
      </mc:AlternateContent>
    </comment>
    <comment ref="J50" authorId="0">
      <text>
        <r>
          <rPr>
            <sz val="8"/>
            <color rgb="FF000000"/>
            <rFont val="Tahoma"/>
            <family val="0"/>
          </rPr>
          <t xml:space="preserve">Adaytum2
TYP=V
SVR=
LIB=Actuals Reporting
CBE=Headcount Month Actuals
FGD=Y
BGD=Y
FGL=Y
BGL=N
SUP=Y
BBF=N
NTS=Y
VAL=Y
RHD=N
LCK=N
RFH=N
BBK=Y
OVF=N
IAB=N
BAZ=N
EAZ=N
P01=Months
R01=Headcount Act/Bud
C01=SAP CC in Subregions
RGP=adaytum_page_5
RGR=adaytum_row_5
RGC=adaytum_col_5
RGD=adaytum_data_5
VID=56397240548F62C0
CHK=-300352250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10</xdr:col>
                <xdr:colOff>16</xdr:colOff>
                <xdr:row>44</xdr:row>
                <xdr:rowOff>7</xdr:rowOff>
              </xdr:from>
              <xdr:to>
                <xdr:col>11</xdr:col>
                <xdr:colOff>36</xdr:colOff>
                <xdr:row>53</xdr:row>
                <xdr:rowOff>9</xdr:rowOff>
              </xdr:to>
            </anchor>
          </commentPr>
        </mc:Choice>
        <mc:Fallback/>
      </mc:AlternateContent>
    </comment>
    <comment ref="J51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10</xdr:col>
                <xdr:colOff>16</xdr:colOff>
                <xdr:row>44</xdr:row>
                <xdr:rowOff>7</xdr:rowOff>
              </xdr:from>
              <xdr:to>
                <xdr:col>11</xdr:col>
                <xdr:colOff>36</xdr:colOff>
                <xdr:row>53</xdr:row>
                <xdr:rowOff>10</xdr:rowOff>
              </xdr:to>
            </anchor>
          </commentPr>
        </mc:Choice>
        <mc:Fallback/>
      </mc:AlternateContent>
    </comment>
    <comment ref="J55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45</xdr:row>
                <xdr:rowOff>4</xdr:rowOff>
              </xdr:from>
              <xdr:to>
                <xdr:col>11</xdr:col>
                <xdr:colOff>35</xdr:colOff>
                <xdr:row>54</xdr:row>
                <xdr:rowOff>8</xdr:rowOff>
              </xdr:to>
            </anchor>
          </commentPr>
        </mc:Choice>
        <mc:Fallback/>
      </mc:AlternateContent>
    </comment>
    <comment ref="K22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20</xdr:row>
                <xdr:rowOff>7</xdr:rowOff>
              </xdr:from>
              <xdr:to>
                <xdr:col>13</xdr:col>
                <xdr:colOff>13</xdr:colOff>
                <xdr:row>21</xdr:row>
                <xdr:rowOff>46</xdr:rowOff>
              </xdr:to>
            </anchor>
          </commentPr>
        </mc:Choice>
        <mc:Fallback/>
      </mc:AlternateContent>
    </comment>
    <comment ref="K34" authorId="0">
      <text>
        <r>
          <rPr>
            <sz val="8"/>
            <color rgb="FF000000"/>
            <rFont val="Tahoma"/>
            <family val="0"/>
          </rPr>
          <t xml:space="preserve">Months &amp; comments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11</xdr:col>
                <xdr:colOff>16</xdr:colOff>
                <xdr:row>29</xdr:row>
                <xdr:rowOff>7</xdr:rowOff>
              </xdr:from>
              <xdr:to>
                <xdr:col>13</xdr:col>
                <xdr:colOff>16</xdr:colOff>
                <xdr:row>37</xdr:row>
                <xdr:rowOff>12</xdr:rowOff>
              </xdr:to>
            </anchor>
          </commentPr>
        </mc:Choice>
        <mc:Fallback/>
      </mc:AlternateContent>
    </comment>
    <comment ref="K35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11</xdr:col>
                <xdr:colOff>16</xdr:colOff>
                <xdr:row>29</xdr:row>
                <xdr:rowOff>7</xdr:rowOff>
              </xdr:from>
              <xdr:to>
                <xdr:col>13</xdr:col>
                <xdr:colOff>16</xdr:colOff>
                <xdr:row>37</xdr:row>
                <xdr:rowOff>12</xdr:rowOff>
              </xdr:to>
            </anchor>
          </commentPr>
        </mc:Choice>
        <mc:Fallback/>
      </mc:AlternateContent>
    </comment>
    <comment ref="K53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11</xdr:col>
                <xdr:colOff>16</xdr:colOff>
                <xdr:row>44</xdr:row>
                <xdr:rowOff>7</xdr:rowOff>
              </xdr:from>
              <xdr:to>
                <xdr:col>13</xdr:col>
                <xdr:colOff>16</xdr:colOff>
                <xdr:row>53</xdr:row>
                <xdr:rowOff>10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6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BGD=N
FGL=N
BGL=N
SUP=N
BBF=N
NTS=Y
VAL=Y
RHD=N
LCK=N
RFH=N
BBK=Y
OVF=N
IAB=N
BAZ=N
EAZ=N
P01=GA Forecasting
P02=Months+Qs
P03=Consolidated/Non Consolidated
R01=P&amp;L MRG Forecasting
C01=SAP CC in Subregions
RGP=adaytum_page_1
RGR=adaytum_row_1
RGC=adaytum_col_1
RGD=adaytum_data_1
VID=DECDBCEB6E8F62C0
CHK=-837867187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</xdr:row>
                <xdr:rowOff>7</xdr:rowOff>
              </xdr:from>
              <xdr:to>
                <xdr:col>3</xdr:col>
                <xdr:colOff>-72</xdr:colOff>
                <xdr:row>8</xdr:row>
                <xdr:rowOff>13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5</xdr:row>
                <xdr:rowOff>7</xdr:rowOff>
              </xdr:from>
              <xdr:to>
                <xdr:col>2</xdr:col>
                <xdr:colOff>-121</xdr:colOff>
                <xdr:row>9</xdr:row>
                <xdr:rowOff>13</xdr:rowOff>
              </xdr:to>
            </anchor>
          </commentPr>
        </mc:Choice>
        <mc:Fallback/>
      </mc:AlternateContent>
    </comment>
    <comment ref="B1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8</xdr:row>
                <xdr:rowOff>7</xdr:rowOff>
              </xdr:from>
              <xdr:to>
                <xdr:col>2</xdr:col>
                <xdr:colOff>-121</xdr:colOff>
                <xdr:row>12</xdr:row>
                <xdr:rowOff>13</xdr:rowOff>
              </xdr:to>
            </anchor>
          </commentPr>
        </mc:Choice>
        <mc:Fallback/>
      </mc:AlternateContent>
    </comment>
    <comment ref="B1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9</xdr:row>
                <xdr:rowOff>7</xdr:rowOff>
              </xdr:from>
              <xdr:to>
                <xdr:col>2</xdr:col>
                <xdr:colOff>-121</xdr:colOff>
                <xdr:row>13</xdr:row>
                <xdr:rowOff>13</xdr:rowOff>
              </xdr:to>
            </anchor>
          </commentPr>
        </mc:Choice>
        <mc:Fallback/>
      </mc:AlternateContent>
    </comment>
    <comment ref="B1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10</xdr:row>
                <xdr:rowOff>7</xdr:rowOff>
              </xdr:from>
              <xdr:to>
                <xdr:col>2</xdr:col>
                <xdr:colOff>-121</xdr:colOff>
                <xdr:row>14</xdr:row>
                <xdr:rowOff>13</xdr:rowOff>
              </xdr:to>
            </anchor>
          </commentPr>
        </mc:Choice>
        <mc:Fallback/>
      </mc:AlternateContent>
    </comment>
    <comment ref="B1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11</xdr:row>
                <xdr:rowOff>7</xdr:rowOff>
              </xdr:from>
              <xdr:to>
                <xdr:col>2</xdr:col>
                <xdr:colOff>-121</xdr:colOff>
                <xdr:row>15</xdr:row>
                <xdr:rowOff>13</xdr:rowOff>
              </xdr:to>
            </anchor>
          </commentPr>
        </mc:Choice>
        <mc:Fallback/>
      </mc:AlternateContent>
    </comment>
    <comment ref="B1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12</xdr:row>
                <xdr:rowOff>7</xdr:rowOff>
              </xdr:from>
              <xdr:to>
                <xdr:col>2</xdr:col>
                <xdr:colOff>-121</xdr:colOff>
                <xdr:row>16</xdr:row>
                <xdr:rowOff>13</xdr:rowOff>
              </xdr:to>
            </anchor>
          </commentPr>
        </mc:Choice>
        <mc:Fallback/>
      </mc:AlternateContent>
    </comment>
    <comment ref="B1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13</xdr:row>
                <xdr:rowOff>7</xdr:rowOff>
              </xdr:from>
              <xdr:to>
                <xdr:col>2</xdr:col>
                <xdr:colOff>-121</xdr:colOff>
                <xdr:row>17</xdr:row>
                <xdr:rowOff>13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14</xdr:row>
                <xdr:rowOff>7</xdr:rowOff>
              </xdr:from>
              <xdr:to>
                <xdr:col>2</xdr:col>
                <xdr:colOff>-121</xdr:colOff>
                <xdr:row>18</xdr:row>
                <xdr:rowOff>13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15</xdr:row>
                <xdr:rowOff>7</xdr:rowOff>
              </xdr:from>
              <xdr:to>
                <xdr:col>2</xdr:col>
                <xdr:colOff>-121</xdr:colOff>
                <xdr:row>19</xdr:row>
                <xdr:rowOff>13</xdr:rowOff>
              </xdr:to>
            </anchor>
          </commentPr>
        </mc:Choice>
        <mc:Fallback/>
      </mc:AlternateContent>
    </comment>
    <comment ref="B1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16</xdr:row>
                <xdr:rowOff>7</xdr:rowOff>
              </xdr:from>
              <xdr:to>
                <xdr:col>2</xdr:col>
                <xdr:colOff>-121</xdr:colOff>
                <xdr:row>20</xdr:row>
                <xdr:rowOff>13</xdr:rowOff>
              </xdr:to>
            </anchor>
          </commentPr>
        </mc:Choice>
        <mc:Fallback/>
      </mc:AlternateContent>
    </comment>
    <comment ref="B1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17</xdr:row>
                <xdr:rowOff>7</xdr:rowOff>
              </xdr:from>
              <xdr:to>
                <xdr:col>2</xdr:col>
                <xdr:colOff>-121</xdr:colOff>
                <xdr:row>21</xdr:row>
                <xdr:rowOff>13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18</xdr:row>
                <xdr:rowOff>7</xdr:rowOff>
              </xdr:from>
              <xdr:to>
                <xdr:col>2</xdr:col>
                <xdr:colOff>-121</xdr:colOff>
                <xdr:row>22</xdr:row>
                <xdr:rowOff>13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19</xdr:row>
                <xdr:rowOff>7</xdr:rowOff>
              </xdr:from>
              <xdr:to>
                <xdr:col>2</xdr:col>
                <xdr:colOff>-121</xdr:colOff>
                <xdr:row>23</xdr:row>
                <xdr:rowOff>13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20</xdr:row>
                <xdr:rowOff>7</xdr:rowOff>
              </xdr:from>
              <xdr:to>
                <xdr:col>2</xdr:col>
                <xdr:colOff>-121</xdr:colOff>
                <xdr:row>24</xdr:row>
                <xdr:rowOff>13</xdr:rowOff>
              </xdr:to>
            </anchor>
          </commentPr>
        </mc:Choice>
        <mc:Fallback/>
      </mc:AlternateContent>
    </comment>
    <comment ref="B2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21</xdr:row>
                <xdr:rowOff>7</xdr:rowOff>
              </xdr:from>
              <xdr:to>
                <xdr:col>2</xdr:col>
                <xdr:colOff>-121</xdr:colOff>
                <xdr:row>25</xdr:row>
                <xdr:rowOff>13</xdr:rowOff>
              </xdr:to>
            </anchor>
          </commentPr>
        </mc:Choice>
        <mc:Fallback/>
      </mc:AlternateContent>
    </comment>
    <comment ref="B2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22</xdr:row>
                <xdr:rowOff>7</xdr:rowOff>
              </xdr:from>
              <xdr:to>
                <xdr:col>2</xdr:col>
                <xdr:colOff>-121</xdr:colOff>
                <xdr:row>26</xdr:row>
                <xdr:rowOff>13</xdr:rowOff>
              </xdr:to>
            </anchor>
          </commentPr>
        </mc:Choice>
        <mc:Fallback/>
      </mc:AlternateContent>
    </comment>
    <comment ref="B2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23</xdr:row>
                <xdr:rowOff>7</xdr:rowOff>
              </xdr:from>
              <xdr:to>
                <xdr:col>2</xdr:col>
                <xdr:colOff>-121</xdr:colOff>
                <xdr:row>27</xdr:row>
                <xdr:rowOff>13</xdr:rowOff>
              </xdr:to>
            </anchor>
          </commentPr>
        </mc:Choice>
        <mc:Fallback/>
      </mc:AlternateContent>
    </comment>
    <comment ref="B2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24</xdr:row>
                <xdr:rowOff>7</xdr:rowOff>
              </xdr:from>
              <xdr:to>
                <xdr:col>2</xdr:col>
                <xdr:colOff>-121</xdr:colOff>
                <xdr:row>28</xdr:row>
                <xdr:rowOff>13</xdr:rowOff>
              </xdr:to>
            </anchor>
          </commentPr>
        </mc:Choice>
        <mc:Fallback/>
      </mc:AlternateContent>
    </comment>
    <comment ref="B2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25</xdr:row>
                <xdr:rowOff>7</xdr:rowOff>
              </xdr:from>
              <xdr:to>
                <xdr:col>2</xdr:col>
                <xdr:colOff>-121</xdr:colOff>
                <xdr:row>29</xdr:row>
                <xdr:rowOff>13</xdr:rowOff>
              </xdr:to>
            </anchor>
          </commentPr>
        </mc:Choice>
        <mc:Fallback/>
      </mc:AlternateContent>
    </comment>
    <comment ref="B2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26</xdr:row>
                <xdr:rowOff>7</xdr:rowOff>
              </xdr:from>
              <xdr:to>
                <xdr:col>2</xdr:col>
                <xdr:colOff>-121</xdr:colOff>
                <xdr:row>30</xdr:row>
                <xdr:rowOff>13</xdr:rowOff>
              </xdr:to>
            </anchor>
          </commentPr>
        </mc:Choice>
        <mc:Fallback/>
      </mc:AlternateContent>
    </comment>
    <comment ref="B2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27</xdr:row>
                <xdr:rowOff>7</xdr:rowOff>
              </xdr:from>
              <xdr:to>
                <xdr:col>2</xdr:col>
                <xdr:colOff>-121</xdr:colOff>
                <xdr:row>31</xdr:row>
                <xdr:rowOff>13</xdr:rowOff>
              </xdr:to>
            </anchor>
          </commentPr>
        </mc:Choice>
        <mc:Fallback/>
      </mc:AlternateContent>
    </comment>
    <comment ref="B3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28</xdr:row>
                <xdr:rowOff>7</xdr:rowOff>
              </xdr:from>
              <xdr:to>
                <xdr:col>2</xdr:col>
                <xdr:colOff>-121</xdr:colOff>
                <xdr:row>32</xdr:row>
                <xdr:rowOff>13</xdr:rowOff>
              </xdr:to>
            </anchor>
          </commentPr>
        </mc:Choice>
        <mc:Fallback/>
      </mc:AlternateContent>
    </comment>
    <comment ref="B3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29</xdr:row>
                <xdr:rowOff>7</xdr:rowOff>
              </xdr:from>
              <xdr:to>
                <xdr:col>2</xdr:col>
                <xdr:colOff>-121</xdr:colOff>
                <xdr:row>33</xdr:row>
                <xdr:rowOff>13</xdr:rowOff>
              </xdr:to>
            </anchor>
          </commentPr>
        </mc:Choice>
        <mc:Fallback/>
      </mc:AlternateContent>
    </comment>
    <comment ref="B3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30</xdr:row>
                <xdr:rowOff>7</xdr:rowOff>
              </xdr:from>
              <xdr:to>
                <xdr:col>2</xdr:col>
                <xdr:colOff>-121</xdr:colOff>
                <xdr:row>34</xdr:row>
                <xdr:rowOff>13</xdr:rowOff>
              </xdr:to>
            </anchor>
          </commentPr>
        </mc:Choice>
        <mc:Fallback/>
      </mc:AlternateContent>
    </comment>
    <comment ref="B3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31</xdr:row>
                <xdr:rowOff>7</xdr:rowOff>
              </xdr:from>
              <xdr:to>
                <xdr:col>2</xdr:col>
                <xdr:colOff>-121</xdr:colOff>
                <xdr:row>35</xdr:row>
                <xdr:rowOff>13</xdr:rowOff>
              </xdr:to>
            </anchor>
          </commentPr>
        </mc:Choice>
        <mc:Fallback/>
      </mc:AlternateContent>
    </comment>
    <comment ref="B3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32</xdr:row>
                <xdr:rowOff>7</xdr:rowOff>
              </xdr:from>
              <xdr:to>
                <xdr:col>2</xdr:col>
                <xdr:colOff>-121</xdr:colOff>
                <xdr:row>36</xdr:row>
                <xdr:rowOff>13</xdr:rowOff>
              </xdr:to>
            </anchor>
          </commentPr>
        </mc:Choice>
        <mc:Fallback/>
      </mc:AlternateContent>
    </comment>
    <comment ref="B3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33</xdr:row>
                <xdr:rowOff>7</xdr:rowOff>
              </xdr:from>
              <xdr:to>
                <xdr:col>2</xdr:col>
                <xdr:colOff>-121</xdr:colOff>
                <xdr:row>37</xdr:row>
                <xdr:rowOff>13</xdr:rowOff>
              </xdr:to>
            </anchor>
          </commentPr>
        </mc:Choice>
        <mc:Fallback/>
      </mc:AlternateContent>
    </comment>
    <comment ref="B3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34</xdr:row>
                <xdr:rowOff>7</xdr:rowOff>
              </xdr:from>
              <xdr:to>
                <xdr:col>2</xdr:col>
                <xdr:colOff>-121</xdr:colOff>
                <xdr:row>38</xdr:row>
                <xdr:rowOff>13</xdr:rowOff>
              </xdr:to>
            </anchor>
          </commentPr>
        </mc:Choice>
        <mc:Fallback/>
      </mc:AlternateContent>
    </comment>
    <comment ref="B3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35</xdr:row>
                <xdr:rowOff>7</xdr:rowOff>
              </xdr:from>
              <xdr:to>
                <xdr:col>2</xdr:col>
                <xdr:colOff>-121</xdr:colOff>
                <xdr:row>39</xdr:row>
                <xdr:rowOff>13</xdr:rowOff>
              </xdr:to>
            </anchor>
          </commentPr>
        </mc:Choice>
        <mc:Fallback/>
      </mc:AlternateContent>
    </comment>
    <comment ref="B3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36</xdr:row>
                <xdr:rowOff>7</xdr:rowOff>
              </xdr:from>
              <xdr:to>
                <xdr:col>2</xdr:col>
                <xdr:colOff>-121</xdr:colOff>
                <xdr:row>40</xdr:row>
                <xdr:rowOff>13</xdr:rowOff>
              </xdr:to>
            </anchor>
          </commentPr>
        </mc:Choice>
        <mc:Fallback/>
      </mc:AlternateContent>
    </comment>
    <comment ref="B3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37</xdr:row>
                <xdr:rowOff>7</xdr:rowOff>
              </xdr:from>
              <xdr:to>
                <xdr:col>2</xdr:col>
                <xdr:colOff>-121</xdr:colOff>
                <xdr:row>41</xdr:row>
                <xdr:rowOff>13</xdr:rowOff>
              </xdr:to>
            </anchor>
          </commentPr>
        </mc:Choice>
        <mc:Fallback/>
      </mc:AlternateContent>
    </comment>
    <comment ref="B4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38</xdr:row>
                <xdr:rowOff>7</xdr:rowOff>
              </xdr:from>
              <xdr:to>
                <xdr:col>2</xdr:col>
                <xdr:colOff>-121</xdr:colOff>
                <xdr:row>42</xdr:row>
                <xdr:rowOff>13</xdr:rowOff>
              </xdr:to>
            </anchor>
          </commentPr>
        </mc:Choice>
        <mc:Fallback/>
      </mc:AlternateContent>
    </comment>
    <comment ref="B4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39</xdr:row>
                <xdr:rowOff>7</xdr:rowOff>
              </xdr:from>
              <xdr:to>
                <xdr:col>2</xdr:col>
                <xdr:colOff>-121</xdr:colOff>
                <xdr:row>43</xdr:row>
                <xdr:rowOff>13</xdr:rowOff>
              </xdr:to>
            </anchor>
          </commentPr>
        </mc:Choice>
        <mc:Fallback/>
      </mc:AlternateContent>
    </comment>
    <comment ref="B4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40</xdr:row>
                <xdr:rowOff>7</xdr:rowOff>
              </xdr:from>
              <xdr:to>
                <xdr:col>2</xdr:col>
                <xdr:colOff>-121</xdr:colOff>
                <xdr:row>44</xdr:row>
                <xdr:rowOff>13</xdr:rowOff>
              </xdr:to>
            </anchor>
          </commentPr>
        </mc:Choice>
        <mc:Fallback/>
      </mc:AlternateContent>
    </comment>
    <comment ref="B4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41</xdr:row>
                <xdr:rowOff>7</xdr:rowOff>
              </xdr:from>
              <xdr:to>
                <xdr:col>2</xdr:col>
                <xdr:colOff>-121</xdr:colOff>
                <xdr:row>45</xdr:row>
                <xdr:rowOff>13</xdr:rowOff>
              </xdr:to>
            </anchor>
          </commentPr>
        </mc:Choice>
        <mc:Fallback/>
      </mc:AlternateContent>
    </comment>
    <comment ref="B4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42</xdr:row>
                <xdr:rowOff>7</xdr:rowOff>
              </xdr:from>
              <xdr:to>
                <xdr:col>2</xdr:col>
                <xdr:colOff>-121</xdr:colOff>
                <xdr:row>46</xdr:row>
                <xdr:rowOff>13</xdr:rowOff>
              </xdr:to>
            </anchor>
          </commentPr>
        </mc:Choice>
        <mc:Fallback/>
      </mc:AlternateContent>
    </comment>
    <comment ref="B4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43</xdr:row>
                <xdr:rowOff>7</xdr:rowOff>
              </xdr:from>
              <xdr:to>
                <xdr:col>2</xdr:col>
                <xdr:colOff>-121</xdr:colOff>
                <xdr:row>47</xdr:row>
                <xdr:rowOff>13</xdr:rowOff>
              </xdr:to>
            </anchor>
          </commentPr>
        </mc:Choice>
        <mc:Fallback/>
      </mc:AlternateContent>
    </comment>
    <comment ref="B4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44</xdr:row>
                <xdr:rowOff>7</xdr:rowOff>
              </xdr:from>
              <xdr:to>
                <xdr:col>2</xdr:col>
                <xdr:colOff>-121</xdr:colOff>
                <xdr:row>48</xdr:row>
                <xdr:rowOff>13</xdr:rowOff>
              </xdr:to>
            </anchor>
          </commentPr>
        </mc:Choice>
        <mc:Fallback/>
      </mc:AlternateContent>
    </comment>
    <comment ref="B4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45</xdr:row>
                <xdr:rowOff>7</xdr:rowOff>
              </xdr:from>
              <xdr:to>
                <xdr:col>2</xdr:col>
                <xdr:colOff>-121</xdr:colOff>
                <xdr:row>49</xdr:row>
                <xdr:rowOff>13</xdr:rowOff>
              </xdr:to>
            </anchor>
          </commentPr>
        </mc:Choice>
        <mc:Fallback/>
      </mc:AlternateContent>
    </comment>
    <comment ref="B4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46</xdr:row>
                <xdr:rowOff>7</xdr:rowOff>
              </xdr:from>
              <xdr:to>
                <xdr:col>2</xdr:col>
                <xdr:colOff>-121</xdr:colOff>
                <xdr:row>50</xdr:row>
                <xdr:rowOff>13</xdr:rowOff>
              </xdr:to>
            </anchor>
          </commentPr>
        </mc:Choice>
        <mc:Fallback/>
      </mc:AlternateContent>
    </comment>
    <comment ref="B4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47</xdr:row>
                <xdr:rowOff>7</xdr:rowOff>
              </xdr:from>
              <xdr:to>
                <xdr:col>2</xdr:col>
                <xdr:colOff>-121</xdr:colOff>
                <xdr:row>51</xdr:row>
                <xdr:rowOff>13</xdr:rowOff>
              </xdr:to>
            </anchor>
          </commentPr>
        </mc:Choice>
        <mc:Fallback/>
      </mc:AlternateContent>
    </comment>
    <comment ref="B5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48</xdr:row>
                <xdr:rowOff>7</xdr:rowOff>
              </xdr:from>
              <xdr:to>
                <xdr:col>2</xdr:col>
                <xdr:colOff>-121</xdr:colOff>
                <xdr:row>52</xdr:row>
                <xdr:rowOff>13</xdr:rowOff>
              </xdr:to>
            </anchor>
          </commentPr>
        </mc:Choice>
        <mc:Fallback/>
      </mc:AlternateContent>
    </comment>
    <comment ref="B5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49</xdr:row>
                <xdr:rowOff>7</xdr:rowOff>
              </xdr:from>
              <xdr:to>
                <xdr:col>2</xdr:col>
                <xdr:colOff>-121</xdr:colOff>
                <xdr:row>53</xdr:row>
                <xdr:rowOff>13</xdr:rowOff>
              </xdr:to>
            </anchor>
          </commentPr>
        </mc:Choice>
        <mc:Fallback/>
      </mc:AlternateContent>
    </comment>
    <comment ref="B5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50</xdr:row>
                <xdr:rowOff>7</xdr:rowOff>
              </xdr:from>
              <xdr:to>
                <xdr:col>2</xdr:col>
                <xdr:colOff>-121</xdr:colOff>
                <xdr:row>54</xdr:row>
                <xdr:rowOff>13</xdr:rowOff>
              </xdr:to>
            </anchor>
          </commentPr>
        </mc:Choice>
        <mc:Fallback/>
      </mc:AlternateContent>
    </comment>
    <comment ref="B5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51</xdr:row>
                <xdr:rowOff>7</xdr:rowOff>
              </xdr:from>
              <xdr:to>
                <xdr:col>2</xdr:col>
                <xdr:colOff>-121</xdr:colOff>
                <xdr:row>55</xdr:row>
                <xdr:rowOff>13</xdr:rowOff>
              </xdr:to>
            </anchor>
          </commentPr>
        </mc:Choice>
        <mc:Fallback/>
      </mc:AlternateContent>
    </comment>
    <comment ref="B5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52</xdr:row>
                <xdr:rowOff>7</xdr:rowOff>
              </xdr:from>
              <xdr:to>
                <xdr:col>2</xdr:col>
                <xdr:colOff>-121</xdr:colOff>
                <xdr:row>56</xdr:row>
                <xdr:rowOff>13</xdr:rowOff>
              </xdr:to>
            </anchor>
          </commentPr>
        </mc:Choice>
        <mc:Fallback/>
      </mc:AlternateContent>
    </comment>
    <comment ref="B5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53</xdr:row>
                <xdr:rowOff>7</xdr:rowOff>
              </xdr:from>
              <xdr:to>
                <xdr:col>2</xdr:col>
                <xdr:colOff>-121</xdr:colOff>
                <xdr:row>57</xdr:row>
                <xdr:rowOff>13</xdr:rowOff>
              </xdr:to>
            </anchor>
          </commentPr>
        </mc:Choice>
        <mc:Fallback/>
      </mc:AlternateContent>
    </comment>
    <comment ref="B5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54</xdr:row>
                <xdr:rowOff>7</xdr:rowOff>
              </xdr:from>
              <xdr:to>
                <xdr:col>2</xdr:col>
                <xdr:colOff>-121</xdr:colOff>
                <xdr:row>58</xdr:row>
                <xdr:rowOff>13</xdr:rowOff>
              </xdr:to>
            </anchor>
          </commentPr>
        </mc:Choice>
        <mc:Fallback/>
      </mc:AlternateContent>
    </comment>
    <comment ref="B5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55</xdr:row>
                <xdr:rowOff>7</xdr:rowOff>
              </xdr:from>
              <xdr:to>
                <xdr:col>2</xdr:col>
                <xdr:colOff>-121</xdr:colOff>
                <xdr:row>59</xdr:row>
                <xdr:rowOff>13</xdr:rowOff>
              </xdr:to>
            </anchor>
          </commentPr>
        </mc:Choice>
        <mc:Fallback/>
      </mc:AlternateContent>
    </comment>
    <comment ref="B5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56</xdr:row>
                <xdr:rowOff>7</xdr:rowOff>
              </xdr:from>
              <xdr:to>
                <xdr:col>2</xdr:col>
                <xdr:colOff>-121</xdr:colOff>
                <xdr:row>60</xdr:row>
                <xdr:rowOff>13</xdr:rowOff>
              </xdr:to>
            </anchor>
          </commentPr>
        </mc:Choice>
        <mc:Fallback/>
      </mc:AlternateContent>
    </comment>
    <comment ref="B5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57</xdr:row>
                <xdr:rowOff>7</xdr:rowOff>
              </xdr:from>
              <xdr:to>
                <xdr:col>2</xdr:col>
                <xdr:colOff>-121</xdr:colOff>
                <xdr:row>61</xdr:row>
                <xdr:rowOff>13</xdr:rowOff>
              </xdr:to>
            </anchor>
          </commentPr>
        </mc:Choice>
        <mc:Fallback/>
      </mc:AlternateContent>
    </comment>
    <comment ref="B6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58</xdr:row>
                <xdr:rowOff>7</xdr:rowOff>
              </xdr:from>
              <xdr:to>
                <xdr:col>2</xdr:col>
                <xdr:colOff>-121</xdr:colOff>
                <xdr:row>62</xdr:row>
                <xdr:rowOff>13</xdr:rowOff>
              </xdr:to>
            </anchor>
          </commentPr>
        </mc:Choice>
        <mc:Fallback/>
      </mc:AlternateContent>
    </comment>
    <comment ref="B6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59</xdr:row>
                <xdr:rowOff>7</xdr:rowOff>
              </xdr:from>
              <xdr:to>
                <xdr:col>2</xdr:col>
                <xdr:colOff>-121</xdr:colOff>
                <xdr:row>63</xdr:row>
                <xdr:rowOff>13</xdr:rowOff>
              </xdr:to>
            </anchor>
          </commentPr>
        </mc:Choice>
        <mc:Fallback/>
      </mc:AlternateContent>
    </comment>
    <comment ref="B6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60</xdr:row>
                <xdr:rowOff>7</xdr:rowOff>
              </xdr:from>
              <xdr:to>
                <xdr:col>2</xdr:col>
                <xdr:colOff>-121</xdr:colOff>
                <xdr:row>64</xdr:row>
                <xdr:rowOff>13</xdr:rowOff>
              </xdr:to>
            </anchor>
          </commentPr>
        </mc:Choice>
        <mc:Fallback/>
      </mc:AlternateContent>
    </comment>
    <comment ref="B6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61</xdr:row>
                <xdr:rowOff>7</xdr:rowOff>
              </xdr:from>
              <xdr:to>
                <xdr:col>2</xdr:col>
                <xdr:colOff>-121</xdr:colOff>
                <xdr:row>65</xdr:row>
                <xdr:rowOff>13</xdr:rowOff>
              </xdr:to>
            </anchor>
          </commentPr>
        </mc:Choice>
        <mc:Fallback/>
      </mc:AlternateContent>
    </comment>
    <comment ref="B6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62</xdr:row>
                <xdr:rowOff>7</xdr:rowOff>
              </xdr:from>
              <xdr:to>
                <xdr:col>2</xdr:col>
                <xdr:colOff>-121</xdr:colOff>
                <xdr:row>66</xdr:row>
                <xdr:rowOff>13</xdr:rowOff>
              </xdr:to>
            </anchor>
          </commentPr>
        </mc:Choice>
        <mc:Fallback/>
      </mc:AlternateContent>
    </comment>
    <comment ref="B6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63</xdr:row>
                <xdr:rowOff>7</xdr:rowOff>
              </xdr:from>
              <xdr:to>
                <xdr:col>2</xdr:col>
                <xdr:colOff>-121</xdr:colOff>
                <xdr:row>67</xdr:row>
                <xdr:rowOff>13</xdr:rowOff>
              </xdr:to>
            </anchor>
          </commentPr>
        </mc:Choice>
        <mc:Fallback/>
      </mc:AlternateContent>
    </comment>
    <comment ref="B6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64</xdr:row>
                <xdr:rowOff>7</xdr:rowOff>
              </xdr:from>
              <xdr:to>
                <xdr:col>2</xdr:col>
                <xdr:colOff>-121</xdr:colOff>
                <xdr:row>68</xdr:row>
                <xdr:rowOff>13</xdr:rowOff>
              </xdr:to>
            </anchor>
          </commentPr>
        </mc:Choice>
        <mc:Fallback/>
      </mc:AlternateContent>
    </comment>
    <comment ref="B6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65</xdr:row>
                <xdr:rowOff>7</xdr:rowOff>
              </xdr:from>
              <xdr:to>
                <xdr:col>2</xdr:col>
                <xdr:colOff>-121</xdr:colOff>
                <xdr:row>69</xdr:row>
                <xdr:rowOff>13</xdr:rowOff>
              </xdr:to>
            </anchor>
          </commentPr>
        </mc:Choice>
        <mc:Fallback/>
      </mc:AlternateContent>
    </comment>
    <comment ref="B6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66</xdr:row>
                <xdr:rowOff>7</xdr:rowOff>
              </xdr:from>
              <xdr:to>
                <xdr:col>2</xdr:col>
                <xdr:colOff>-121</xdr:colOff>
                <xdr:row>70</xdr:row>
                <xdr:rowOff>13</xdr:rowOff>
              </xdr:to>
            </anchor>
          </commentPr>
        </mc:Choice>
        <mc:Fallback/>
      </mc:AlternateContent>
    </comment>
    <comment ref="B6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67</xdr:row>
                <xdr:rowOff>7</xdr:rowOff>
              </xdr:from>
              <xdr:to>
                <xdr:col>2</xdr:col>
                <xdr:colOff>-121</xdr:colOff>
                <xdr:row>71</xdr:row>
                <xdr:rowOff>13</xdr:rowOff>
              </xdr:to>
            </anchor>
          </commentPr>
        </mc:Choice>
        <mc:Fallback/>
      </mc:AlternateContent>
    </comment>
    <comment ref="B7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68</xdr:row>
                <xdr:rowOff>7</xdr:rowOff>
              </xdr:from>
              <xdr:to>
                <xdr:col>2</xdr:col>
                <xdr:colOff>-121</xdr:colOff>
                <xdr:row>72</xdr:row>
                <xdr:rowOff>13</xdr:rowOff>
              </xdr:to>
            </anchor>
          </commentPr>
        </mc:Choice>
        <mc:Fallback/>
      </mc:AlternateContent>
    </comment>
    <comment ref="B7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69</xdr:row>
                <xdr:rowOff>7</xdr:rowOff>
              </xdr:from>
              <xdr:to>
                <xdr:col>2</xdr:col>
                <xdr:colOff>-121</xdr:colOff>
                <xdr:row>73</xdr:row>
                <xdr:rowOff>13</xdr:rowOff>
              </xdr:to>
            </anchor>
          </commentPr>
        </mc:Choice>
        <mc:Fallback/>
      </mc:AlternateContent>
    </comment>
    <comment ref="B7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70</xdr:row>
                <xdr:rowOff>7</xdr:rowOff>
              </xdr:from>
              <xdr:to>
                <xdr:col>2</xdr:col>
                <xdr:colOff>-121</xdr:colOff>
                <xdr:row>74</xdr:row>
                <xdr:rowOff>13</xdr:rowOff>
              </xdr:to>
            </anchor>
          </commentPr>
        </mc:Choice>
        <mc:Fallback/>
      </mc:AlternateContent>
    </comment>
    <comment ref="B7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71</xdr:row>
                <xdr:rowOff>7</xdr:rowOff>
              </xdr:from>
              <xdr:to>
                <xdr:col>2</xdr:col>
                <xdr:colOff>-121</xdr:colOff>
                <xdr:row>75</xdr:row>
                <xdr:rowOff>13</xdr:rowOff>
              </xdr:to>
            </anchor>
          </commentPr>
        </mc:Choice>
        <mc:Fallback/>
      </mc:AlternateContent>
    </comment>
    <comment ref="B7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72</xdr:row>
                <xdr:rowOff>7</xdr:rowOff>
              </xdr:from>
              <xdr:to>
                <xdr:col>2</xdr:col>
                <xdr:colOff>-121</xdr:colOff>
                <xdr:row>76</xdr:row>
                <xdr:rowOff>13</xdr:rowOff>
              </xdr:to>
            </anchor>
          </commentPr>
        </mc:Choice>
        <mc:Fallback/>
      </mc:AlternateContent>
    </comment>
    <comment ref="B7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73</xdr:row>
                <xdr:rowOff>7</xdr:rowOff>
              </xdr:from>
              <xdr:to>
                <xdr:col>2</xdr:col>
                <xdr:colOff>-121</xdr:colOff>
                <xdr:row>77</xdr:row>
                <xdr:rowOff>13</xdr:rowOff>
              </xdr:to>
            </anchor>
          </commentPr>
        </mc:Choice>
        <mc:Fallback/>
      </mc:AlternateContent>
    </comment>
    <comment ref="B7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74</xdr:row>
                <xdr:rowOff>7</xdr:rowOff>
              </xdr:from>
              <xdr:to>
                <xdr:col>2</xdr:col>
                <xdr:colOff>-121</xdr:colOff>
                <xdr:row>78</xdr:row>
                <xdr:rowOff>13</xdr:rowOff>
              </xdr:to>
            </anchor>
          </commentPr>
        </mc:Choice>
        <mc:Fallback/>
      </mc:AlternateContent>
    </comment>
    <comment ref="B7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75</xdr:row>
                <xdr:rowOff>7</xdr:rowOff>
              </xdr:from>
              <xdr:to>
                <xdr:col>2</xdr:col>
                <xdr:colOff>-121</xdr:colOff>
                <xdr:row>79</xdr:row>
                <xdr:rowOff>13</xdr:rowOff>
              </xdr:to>
            </anchor>
          </commentPr>
        </mc:Choice>
        <mc:Fallback/>
      </mc:AlternateContent>
    </comment>
    <comment ref="B7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76</xdr:row>
                <xdr:rowOff>7</xdr:rowOff>
              </xdr:from>
              <xdr:to>
                <xdr:col>2</xdr:col>
                <xdr:colOff>-121</xdr:colOff>
                <xdr:row>80</xdr:row>
                <xdr:rowOff>13</xdr:rowOff>
              </xdr:to>
            </anchor>
          </commentPr>
        </mc:Choice>
        <mc:Fallback/>
      </mc:AlternateContent>
    </comment>
    <comment ref="B7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77</xdr:row>
                <xdr:rowOff>7</xdr:rowOff>
              </xdr:from>
              <xdr:to>
                <xdr:col>2</xdr:col>
                <xdr:colOff>-121</xdr:colOff>
                <xdr:row>81</xdr:row>
                <xdr:rowOff>13</xdr:rowOff>
              </xdr:to>
            </anchor>
          </commentPr>
        </mc:Choice>
        <mc:Fallback/>
      </mc:AlternateContent>
    </comment>
    <comment ref="B8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78</xdr:row>
                <xdr:rowOff>7</xdr:rowOff>
              </xdr:from>
              <xdr:to>
                <xdr:col>2</xdr:col>
                <xdr:colOff>-121</xdr:colOff>
                <xdr:row>82</xdr:row>
                <xdr:rowOff>13</xdr:rowOff>
              </xdr:to>
            </anchor>
          </commentPr>
        </mc:Choice>
        <mc:Fallback/>
      </mc:AlternateContent>
    </comment>
    <comment ref="B8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79</xdr:row>
                <xdr:rowOff>7</xdr:rowOff>
              </xdr:from>
              <xdr:to>
                <xdr:col>2</xdr:col>
                <xdr:colOff>-121</xdr:colOff>
                <xdr:row>83</xdr:row>
                <xdr:rowOff>13</xdr:rowOff>
              </xdr:to>
            </anchor>
          </commentPr>
        </mc:Choice>
        <mc:Fallback/>
      </mc:AlternateContent>
    </comment>
    <comment ref="B8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80</xdr:row>
                <xdr:rowOff>7</xdr:rowOff>
              </xdr:from>
              <xdr:to>
                <xdr:col>2</xdr:col>
                <xdr:colOff>-121</xdr:colOff>
                <xdr:row>84</xdr:row>
                <xdr:rowOff>13</xdr:rowOff>
              </xdr:to>
            </anchor>
          </commentPr>
        </mc:Choice>
        <mc:Fallback/>
      </mc:AlternateContent>
    </comment>
    <comment ref="B8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81</xdr:row>
                <xdr:rowOff>7</xdr:rowOff>
              </xdr:from>
              <xdr:to>
                <xdr:col>2</xdr:col>
                <xdr:colOff>-121</xdr:colOff>
                <xdr:row>85</xdr:row>
                <xdr:rowOff>13</xdr:rowOff>
              </xdr:to>
            </anchor>
          </commentPr>
        </mc:Choice>
        <mc:Fallback/>
      </mc:AlternateContent>
    </comment>
    <comment ref="B8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82</xdr:row>
                <xdr:rowOff>7</xdr:rowOff>
              </xdr:from>
              <xdr:to>
                <xdr:col>2</xdr:col>
                <xdr:colOff>-121</xdr:colOff>
                <xdr:row>86</xdr:row>
                <xdr:rowOff>13</xdr:rowOff>
              </xdr:to>
            </anchor>
          </commentPr>
        </mc:Choice>
        <mc:Fallback/>
      </mc:AlternateContent>
    </comment>
    <comment ref="B8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83</xdr:row>
                <xdr:rowOff>7</xdr:rowOff>
              </xdr:from>
              <xdr:to>
                <xdr:col>2</xdr:col>
                <xdr:colOff>-121</xdr:colOff>
                <xdr:row>87</xdr:row>
                <xdr:rowOff>13</xdr:rowOff>
              </xdr:to>
            </anchor>
          </commentPr>
        </mc:Choice>
        <mc:Fallback/>
      </mc:AlternateContent>
    </comment>
    <comment ref="B8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84</xdr:row>
                <xdr:rowOff>7</xdr:rowOff>
              </xdr:from>
              <xdr:to>
                <xdr:col>2</xdr:col>
                <xdr:colOff>-121</xdr:colOff>
                <xdr:row>88</xdr:row>
                <xdr:rowOff>13</xdr:rowOff>
              </xdr:to>
            </anchor>
          </commentPr>
        </mc:Choice>
        <mc:Fallback/>
      </mc:AlternateContent>
    </comment>
    <comment ref="B8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85</xdr:row>
                <xdr:rowOff>7</xdr:rowOff>
              </xdr:from>
              <xdr:to>
                <xdr:col>2</xdr:col>
                <xdr:colOff>-121</xdr:colOff>
                <xdr:row>89</xdr:row>
                <xdr:rowOff>13</xdr:rowOff>
              </xdr:to>
            </anchor>
          </commentPr>
        </mc:Choice>
        <mc:Fallback/>
      </mc:AlternateContent>
    </comment>
    <comment ref="B8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86</xdr:row>
                <xdr:rowOff>7</xdr:rowOff>
              </xdr:from>
              <xdr:to>
                <xdr:col>2</xdr:col>
                <xdr:colOff>-121</xdr:colOff>
                <xdr:row>90</xdr:row>
                <xdr:rowOff>13</xdr:rowOff>
              </xdr:to>
            </anchor>
          </commentPr>
        </mc:Choice>
        <mc:Fallback/>
      </mc:AlternateContent>
    </comment>
    <comment ref="B8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87</xdr:row>
                <xdr:rowOff>7</xdr:rowOff>
              </xdr:from>
              <xdr:to>
                <xdr:col>2</xdr:col>
                <xdr:colOff>-121</xdr:colOff>
                <xdr:row>91</xdr:row>
                <xdr:rowOff>13</xdr:rowOff>
              </xdr:to>
            </anchor>
          </commentPr>
        </mc:Choice>
        <mc:Fallback/>
      </mc:AlternateContent>
    </comment>
    <comment ref="B9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88</xdr:row>
                <xdr:rowOff>7</xdr:rowOff>
              </xdr:from>
              <xdr:to>
                <xdr:col>2</xdr:col>
                <xdr:colOff>-121</xdr:colOff>
                <xdr:row>92</xdr:row>
                <xdr:rowOff>13</xdr:rowOff>
              </xdr:to>
            </anchor>
          </commentPr>
        </mc:Choice>
        <mc:Fallback/>
      </mc:AlternateContent>
    </comment>
    <comment ref="B9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89</xdr:row>
                <xdr:rowOff>7</xdr:rowOff>
              </xdr:from>
              <xdr:to>
                <xdr:col>2</xdr:col>
                <xdr:colOff>-121</xdr:colOff>
                <xdr:row>93</xdr:row>
                <xdr:rowOff>13</xdr:rowOff>
              </xdr:to>
            </anchor>
          </commentPr>
        </mc:Choice>
        <mc:Fallback/>
      </mc:AlternateContent>
    </comment>
    <comment ref="B9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90</xdr:row>
                <xdr:rowOff>7</xdr:rowOff>
              </xdr:from>
              <xdr:to>
                <xdr:col>2</xdr:col>
                <xdr:colOff>-121</xdr:colOff>
                <xdr:row>94</xdr:row>
                <xdr:rowOff>13</xdr:rowOff>
              </xdr:to>
            </anchor>
          </commentPr>
        </mc:Choice>
        <mc:Fallback/>
      </mc:AlternateContent>
    </comment>
    <comment ref="B9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91</xdr:row>
                <xdr:rowOff>7</xdr:rowOff>
              </xdr:from>
              <xdr:to>
                <xdr:col>2</xdr:col>
                <xdr:colOff>-121</xdr:colOff>
                <xdr:row>95</xdr:row>
                <xdr:rowOff>13</xdr:rowOff>
              </xdr:to>
            </anchor>
          </commentPr>
        </mc:Choice>
        <mc:Fallback/>
      </mc:AlternateContent>
    </comment>
    <comment ref="B9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92</xdr:row>
                <xdr:rowOff>7</xdr:rowOff>
              </xdr:from>
              <xdr:to>
                <xdr:col>2</xdr:col>
                <xdr:colOff>-121</xdr:colOff>
                <xdr:row>96</xdr:row>
                <xdr:rowOff>13</xdr:rowOff>
              </xdr:to>
            </anchor>
          </commentPr>
        </mc:Choice>
        <mc:Fallback/>
      </mc:AlternateContent>
    </comment>
    <comment ref="B9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93</xdr:row>
                <xdr:rowOff>7</xdr:rowOff>
              </xdr:from>
              <xdr:to>
                <xdr:col>2</xdr:col>
                <xdr:colOff>-121</xdr:colOff>
                <xdr:row>97</xdr:row>
                <xdr:rowOff>13</xdr:rowOff>
              </xdr:to>
            </anchor>
          </commentPr>
        </mc:Choice>
        <mc:Fallback/>
      </mc:AlternateContent>
    </comment>
    <comment ref="B9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94</xdr:row>
                <xdr:rowOff>7</xdr:rowOff>
              </xdr:from>
              <xdr:to>
                <xdr:col>2</xdr:col>
                <xdr:colOff>-121</xdr:colOff>
                <xdr:row>98</xdr:row>
                <xdr:rowOff>13</xdr:rowOff>
              </xdr:to>
            </anchor>
          </commentPr>
        </mc:Choice>
        <mc:Fallback/>
      </mc:AlternateContent>
    </comment>
    <comment ref="B9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95</xdr:row>
                <xdr:rowOff>7</xdr:rowOff>
              </xdr:from>
              <xdr:to>
                <xdr:col>2</xdr:col>
                <xdr:colOff>-121</xdr:colOff>
                <xdr:row>99</xdr:row>
                <xdr:rowOff>13</xdr:rowOff>
              </xdr:to>
            </anchor>
          </commentPr>
        </mc:Choice>
        <mc:Fallback/>
      </mc:AlternateContent>
    </comment>
    <comment ref="B9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96</xdr:row>
                <xdr:rowOff>7</xdr:rowOff>
              </xdr:from>
              <xdr:to>
                <xdr:col>2</xdr:col>
                <xdr:colOff>-121</xdr:colOff>
                <xdr:row>100</xdr:row>
                <xdr:rowOff>13</xdr:rowOff>
              </xdr:to>
            </anchor>
          </commentPr>
        </mc:Choice>
        <mc:Fallback/>
      </mc:AlternateContent>
    </comment>
    <comment ref="B9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97</xdr:row>
                <xdr:rowOff>7</xdr:rowOff>
              </xdr:from>
              <xdr:to>
                <xdr:col>2</xdr:col>
                <xdr:colOff>-121</xdr:colOff>
                <xdr:row>101</xdr:row>
                <xdr:rowOff>13</xdr:rowOff>
              </xdr:to>
            </anchor>
          </commentPr>
        </mc:Choice>
        <mc:Fallback/>
      </mc:AlternateContent>
    </comment>
    <comment ref="B10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98</xdr:row>
                <xdr:rowOff>7</xdr:rowOff>
              </xdr:from>
              <xdr:to>
                <xdr:col>2</xdr:col>
                <xdr:colOff>-121</xdr:colOff>
                <xdr:row>102</xdr:row>
                <xdr:rowOff>13</xdr:rowOff>
              </xdr:to>
            </anchor>
          </commentPr>
        </mc:Choice>
        <mc:Fallback/>
      </mc:AlternateContent>
    </comment>
    <comment ref="B10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99</xdr:row>
                <xdr:rowOff>7</xdr:rowOff>
              </xdr:from>
              <xdr:to>
                <xdr:col>2</xdr:col>
                <xdr:colOff>-121</xdr:colOff>
                <xdr:row>103</xdr:row>
                <xdr:rowOff>13</xdr:rowOff>
              </xdr:to>
            </anchor>
          </commentPr>
        </mc:Choice>
        <mc:Fallback/>
      </mc:AlternateContent>
    </comment>
    <comment ref="B10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100</xdr:row>
                <xdr:rowOff>7</xdr:rowOff>
              </xdr:from>
              <xdr:to>
                <xdr:col>2</xdr:col>
                <xdr:colOff>-121</xdr:colOff>
                <xdr:row>104</xdr:row>
                <xdr:rowOff>13</xdr:rowOff>
              </xdr:to>
            </anchor>
          </commentPr>
        </mc:Choice>
        <mc:Fallback/>
      </mc:AlternateContent>
    </comment>
    <comment ref="B10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101</xdr:row>
                <xdr:rowOff>7</xdr:rowOff>
              </xdr:from>
              <xdr:to>
                <xdr:col>2</xdr:col>
                <xdr:colOff>-121</xdr:colOff>
                <xdr:row>105</xdr:row>
                <xdr:rowOff>13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151</xdr:colOff>
                <xdr:row>5</xdr:row>
                <xdr:rowOff>7</xdr:rowOff>
              </xdr:from>
              <xdr:to>
                <xdr:col>2</xdr:col>
                <xdr:colOff>-53</xdr:colOff>
                <xdr:row>9</xdr:row>
                <xdr:rowOff>13</xdr:rowOff>
              </xdr:to>
            </anchor>
          </commentPr>
        </mc:Choice>
        <mc:Fallback/>
      </mc:AlternateContent>
    </comment>
    <comment ref="C9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151</xdr:colOff>
                <xdr:row>7</xdr:row>
                <xdr:rowOff>7</xdr:rowOff>
              </xdr:from>
              <xdr:to>
                <xdr:col>2</xdr:col>
                <xdr:colOff>-53</xdr:colOff>
                <xdr:row>11</xdr:row>
                <xdr:rowOff>13</xdr:rowOff>
              </xdr:to>
            </anchor>
          </commentPr>
        </mc:Choice>
        <mc:Fallback/>
      </mc:AlternateContent>
    </comment>
    <comment ref="D7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219</xdr:colOff>
                <xdr:row>5</xdr:row>
                <xdr:rowOff>7</xdr:rowOff>
              </xdr:from>
              <xdr:to>
                <xdr:col>2</xdr:col>
                <xdr:colOff>14</xdr:colOff>
                <xdr:row>9</xdr:row>
                <xdr:rowOff>13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sz val="8"/>
            <color rgb="FF000000"/>
            <rFont val="Tahoma"/>
            <family val="0"/>
          </rPr>
          <t xml:space="preserve">Adaytum2
TYP=V
SVR=
LIB=Actuals Reporting
CBE=SAP MRG P&amp;L Alloc. Act/Budget
FGD=Y
BGD=Y
FGL=Y
BGL=N
SUP=Y
BBF=N
NTS=Y
VAL=Y
RHD=N
LCK=N
RFH=N
BBK=Y
OVF=N
IAB=N
BAZ=N
EAZ=N
P01=SAP Region/Subregions
P02=Entity marker
R01=ALLOC-CC in Subreg &amp; WBS short
C01=ACT/BUDG/FCAST/HC
RGP=adaytum_page_1
RGR=adaytum_row_1
RGC=adaytum_col_1
RGD=adaytum_data_1
VID=F9CBF330958D62C0
CHK=-1091578661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</xdr:row>
                <xdr:rowOff>7</xdr:rowOff>
              </xdr:from>
              <xdr:to>
                <xdr:col>3</xdr:col>
                <xdr:colOff>56</xdr:colOff>
                <xdr:row>6</xdr:row>
                <xdr:rowOff>13</xdr:rowOff>
              </xdr:to>
            </anchor>
          </commentPr>
        </mc:Choice>
        <mc:Fallback/>
      </mc:AlternateContent>
    </comment>
    <comment ref="B5" authorId="0">
      <text>
        <r>
          <rPr>
            <sz val="8"/>
            <color rgb="FF000000"/>
            <rFont val="Tahoma"/>
            <family val="0"/>
          </rPr>
          <t xml:space="preserve">SAP Region/Subregions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7</xdr:rowOff>
              </xdr:from>
              <xdr:to>
                <xdr:col>3</xdr:col>
                <xdr:colOff>56</xdr:colOff>
                <xdr:row>7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8"/>
            <color rgb="FF000000"/>
            <rFont val="Tahoma"/>
            <family val="0"/>
          </rPr>
          <t xml:space="preserve">Entity marker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7</xdr:rowOff>
              </xdr:from>
              <xdr:to>
                <xdr:col>4</xdr:col>
                <xdr:colOff>56</xdr:colOff>
                <xdr:row>7</xdr:row>
                <xdr:rowOff>13</xdr:rowOff>
              </xdr:to>
            </anchor>
          </commentPr>
        </mc:Choice>
        <mc:Fallback/>
      </mc:AlternateContent>
    </comment>
    <comment ref="C10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8</xdr:row>
                <xdr:rowOff>8</xdr:rowOff>
              </xdr:from>
              <xdr:to>
                <xdr:col>4</xdr:col>
                <xdr:colOff>56</xdr:colOff>
                <xdr:row>11</xdr:row>
                <xdr:rowOff>9</xdr:rowOff>
              </xdr:to>
            </anchor>
          </commentPr>
        </mc:Choice>
        <mc:Fallback/>
      </mc:AlternateContent>
    </comment>
    <comment ref="E10" authorId="0">
      <text>
        <r>
          <rPr>
            <b val="true"/>
            <sz val="8"/>
            <color rgb="FF000000"/>
            <rFont val="Tahoma"/>
            <family val="0"/>
          </rPr>
          <t xml:space="preserve">swood3: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8</xdr:row>
                <xdr:rowOff>8</xdr:rowOff>
              </xdr:from>
              <xdr:to>
                <xdr:col>6</xdr:col>
                <xdr:colOff>56</xdr:colOff>
                <xdr:row>11</xdr:row>
                <xdr:rowOff>5</xdr:rowOff>
              </xdr:to>
            </anchor>
          </commentPr>
        </mc:Choice>
        <mc:Fallback/>
      </mc:AlternateContent>
    </comment>
    <comment ref="I10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8</xdr:row>
                <xdr:rowOff>8</xdr:rowOff>
              </xdr:from>
              <xdr:to>
                <xdr:col>10</xdr:col>
                <xdr:colOff>56</xdr:colOff>
                <xdr:row>11</xdr:row>
                <xdr:rowOff>9</xdr:rowOff>
              </xdr:to>
            </anchor>
          </commentPr>
        </mc:Choice>
        <mc:Fallback/>
      </mc:AlternateContent>
    </comment>
    <comment ref="J10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8</xdr:row>
                <xdr:rowOff>8</xdr:rowOff>
              </xdr:from>
              <xdr:to>
                <xdr:col>11</xdr:col>
                <xdr:colOff>63</xdr:colOff>
                <xdr:row>11</xdr:row>
                <xdr:rowOff>9</xdr:rowOff>
              </xdr:to>
            </anchor>
          </commentPr>
        </mc:Choice>
        <mc:Fallback/>
      </mc:AlternateContent>
    </comment>
    <comment ref="K10" authorId="0">
      <text>
        <r>
          <rPr>
            <sz val="8"/>
            <color rgb="FF000000"/>
            <rFont val="Tahoma"/>
            <family val="0"/>
          </rPr>
          <t xml:space="preserve">ACT/BUDG/FCAST/HC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8</xdr:row>
                <xdr:rowOff>8</xdr:rowOff>
              </xdr:from>
              <xdr:to>
                <xdr:col>12</xdr:col>
                <xdr:colOff>56</xdr:colOff>
                <xdr:row>11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<sst xmlns="http://schemas.openxmlformats.org/spreadsheetml/2006/main" count="2098" uniqueCount="808">
  <si>
    <t xml:space="preserve">Adaytum</t>
  </si>
  <si>
    <t xml:space="preserve">EEL European Govt Affairs</t>
  </si>
  <si>
    <t xml:space="preserve">Consolidated</t>
  </si>
  <si>
    <t xml:space="preserve">Q1</t>
  </si>
  <si>
    <t xml:space="preserve">Q2 - Q4</t>
  </si>
  <si>
    <t xml:space="preserve">Full year</t>
  </si>
  <si>
    <t xml:space="preserve">Forecast</t>
  </si>
  <si>
    <t xml:space="preserve">Budget</t>
  </si>
  <si>
    <t xml:space="preserve">Variance</t>
  </si>
  <si>
    <t xml:space="preserve">Total Gross Margin</t>
  </si>
  <si>
    <t xml:space="preserve">Permanent Staff</t>
  </si>
  <si>
    <t xml:space="preserve">Contractors</t>
  </si>
  <si>
    <t xml:space="preserve">Expatriates</t>
  </si>
  <si>
    <t xml:space="preserve">Exceptional Bonus</t>
  </si>
  <si>
    <t xml:space="preserve">Salaries &amp; Wages</t>
  </si>
  <si>
    <t xml:space="preserve"> Salaries &amp; Wages</t>
  </si>
  <si>
    <t xml:space="preserve">Employee Entertainment &amp; Meals</t>
  </si>
  <si>
    <t xml:space="preserve">Travel Costs &amp; Hotel Accommodation</t>
  </si>
  <si>
    <t xml:space="preserve">Client Entertainment</t>
  </si>
  <si>
    <t xml:space="preserve">Travel &amp; Entertainment</t>
  </si>
  <si>
    <t xml:space="preserve"> Travel &amp; Entertainment</t>
  </si>
  <si>
    <t xml:space="preserve">Computer Maintenance Contracts</t>
  </si>
  <si>
    <t xml:space="preserve">Computer Software and Licences</t>
  </si>
  <si>
    <t xml:space="preserve">Computer Hardware &lt; 500</t>
  </si>
  <si>
    <t xml:space="preserve">Office Postage &amp; Couriers</t>
  </si>
  <si>
    <t xml:space="preserve">Stationery &amp; Printing</t>
  </si>
  <si>
    <t xml:space="preserve">Kitchen Supplies</t>
  </si>
  <si>
    <t xml:space="preserve">Office/Plant Maintenance</t>
  </si>
  <si>
    <t xml:space="preserve">Office Cleaning</t>
  </si>
  <si>
    <t xml:space="preserve">Security Costs</t>
  </si>
  <si>
    <t xml:space="preserve">Health &amp; Safety Costs</t>
  </si>
  <si>
    <t xml:space="preserve">Office Expenses</t>
  </si>
  <si>
    <t xml:space="preserve"> Office Expenses</t>
  </si>
  <si>
    <t xml:space="preserve">Outside Consultancy Services - Tax</t>
  </si>
  <si>
    <t xml:space="preserve">Outside Consulting - Advert, Marketing, Reg Affair</t>
  </si>
  <si>
    <t xml:space="preserve">Outside Consultancy Services - IT</t>
  </si>
  <si>
    <t xml:space="preserve">Outside Consultancy Services - Engineering</t>
  </si>
  <si>
    <t xml:space="preserve">Employee Recruitment Fees and Incentive Payments</t>
  </si>
  <si>
    <t xml:space="preserve">Other Outside Services</t>
  </si>
  <si>
    <t xml:space="preserve">Consultancy</t>
  </si>
  <si>
    <t xml:space="preserve"> Consultancy</t>
  </si>
  <si>
    <t xml:space="preserve">Outside Consultancy Services - Audit</t>
  </si>
  <si>
    <t xml:space="preserve">Outside Consultancy Services - Accounting</t>
  </si>
  <si>
    <t xml:space="preserve">Outside Consultancy Services - Legal</t>
  </si>
  <si>
    <t xml:space="preserve">Audit &amp; Legal</t>
  </si>
  <si>
    <t xml:space="preserve"> Audit &amp; Legal</t>
  </si>
  <si>
    <t xml:space="preserve">Office Utilities and Council Rates</t>
  </si>
  <si>
    <t xml:space="preserve">Office Rental Costs (Not Personal Rental)</t>
  </si>
  <si>
    <t xml:space="preserve">Occupancy Costs</t>
  </si>
  <si>
    <t xml:space="preserve"> Occupancy Costs</t>
  </si>
  <si>
    <t xml:space="preserve">Employee Club Membership</t>
  </si>
  <si>
    <t xml:space="preserve">Professional Subscriptions &amp; Memberships</t>
  </si>
  <si>
    <t xml:space="preserve">Books, Publications &amp; Data Services</t>
  </si>
  <si>
    <t xml:space="preserve">Conferences</t>
  </si>
  <si>
    <t xml:space="preserve">Training Courses</t>
  </si>
  <si>
    <t xml:space="preserve">Insurance</t>
  </si>
  <si>
    <t xml:space="preserve">Advertising</t>
  </si>
  <si>
    <t xml:space="preserve">Other Business Expenses</t>
  </si>
  <si>
    <t xml:space="preserve">General &amp; Admin</t>
  </si>
  <si>
    <t xml:space="preserve"> General &amp; Admin</t>
  </si>
  <si>
    <t xml:space="preserve">Office Phones &amp; Faxes</t>
  </si>
  <si>
    <t xml:space="preserve">Office Mobile Phones</t>
  </si>
  <si>
    <t xml:space="preserve">Communications</t>
  </si>
  <si>
    <t xml:space="preserve"> Communications</t>
  </si>
  <si>
    <t xml:space="preserve">Taxes Other Than Income</t>
  </si>
  <si>
    <t xml:space="preserve">TOTAL G&amp;A</t>
  </si>
  <si>
    <t xml:space="preserve">Amortization</t>
  </si>
  <si>
    <t xml:space="preserve">Depreciation</t>
  </si>
  <si>
    <t xml:space="preserve">FI/CO Reconciliation</t>
  </si>
  <si>
    <t xml:space="preserve">Oil &amp; Gas Exploration Expenses</t>
  </si>
  <si>
    <t xml:space="preserve">Other</t>
  </si>
  <si>
    <t xml:space="preserve">A - Salaries &amp; Wages</t>
  </si>
  <si>
    <t xml:space="preserve">Labour Distribution</t>
  </si>
  <si>
    <t xml:space="preserve">A - Travel &amp; Entertainment</t>
  </si>
  <si>
    <t xml:space="preserve">A - Office Expenses</t>
  </si>
  <si>
    <t xml:space="preserve">A - Consultancy</t>
  </si>
  <si>
    <t xml:space="preserve">A - Audit &amp; Legal</t>
  </si>
  <si>
    <t xml:space="preserve">A - Occupancy Costs</t>
  </si>
  <si>
    <t xml:space="preserve">A - General &amp; Admin</t>
  </si>
  <si>
    <t xml:space="preserve">A - Communications</t>
  </si>
  <si>
    <t xml:space="preserve">A - Taxes Other Than Income</t>
  </si>
  <si>
    <t xml:space="preserve">A - Depreciation</t>
  </si>
  <si>
    <t xml:space="preserve">A - Others</t>
  </si>
  <si>
    <t xml:space="preserve">Allocations to project</t>
  </si>
  <si>
    <t xml:space="preserve">Corporate Allocations</t>
  </si>
  <si>
    <t xml:space="preserve">LTIP</t>
  </si>
  <si>
    <t xml:space="preserve">3rd Party Interest Income</t>
  </si>
  <si>
    <t xml:space="preserve">Dividend Income</t>
  </si>
  <si>
    <t xml:space="preserve">Gains/Loss on Forex</t>
  </si>
  <si>
    <t xml:space="preserve">Gain on Sale of Assets</t>
  </si>
  <si>
    <t xml:space="preserve">Management Fees</t>
  </si>
  <si>
    <t xml:space="preserve">INCOME BEFORE INTEREST &amp; TAX</t>
  </si>
  <si>
    <t xml:space="preserve">3rd Party Interest Expense</t>
  </si>
  <si>
    <t xml:space="preserve">Interest Expense - Other</t>
  </si>
  <si>
    <t xml:space="preserve">Interest Expense - Intercompany</t>
  </si>
  <si>
    <t xml:space="preserve">Current Tax</t>
  </si>
  <si>
    <t xml:space="preserve">Deferred Tax</t>
  </si>
  <si>
    <t xml:space="preserve">Minority Interest</t>
  </si>
  <si>
    <t xml:space="preserve">Extraordinay Gain/Loss</t>
  </si>
  <si>
    <t xml:space="preserve">NET INCOME</t>
  </si>
  <si>
    <t xml:space="preserve">Metals Middle Office</t>
  </si>
  <si>
    <t xml:space="preserve">Q1 Actual/Forecast vs Budget</t>
  </si>
  <si>
    <t xml:space="preserve">Forecast APRIL TO DEC.</t>
  </si>
  <si>
    <t xml:space="preserve">Forecast Full Year</t>
  </si>
  <si>
    <t xml:space="preserve">Actuals</t>
  </si>
  <si>
    <t xml:space="preserve">Actual &amp; Forecast</t>
  </si>
  <si>
    <t xml:space="preserve">Budget </t>
  </si>
  <si>
    <t xml:space="preserve">FC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</si>
  <si>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</si>
  <si>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</si>
  <si>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</si>
  <si>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</si>
  <si>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</si>
  <si>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</si>
  <si>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Q2</t>
  </si>
  <si>
    <t xml:space="preserve">Jul</t>
  </si>
  <si>
    <t xml:space="preserve">Aug</t>
  </si>
  <si>
    <t xml:space="preserve">Sep</t>
  </si>
  <si>
    <t xml:space="preserve">Q3</t>
  </si>
  <si>
    <t xml:space="preserve">Oct</t>
  </si>
  <si>
    <t xml:space="preserve">Nov</t>
  </si>
  <si>
    <t xml:space="preserve">Dec</t>
  </si>
  <si>
    <t xml:space="preserve">Q4</t>
  </si>
  <si>
    <t xml:space="preserve">April - Dec.</t>
  </si>
  <si>
    <t xml:space="preserve">Full Year</t>
  </si>
  <si>
    <t xml:space="preserve">Expat costs decreased / revised for new starters</t>
  </si>
  <si>
    <t xml:space="preserve">Grossed up to keep Q1 underspend</t>
  </si>
  <si>
    <t xml:space="preserve"> - Travel &amp; Lodging</t>
  </si>
  <si>
    <t xml:space="preserve"> - Emp Meals &amp; Ent</t>
  </si>
  <si>
    <t xml:space="preserve"> - Client Meals &amp; Ent</t>
  </si>
  <si>
    <t xml:space="preserve">Current estimate decreased to meet plan</t>
  </si>
  <si>
    <t xml:space="preserve">Citigate Westminster Ltd</t>
  </si>
  <si>
    <t xml:space="preserve">Brattle/Bri Inc</t>
  </si>
  <si>
    <t xml:space="preserve">Elderman Public Relations</t>
  </si>
  <si>
    <t xml:space="preserve">Oxera Environmental</t>
  </si>
  <si>
    <t xml:space="preserve">Timothy Robert Ewing</t>
  </si>
  <si>
    <t xml:space="preserve">KMC International Search</t>
  </si>
  <si>
    <t xml:space="preserve">Various</t>
  </si>
  <si>
    <t xml:space="preserve">Oppenhoff &amp; Radler</t>
  </si>
  <si>
    <t xml:space="preserve">Mayer Brown &amp; Platt</t>
  </si>
  <si>
    <t xml:space="preserve">Schonherr Barfus Torgler</t>
  </si>
  <si>
    <t xml:space="preserve">Linklaters &amp; Alliance</t>
  </si>
  <si>
    <t xml:space="preserve">Increased for Amsterdam/Brussels rent</t>
  </si>
  <si>
    <t xml:space="preserve">15k Amsterdam (2/6 share of office cost/ Brussels Office Rent 100% share)</t>
  </si>
  <si>
    <t xml:space="preserve">not originally budgeted</t>
  </si>
  <si>
    <t xml:space="preserve">Grossed up to keep Q1 underspend but </t>
  </si>
  <si>
    <t xml:space="preserve"> - 6k Memberships / Dues</t>
  </si>
  <si>
    <t xml:space="preserve"> - 4k Subscriptions</t>
  </si>
  <si>
    <t xml:space="preserve"> - 7k Regulation Training</t>
  </si>
  <si>
    <t xml:space="preserve">Occupancy moved to above</t>
  </si>
  <si>
    <t xml:space="preserve"> - 1k European Policy Course</t>
  </si>
  <si>
    <t xml:space="preserve"> Mobile Phones / Land lines</t>
  </si>
  <si>
    <t xml:space="preserve">Q1 underspend</t>
  </si>
  <si>
    <t xml:space="preserve"> Taxes Other Than Income</t>
  </si>
  <si>
    <t xml:space="preserve">Depreciation &amp; Amortization</t>
  </si>
  <si>
    <t xml:space="preserve">Other Expenses</t>
  </si>
  <si>
    <t xml:space="preserve">TOTAL DIRECT COST</t>
  </si>
  <si>
    <t xml:space="preserve">Total Allocations</t>
  </si>
  <si>
    <t xml:space="preserve">Other Income/Expense</t>
  </si>
  <si>
    <t xml:space="preserve">HEADCOUNT</t>
  </si>
  <si>
    <t xml:space="preserve">Support</t>
  </si>
  <si>
    <t xml:space="preserve">FEBRUARY</t>
  </si>
  <si>
    <t xml:space="preserve">NOK</t>
  </si>
  <si>
    <t xml:space="preserve">USD</t>
  </si>
  <si>
    <t xml:space="preserve">$000's</t>
  </si>
  <si>
    <t xml:space="preserve">Assets</t>
  </si>
  <si>
    <t xml:space="preserve">MTM Assets &lt; 1 Year</t>
  </si>
  <si>
    <t xml:space="preserve">MTM Assets &gt; 1 Year</t>
  </si>
  <si>
    <t xml:space="preserve">Accrued Income &amp; Deferred Costs</t>
  </si>
  <si>
    <t xml:space="preserve">Other Current Assets</t>
  </si>
  <si>
    <t xml:space="preserve">Bank &amp; Cash</t>
  </si>
  <si>
    <t xml:space="preserve">Fixed Assets</t>
  </si>
  <si>
    <t xml:space="preserve">Trade Debtors</t>
  </si>
  <si>
    <t xml:space="preserve">VAT Summary</t>
  </si>
  <si>
    <t xml:space="preserve">Liabilities</t>
  </si>
  <si>
    <t xml:space="preserve">MTM Liabilities &lt; 1 Year</t>
  </si>
  <si>
    <t xml:space="preserve">MTM Liabilities &gt; 1 Year</t>
  </si>
  <si>
    <t xml:space="preserve">Deferred Income &amp; Accrued Costs</t>
  </si>
  <si>
    <t xml:space="preserve">Salaries, Employee Taxes &amp; Tax Deduction</t>
  </si>
  <si>
    <t xml:space="preserve">Suppliers</t>
  </si>
  <si>
    <t xml:space="preserve">Brokers</t>
  </si>
  <si>
    <t xml:space="preserve">Trade Creditors</t>
  </si>
  <si>
    <t xml:space="preserve">TOTAL NET ASSETS</t>
  </si>
  <si>
    <t xml:space="preserve">FUNDED BY</t>
  </si>
  <si>
    <t xml:space="preserve">Intercompany Balances</t>
  </si>
  <si>
    <t xml:space="preserve">Non Trading</t>
  </si>
  <si>
    <t xml:space="preserve">ECTRIC</t>
  </si>
  <si>
    <t xml:space="preserve">EPOL</t>
  </si>
  <si>
    <t xml:space="preserve">ENE</t>
  </si>
  <si>
    <t xml:space="preserve">ECTRIC (Sub Debt 01S7)</t>
  </si>
  <si>
    <t xml:space="preserve">Diverse I/C</t>
  </si>
  <si>
    <t xml:space="preserve">Capital loan Finland</t>
  </si>
  <si>
    <t xml:space="preserve">Trading</t>
  </si>
  <si>
    <t xml:space="preserve">AR for Trade I/C customers</t>
  </si>
  <si>
    <t xml:space="preserve">AP for Trade I/C vendors</t>
  </si>
  <si>
    <t xml:space="preserve">Retained Earnings</t>
  </si>
  <si>
    <t xml:space="preserve">Retained Earnings Historic (167,1A7,1X7 &amp; 1S7)</t>
  </si>
  <si>
    <t xml:space="preserve">Retained Earnings Current Year (167, 1A7 &amp; 1S7)</t>
  </si>
  <si>
    <t xml:space="preserve">Hyperion bookings</t>
  </si>
  <si>
    <t xml:space="preserve">Currency Translation Adjustment</t>
  </si>
  <si>
    <t xml:space="preserve">TOTAL FUNDING</t>
  </si>
  <si>
    <t xml:space="preserve">CAPITAL CHARGE METHODOLOGY AND CALCULATION</t>
  </si>
  <si>
    <t xml:space="preserve">COST OF FUNDING CHARGE</t>
  </si>
  <si>
    <t xml:space="preserve">TIMESHEETS BASIS</t>
  </si>
  <si>
    <t xml:space="preserve">RESIDUAL</t>
  </si>
  <si>
    <t xml:space="preserve">DEPARTMENT</t>
  </si>
  <si>
    <t xml:space="preserve">Cost Per Head</t>
  </si>
  <si>
    <t xml:space="preserve">ACTUALS</t>
  </si>
  <si>
    <t xml:space="preserve">FTE Heads</t>
  </si>
  <si>
    <t xml:space="preserve">TOTAL FTE</t>
  </si>
  <si>
    <t xml:space="preserve">BUDGET FTE</t>
  </si>
  <si>
    <t xml:space="preserve">VARIANCE</t>
  </si>
  <si>
    <t xml:space="preserve">Continental Origination - Total</t>
  </si>
  <si>
    <t xml:space="preserve">Spain Origination - Spain</t>
  </si>
  <si>
    <t xml:space="preserve">Continental Power Trading - Total</t>
  </si>
  <si>
    <t xml:space="preserve">Continental Gas</t>
  </si>
  <si>
    <t xml:space="preserve">Enron Credit</t>
  </si>
  <si>
    <t xml:space="preserve">Metals</t>
  </si>
  <si>
    <t xml:space="preserve">Scandinavia</t>
  </si>
  <si>
    <t xml:space="preserve">Finance Origination</t>
  </si>
  <si>
    <t xml:space="preserve">Japan</t>
  </si>
  <si>
    <t xml:space="preserve">Australia</t>
  </si>
  <si>
    <t xml:space="preserve">EnCom/E Power</t>
  </si>
  <si>
    <t xml:space="preserve">Non Region Specific</t>
  </si>
  <si>
    <t xml:space="preserve">Total Commercial</t>
  </si>
  <si>
    <t xml:space="preserve">EEL IT Operations</t>
  </si>
  <si>
    <t xml:space="preserve">EEL Occupancy</t>
  </si>
  <si>
    <t xml:space="preserve">EEL Depreciation</t>
  </si>
  <si>
    <t xml:space="preserve">EEL Euro E Business</t>
  </si>
  <si>
    <t xml:space="preserve">EEL Global Finance</t>
  </si>
  <si>
    <t xml:space="preserve">EEL Asset Management</t>
  </si>
  <si>
    <t xml:space="preserve">EEL Engineering</t>
  </si>
  <si>
    <t xml:space="preserve">EEL Online Content &amp; Operations</t>
  </si>
  <si>
    <t xml:space="preserve">EEL EOL Marketing</t>
  </si>
  <si>
    <t xml:space="preserve">EEL Legal</t>
  </si>
  <si>
    <t xml:space="preserve">EEL Public Relations</t>
  </si>
  <si>
    <t xml:space="preserve">IT Development</t>
  </si>
  <si>
    <t xml:space="preserve">RAC</t>
  </si>
  <si>
    <t xml:space="preserve">Real Estate &amp; Facilities</t>
  </si>
  <si>
    <t xml:space="preserve">EEL Research &amp; Trading Controls</t>
  </si>
  <si>
    <t xml:space="preserve">EEL Structuring</t>
  </si>
  <si>
    <t xml:space="preserve">Human Resources</t>
  </si>
  <si>
    <t xml:space="preserve">Chief Accounting Officer</t>
  </si>
  <si>
    <t xml:space="preserve">TOTAL ENRON EUROPE</t>
  </si>
  <si>
    <t xml:space="preserve">Global Markets</t>
  </si>
  <si>
    <t xml:space="preserve">EES</t>
  </si>
  <si>
    <t xml:space="preserve">EBS</t>
  </si>
  <si>
    <t xml:space="preserve">Non Enron Europe Cost Centres</t>
  </si>
  <si>
    <t xml:space="preserve">Total Non-Enron Europe</t>
  </si>
  <si>
    <t xml:space="preserve">TOTAL PROJECT COSTS</t>
  </si>
  <si>
    <t xml:space="preserve">TOTAL ALLOCATIONS</t>
  </si>
  <si>
    <t xml:space="preserve">TOTAL HEADCOUNT</t>
  </si>
  <si>
    <t xml:space="preserve">Continental Origination</t>
  </si>
  <si>
    <t xml:space="preserve">BUDGET</t>
  </si>
  <si>
    <t xml:space="preserve">VARIANCE %</t>
  </si>
  <si>
    <t xml:space="preserve">UK</t>
  </si>
  <si>
    <t xml:space="preserve">Teesside</t>
  </si>
  <si>
    <t xml:space="preserve">UK Total</t>
  </si>
  <si>
    <t xml:space="preserve">EEL Asset Development</t>
  </si>
  <si>
    <t xml:space="preserve">EEL Insurance</t>
  </si>
  <si>
    <t xml:space="preserve">EEL Online Marketing</t>
  </si>
  <si>
    <t xml:space="preserve">EEL Corporate Development</t>
  </si>
  <si>
    <t xml:space="preserve">EEL Trading Recharge</t>
  </si>
  <si>
    <t xml:space="preserve">RECHARGE</t>
  </si>
  <si>
    <t xml:space="preserve">Enron Corp</t>
  </si>
  <si>
    <t xml:space="preserve">EEL Treasury</t>
  </si>
  <si>
    <t xml:space="preserve">Total Year CE1</t>
  </si>
  <si>
    <t xml:space="preserve">Q1 - Actuals v Budget</t>
  </si>
  <si>
    <t xml:space="preserve">Total</t>
  </si>
  <si>
    <t xml:space="preserve">EEL Frankfurt Office Support</t>
  </si>
  <si>
    <t xml:space="preserve">Headcount</t>
  </si>
  <si>
    <t xml:space="preserve">Budget Headcount</t>
  </si>
  <si>
    <t xml:space="preserve">CE1 : Q2- Q4 v Budget</t>
  </si>
  <si>
    <t xml:space="preserve">Forcast</t>
  </si>
  <si>
    <t xml:space="preserve">Gross</t>
  </si>
  <si>
    <t xml:space="preserve">CE1 - Full Year v Budget</t>
  </si>
  <si>
    <t xml:space="preserve">EEL European Government Affairs</t>
  </si>
  <si>
    <t xml:space="preserve">EEL German Speaking Origination</t>
  </si>
  <si>
    <t xml:space="preserve">Gross Margin (MRG)</t>
  </si>
  <si>
    <t xml:space="preserve">Equity Earnings</t>
  </si>
  <si>
    <t xml:space="preserve">TOTAL G&amp;A - Actuals</t>
  </si>
  <si>
    <t xml:space="preserve">Transaction </t>
  </si>
  <si>
    <t xml:space="preserve">Deal Leader</t>
  </si>
  <si>
    <t xml:space="preserve">Revenue</t>
  </si>
  <si>
    <t xml:space="preserve">Cost Breakdown by Type.</t>
  </si>
  <si>
    <t xml:space="preserve">Internal          $</t>
  </si>
  <si>
    <t xml:space="preserve">External          $</t>
  </si>
  <si>
    <t xml:space="preserve">FTE</t>
  </si>
  <si>
    <t xml:space="preserve">Total Cost</t>
  </si>
  <si>
    <t xml:space="preserve">VARIANCE </t>
  </si>
  <si>
    <t xml:space="preserve">Hydro Deal (Project code)</t>
  </si>
  <si>
    <t xml:space="preserve">Orginator</t>
  </si>
  <si>
    <t xml:space="preserve">FinOps</t>
  </si>
  <si>
    <t xml:space="preserve">Legal</t>
  </si>
  <si>
    <t xml:space="preserve">Tax</t>
  </si>
  <si>
    <t xml:space="preserve">Regional Support</t>
  </si>
  <si>
    <t xml:space="preserve">Engineering</t>
  </si>
  <si>
    <t xml:space="preserve">Consulting</t>
  </si>
  <si>
    <t xml:space="preserve">TOTAL</t>
  </si>
  <si>
    <t xml:space="preserve">Elec Option (Project code)</t>
  </si>
  <si>
    <t xml:space="preserve">Double Barrier Elec Option (Project code)</t>
  </si>
  <si>
    <t xml:space="preserve">-</t>
  </si>
  <si>
    <t xml:space="preserve">ONGOING</t>
  </si>
  <si>
    <t xml:space="preserve">TERMINATED</t>
  </si>
  <si>
    <t xml:space="preserve">Thousands $</t>
  </si>
  <si>
    <t xml:space="preserve"> - Travel &amp; Lodgings</t>
  </si>
  <si>
    <t xml:space="preserve"> - Employee Meals &amp; Ent</t>
  </si>
  <si>
    <t xml:space="preserve"> - Other</t>
  </si>
  <si>
    <t xml:space="preserve"> - Recruitment fees</t>
  </si>
  <si>
    <t xml:space="preserve"> - PWC - Tax advice</t>
  </si>
  <si>
    <t xml:space="preserve"> - Karl Johan (old Oslo Office)</t>
  </si>
  <si>
    <t xml:space="preserve"> - Friisberg - Sweden</t>
  </si>
  <si>
    <t xml:space="preserve"> - Oslo</t>
  </si>
  <si>
    <t xml:space="preserve"> - Finland - old building</t>
  </si>
  <si>
    <t xml:space="preserve"> - Finland - new building</t>
  </si>
  <si>
    <t xml:space="preserve"> - Stockholm</t>
  </si>
  <si>
    <t xml:space="preserve">TOTAL GROSS MARGIN</t>
  </si>
  <si>
    <t xml:space="preserve">Depreciation &amp; Amortisation</t>
  </si>
  <si>
    <t xml:space="preserve">Other Expense</t>
  </si>
  <si>
    <t xml:space="preserve">TOTAL DIRECT COSTS</t>
  </si>
  <si>
    <t xml:space="preserve">Interest Expense</t>
  </si>
  <si>
    <t xml:space="preserve">Actual Headcount</t>
  </si>
  <si>
    <t xml:space="preserve">Headcount Variance</t>
  </si>
  <si>
    <t xml:space="preserve">Variance %</t>
  </si>
  <si>
    <t xml:space="preserve">Summary P&amp;L YTD</t>
  </si>
  <si>
    <t xml:space="preserve">Direct cost allocations</t>
  </si>
  <si>
    <t xml:space="preserve">Direct cost allocations excl. Copr. All. &amp; LTIP</t>
  </si>
  <si>
    <t xml:space="preserve">Other income/expense - above IBIT</t>
  </si>
  <si>
    <t xml:space="preserve">Other income/expense - below IBIT</t>
  </si>
  <si>
    <t xml:space="preserve">Allocations outside EE legal entities below IBIT</t>
  </si>
  <si>
    <t xml:space="preserve">WBS - Capital Project</t>
  </si>
  <si>
    <t xml:space="preserve">WBS - Arcos De La Frontera</t>
  </si>
  <si>
    <t xml:space="preserve">WBS - Azurix Coding Project</t>
  </si>
  <si>
    <t xml:space="preserve">WBS - EBS Co-location Expenses - UK</t>
  </si>
  <si>
    <t xml:space="preserve">WBS - EBS Co-location Expenses - Germany</t>
  </si>
  <si>
    <t xml:space="preserve">WBS - EBS Co-location Expenses - Netherlands</t>
  </si>
  <si>
    <t xml:space="preserve">WBS - EBS Co-location Expenses - France</t>
  </si>
  <si>
    <t xml:space="preserve">WBS - EBS Co-location Expenses - Sweden (078W)</t>
  </si>
  <si>
    <t xml:space="preserve">WBS - EBS Co-location Expense - Belgium (078W)</t>
  </si>
  <si>
    <t xml:space="preserve">WBS - Project Thunderball</t>
  </si>
  <si>
    <t xml:space="preserve">WBS - EEL-Australia Recharge</t>
  </si>
  <si>
    <t xml:space="preserve">WBS - EEL-Japan Recharge</t>
  </si>
  <si>
    <t xml:space="preserve">WBS - Metals Remote Office Expenditure</t>
  </si>
  <si>
    <t xml:space="preserve">WBS - EBS Timewriting</t>
  </si>
  <si>
    <t xml:space="preserve">WBS - EnronCredit IT</t>
  </si>
  <si>
    <t xml:space="preserve">WBS - Coal General</t>
  </si>
  <si>
    <t xml:space="preserve">WBS - Continental Orig, Bilat &amp; Pool Markets</t>
  </si>
  <si>
    <t xml:space="preserve">WBS - Office Support/Expense</t>
  </si>
  <si>
    <t xml:space="preserve">WBS - Continental Trading</t>
  </si>
  <si>
    <t xml:space="preserve">WBS - Corporate Finance Origination</t>
  </si>
  <si>
    <t xml:space="preserve">WBS - Currency General</t>
  </si>
  <si>
    <t xml:space="preserve">WBS - EBS Bandwidth</t>
  </si>
  <si>
    <t xml:space="preserve">WBS - EBS Mediacast</t>
  </si>
  <si>
    <t xml:space="preserve">WBS - Metals Operational Costs</t>
  </si>
  <si>
    <t xml:space="preserve">WBS - EES Accordis</t>
  </si>
  <si>
    <t xml:space="preserve">WBS - EES Alcopor</t>
  </si>
  <si>
    <t xml:space="preserve">WBS - EES B&amp;Q</t>
  </si>
  <si>
    <t xml:space="preserve">WBS - EES Bahlsen</t>
  </si>
  <si>
    <t xml:space="preserve">WBS - EES Bayer</t>
  </si>
  <si>
    <t xml:space="preserve">WBS - EES Bicc\General Cable</t>
  </si>
  <si>
    <t xml:space="preserve">WBS - EES Borealis 2</t>
  </si>
  <si>
    <t xml:space="preserve">WBS - EES Borregaard</t>
  </si>
  <si>
    <t xml:space="preserve">WBS - EES Brunner Mond</t>
  </si>
  <si>
    <t xml:space="preserve">WBS - EES Carslberg</t>
  </si>
  <si>
    <t xml:space="preserve">WBS - EES Cityreach</t>
  </si>
  <si>
    <t xml:space="preserve">WBS - EES Condea</t>
  </si>
  <si>
    <t xml:space="preserve">WBS - EES CSR Resita</t>
  </si>
  <si>
    <t xml:space="preserve">WBS - EES ERPAG</t>
  </si>
  <si>
    <t xml:space="preserve">WBS - EES European Office Expense</t>
  </si>
  <si>
    <t xml:space="preserve">WBS - EES Forvaltaren</t>
  </si>
  <si>
    <t xml:space="preserve">WBS - EES Freeport Leisure</t>
  </si>
  <si>
    <t xml:space="preserve">WBS - EES General</t>
  </si>
  <si>
    <t xml:space="preserve">WBS - EES General Cable</t>
  </si>
  <si>
    <t xml:space="preserve">WBS - EES Guinness</t>
  </si>
  <si>
    <t xml:space="preserve">WBS - EES IBM</t>
  </si>
  <si>
    <t xml:space="preserve">WBS - EES Infraserve</t>
  </si>
  <si>
    <t xml:space="preserve">WBS - EES Interxion</t>
  </si>
  <si>
    <t xml:space="preserve">WBS - EES Ippowerhouse</t>
  </si>
  <si>
    <t xml:space="preserve">WBS - EES Ivg Commercial Park</t>
  </si>
  <si>
    <t xml:space="preserve">WBS - EES K Bank</t>
  </si>
  <si>
    <t xml:space="preserve">WBS - EES Kemira(UK)</t>
  </si>
  <si>
    <t xml:space="preserve">WBS - EES Mwb Konnect</t>
  </si>
  <si>
    <t xml:space="preserve">WBS - EES Newscorp</t>
  </si>
  <si>
    <t xml:space="preserve">WBS - EES Novartis</t>
  </si>
  <si>
    <t xml:space="preserve">WBS - EES Owens Corning</t>
  </si>
  <si>
    <t xml:space="preserve">WBS - EES Pirelli</t>
  </si>
  <si>
    <t xml:space="preserve">WBS - EES Procter &amp; Gamble</t>
  </si>
  <si>
    <t xml:space="preserve">WBS - EES Queens Moat</t>
  </si>
  <si>
    <t xml:space="preserve">WBS - EES Sainsburys</t>
  </si>
  <si>
    <t xml:space="preserve">WBS - EES Spain General</t>
  </si>
  <si>
    <t xml:space="preserve">WBS - EES Stadion</t>
  </si>
  <si>
    <t xml:space="preserve">WBS - EES Telecity</t>
  </si>
  <si>
    <t xml:space="preserve">WBS - EES Telgekraft</t>
  </si>
  <si>
    <t xml:space="preserve">WBS - EES Tesco</t>
  </si>
  <si>
    <t xml:space="preserve">WBS - EES Thistle</t>
  </si>
  <si>
    <t xml:space="preserve">WBS - EES Trelleborg</t>
  </si>
  <si>
    <t xml:space="preserve">WBS - EES Trillium</t>
  </si>
  <si>
    <t xml:space="preserve">WBS - EES University Of Bristol</t>
  </si>
  <si>
    <t xml:space="preserve">WBS - EES Upm Kymmene</t>
  </si>
  <si>
    <t xml:space="preserve">WBS - EES Vasakronan</t>
  </si>
  <si>
    <t xml:space="preserve">WBS - EES Vestolit</t>
  </si>
  <si>
    <t xml:space="preserve">WBS - EES Wera Papier</t>
  </si>
  <si>
    <t xml:space="preserve">WBS - Energydesk.Com</t>
  </si>
  <si>
    <t xml:space="preserve">WBS - Enron Credit</t>
  </si>
  <si>
    <t xml:space="preserve">WBS - Equity General</t>
  </si>
  <si>
    <t xml:space="preserve">WBS - European Back Office Systems</t>
  </si>
  <si>
    <t xml:space="preserve">WBS - European Govt. Affairs</t>
  </si>
  <si>
    <t xml:space="preserve">WBS - Executive</t>
  </si>
  <si>
    <t xml:space="preserve">WBS - Finland General</t>
  </si>
  <si>
    <t xml:space="preserve">WBS - Gas Trading UK</t>
  </si>
  <si>
    <t xml:space="preserve">WBS - Global Finance</t>
  </si>
  <si>
    <t xml:space="preserve">WBS - HR</t>
  </si>
  <si>
    <t xml:space="preserve">WBS - IT Origination</t>
  </si>
  <si>
    <t xml:space="preserve">WBS - Legal</t>
  </si>
  <si>
    <t xml:space="preserve">WBS - Liquids Commercial</t>
  </si>
  <si>
    <t xml:space="preserve">WBS - Liquids Processing Train I</t>
  </si>
  <si>
    <t xml:space="preserve">WBS - EGM - Liquids Support</t>
  </si>
  <si>
    <t xml:space="preserve">WBS - Metals Tax Work</t>
  </si>
  <si>
    <t xml:space="preserve">WBS - Metals Integration</t>
  </si>
  <si>
    <t xml:space="preserve">WBS - Transaction Support</t>
  </si>
  <si>
    <t xml:space="preserve">WBS - Enron Metals Origination Projects</t>
  </si>
  <si>
    <t xml:space="preserve">WBS - Metals Transfer To Non-Sap Ledger</t>
  </si>
  <si>
    <t xml:space="preserve">WBS - Online General</t>
  </si>
  <si>
    <t xml:space="preserve">WBS - Norway Commercial</t>
  </si>
  <si>
    <t xml:space="preserve">WBS - Norway Support</t>
  </si>
  <si>
    <t xml:space="preserve">WBS - Occupancy</t>
  </si>
  <si>
    <t xml:space="preserve">WBS - Paper &amp; Pulp General</t>
  </si>
  <si>
    <t xml:space="preserve">WBS - Sigapore Liquids</t>
  </si>
  <si>
    <t xml:space="preserve">WBS - Support</t>
  </si>
  <si>
    <t xml:space="preserve">WBS - Sweden General</t>
  </si>
  <si>
    <t xml:space="preserve">WBS - UK General</t>
  </si>
  <si>
    <t xml:space="preserve">WBS - UK Region</t>
  </si>
  <si>
    <t xml:space="preserve">WBS - Weather General</t>
  </si>
  <si>
    <t xml:space="preserve">WBS - Enron Wind</t>
  </si>
  <si>
    <t xml:space="preserve">WBS - European Office Expense</t>
  </si>
  <si>
    <t xml:space="preserve">WBS - Sweden Physical Power (Sw)</t>
  </si>
  <si>
    <t xml:space="preserve">WBS - Metals - IT Support</t>
  </si>
  <si>
    <t xml:space="preserve">WBS - EES Borealis 3</t>
  </si>
  <si>
    <t xml:space="preserve">WBS - EBS Ventures</t>
  </si>
  <si>
    <t xml:space="preserve">WBS - ENCOM PP (UK)</t>
  </si>
  <si>
    <t xml:space="preserve">WBS - Enron Metals China</t>
  </si>
  <si>
    <t xml:space="preserve">WBS - Enron Metals - Moscow</t>
  </si>
  <si>
    <t xml:space="preserve">WBS - EES Starwood Hotels</t>
  </si>
  <si>
    <t xml:space="preserve">WBS - Enlighten Trade Warehouse</t>
  </si>
  <si>
    <t xml:space="preserve">WBS - IT Executive</t>
  </si>
  <si>
    <t xml:space="preserve">WBS - Metals - Strategic Initiatives</t>
  </si>
  <si>
    <t xml:space="preserve">WBS - EEO</t>
  </si>
  <si>
    <t xml:space="preserve">WBS - EES Cevco</t>
  </si>
  <si>
    <t xml:space="preserve">WBS - EEL - Metals Operations</t>
  </si>
  <si>
    <t xml:space="preserve">WBS - EES Kraft</t>
  </si>
  <si>
    <t xml:space="preserve">WBS - EES GE Capital</t>
  </si>
  <si>
    <t xml:space="preserve">WBS - Liquids Support</t>
  </si>
  <si>
    <t xml:space="preserve">WBS - Research &amp; Trading Controls</t>
  </si>
  <si>
    <t xml:space="preserve">WBS - Ebusiness</t>
  </si>
  <si>
    <t xml:space="preserve">WBS - Graphics</t>
  </si>
  <si>
    <t xml:space="preserve">WBS - PWC Compliance</t>
  </si>
  <si>
    <t xml:space="preserve">WBS - IT Ongoing Support</t>
  </si>
  <si>
    <t xml:space="preserve">WBS - Energydesk</t>
  </si>
  <si>
    <t xml:space="preserve">WBS - PWC Tax &amp; Compliance NETHERLANDS</t>
  </si>
  <si>
    <t xml:space="preserve">WBS - PWC Tax &amp; Compliance Finland</t>
  </si>
  <si>
    <t xml:space="preserve">WBS - PWC Tax &amp; Compliance Spain</t>
  </si>
  <si>
    <t xml:space="preserve">WBS - PWC Tax &amp; Compliance Germany</t>
  </si>
  <si>
    <t xml:space="preserve">WBS - PWC Tax &amp; Compliance Poland</t>
  </si>
  <si>
    <t xml:space="preserve">WBS - PWC Tax &amp; Compliance Italy</t>
  </si>
  <si>
    <t xml:space="preserve">WBS - PWC Tax &amp; Compliance Sweden</t>
  </si>
  <si>
    <t xml:space="preserve">WBS - PWC Tax &amp; Compliance Norway</t>
  </si>
  <si>
    <t xml:space="preserve">WBS - PWC Tax &amp; Compliance Cayman Islands</t>
  </si>
  <si>
    <t xml:space="preserve">WBS - PWC Tax &amp; Compliance Portugal</t>
  </si>
  <si>
    <t xml:space="preserve">WBS - PWC Tax &amp; Compliance Croatia</t>
  </si>
  <si>
    <t xml:space="preserve">WBS - PWC Tax &amp; Compliance Turkey</t>
  </si>
  <si>
    <t xml:space="preserve">WBS - PWC Tax &amp; Compliance Hungary</t>
  </si>
  <si>
    <t xml:space="preserve">WBS - PWC Tax &amp; Compliance France</t>
  </si>
  <si>
    <t xml:space="preserve">WBS - PWC Tax &amp; Compliance Latvia</t>
  </si>
  <si>
    <t xml:space="preserve">WBS - PWC Tax and Compliance singapore</t>
  </si>
  <si>
    <t xml:space="preserve">WBS - Trade Accounting</t>
  </si>
  <si>
    <t xml:space="preserve">WBS - Tax Trading</t>
  </si>
  <si>
    <t xml:space="preserve">WBS - IT Front Office</t>
  </si>
  <si>
    <t xml:space="preserve">WBS - IT Operations - Support</t>
  </si>
  <si>
    <t xml:space="preserve">WBS - IT Operations - Market Data</t>
  </si>
  <si>
    <t xml:space="preserve">WBS - IT Operations - Networks</t>
  </si>
  <si>
    <t xml:space="preserve">WBS - IT Operations - Telecoms</t>
  </si>
  <si>
    <t xml:space="preserve">WBS - IT Operations - Server / SW</t>
  </si>
  <si>
    <t xml:space="preserve">WBS - IT Operations - Special Projects</t>
  </si>
  <si>
    <t xml:space="preserve">WBS - IT Operations - Remote Offices</t>
  </si>
  <si>
    <t xml:space="preserve">WBS - Millbank Projects - Expense</t>
  </si>
  <si>
    <t xml:space="preserve">WBS - Remote Office Support/Expense</t>
  </si>
  <si>
    <t xml:space="preserve">WBS - EES Trillium Property</t>
  </si>
  <si>
    <t xml:space="preserve">Current Month</t>
  </si>
  <si>
    <t xml:space="preserve">TOTAL for receiver object</t>
  </si>
  <si>
    <t xml:space="preserve">UK - Power</t>
  </si>
  <si>
    <t xml:space="preserve">UK - Gas</t>
  </si>
  <si>
    <t xml:space="preserve">UK - J Block</t>
  </si>
  <si>
    <t xml:space="preserve">UK - Origination</t>
  </si>
  <si>
    <t xml:space="preserve">UK - Financial Products</t>
  </si>
  <si>
    <t xml:space="preserve">UK - Other</t>
  </si>
  <si>
    <t xml:space="preserve">February YTD Net Direct Costs</t>
  </si>
  <si>
    <t xml:space="preserve">EEL Electronic Trading Support</t>
  </si>
  <si>
    <t xml:space="preserve">NET DIRECT COSTS</t>
  </si>
  <si>
    <t xml:space="preserve">EEL UK Origination</t>
  </si>
  <si>
    <t xml:space="preserve">EEL Inflation Trading</t>
  </si>
  <si>
    <t xml:space="preserve">EEL USD Rates</t>
  </si>
  <si>
    <t xml:space="preserve">EEL GBP Rates</t>
  </si>
  <si>
    <t xml:space="preserve">EEL Asset Risk Management</t>
  </si>
  <si>
    <t xml:space="preserve">EEL Energy Operation</t>
  </si>
  <si>
    <t xml:space="preserve">EEL UK Management</t>
  </si>
  <si>
    <t xml:space="preserve">EEL Gas Logistics</t>
  </si>
  <si>
    <t xml:space="preserve">EEL Gas Management</t>
  </si>
  <si>
    <t xml:space="preserve">EEL EELP Liquids Plant</t>
  </si>
  <si>
    <t xml:space="preserve">EEL Gas Plant</t>
  </si>
  <si>
    <t xml:space="preserve">EEL Teesside Stockton Office</t>
  </si>
  <si>
    <t xml:space="preserve">EEL Analytics for Power Trading UK</t>
  </si>
  <si>
    <t xml:space="preserve">EEL Power Trading UK</t>
  </si>
  <si>
    <t xml:space="preserve">EEL National Power</t>
  </si>
  <si>
    <t xml:space="preserve">EEL Gas Trading UK</t>
  </si>
  <si>
    <t xml:space="preserve">EEL UK &amp; Cont Gas Analytics</t>
  </si>
  <si>
    <t xml:space="preserve">EEL CATs J-Block Depn</t>
  </si>
  <si>
    <t xml:space="preserve">Direct cost allocation excl.Corp all. &amp; LTIP</t>
  </si>
  <si>
    <t xml:space="preserve">Total Allocations - Actuals</t>
  </si>
  <si>
    <t xml:space="preserve">Total Allocations - Budget</t>
  </si>
  <si>
    <t xml:space="preserve">Allocations Headcount - Actual</t>
  </si>
  <si>
    <t xml:space="preserve">Allocations Headcount - Budget</t>
  </si>
  <si>
    <t xml:space="preserve">Imputed Headcount - Actual</t>
  </si>
  <si>
    <t xml:space="preserve">Imputed Headcount - Budget</t>
  </si>
  <si>
    <t xml:space="preserve">Continental Origination - Germany</t>
  </si>
  <si>
    <t xml:space="preserve">EEL Benelux &amp; France Origination</t>
  </si>
  <si>
    <t xml:space="preserve">Continental Origination - Benelux/France</t>
  </si>
  <si>
    <t xml:space="preserve">EEL Italy Office Support</t>
  </si>
  <si>
    <t xml:space="preserve">EEL Italy Origination</t>
  </si>
  <si>
    <t xml:space="preserve">Continental Origination - Italy</t>
  </si>
  <si>
    <t xml:space="preserve">EEL Poland Office Support</t>
  </si>
  <si>
    <t xml:space="preserve">EEL Commercial Support</t>
  </si>
  <si>
    <t xml:space="preserve">EEL Poland Origination</t>
  </si>
  <si>
    <t xml:space="preserve">EEL Enron Eurasia</t>
  </si>
  <si>
    <t xml:space="preserve">Continental Origination - Poland/Russia</t>
  </si>
  <si>
    <t xml:space="preserve">EEL Central Europe Origination</t>
  </si>
  <si>
    <t xml:space="preserve">EEL Croatia   Jertovec</t>
  </si>
  <si>
    <t xml:space="preserve">Continental Origination - Former Yugoslavia/Gre</t>
  </si>
  <si>
    <t xml:space="preserve">EEL Energovill</t>
  </si>
  <si>
    <t xml:space="preserve">Continental Origination - Czech/Slovak/Hungary</t>
  </si>
  <si>
    <t xml:space="preserve">EEL Petrom JV(PEGAS)</t>
  </si>
  <si>
    <t xml:space="preserve">EEL Istanbul Office</t>
  </si>
  <si>
    <t xml:space="preserve">EEL Trakya O&amp;M (GUC Santrallari)</t>
  </si>
  <si>
    <t xml:space="preserve">EEL Turkey Origination</t>
  </si>
  <si>
    <t xml:space="preserve">Continental Origination - Turkey/Bulgaria/Roman</t>
  </si>
  <si>
    <t xml:space="preserve">EEL Switzerland/Austria Origination</t>
  </si>
  <si>
    <t xml:space="preserve">Continental Origination - Switzerland/Austria</t>
  </si>
  <si>
    <t xml:space="preserve">EEL Intercompany Interest</t>
  </si>
  <si>
    <t xml:space="preserve">EEL Spain Office &amp; Support</t>
  </si>
  <si>
    <t xml:space="preserve">EEL Spain/Portugal Origination</t>
  </si>
  <si>
    <t xml:space="preserve">EEL Cont Pwr Tr Bilateral Power Trad</t>
  </si>
  <si>
    <t xml:space="preserve">EEL Cont Pwr Tr Pool Based Trad</t>
  </si>
  <si>
    <t xml:space="preserve">EEL Mgmt Continental Energy Trad &amp; O</t>
  </si>
  <si>
    <t xml:space="preserve">EEL Special Projects</t>
  </si>
  <si>
    <t xml:space="preserve">EEL Germany Power Transmission</t>
  </si>
  <si>
    <t xml:space="preserve">Management - Continental</t>
  </si>
  <si>
    <t xml:space="preserve">EEL Polish Trading</t>
  </si>
  <si>
    <t xml:space="preserve">Bilateral Power Trading - Poland</t>
  </si>
  <si>
    <t xml:space="preserve">Bilateral Power Trading -Total</t>
  </si>
  <si>
    <t xml:space="preserve">Pool Power Trading - Holland</t>
  </si>
  <si>
    <t xml:space="preserve">EEL Italy Power Trading</t>
  </si>
  <si>
    <t xml:space="preserve">Pool Power Trading - Italy</t>
  </si>
  <si>
    <t xml:space="preserve">EEL Iberian Power Trading</t>
  </si>
  <si>
    <t xml:space="preserve">Pool Power Trading - Spain</t>
  </si>
  <si>
    <t xml:space="preserve">Pool Power Trading - Total</t>
  </si>
  <si>
    <t xml:space="preserve">EEL European Gas Trading</t>
  </si>
  <si>
    <t xml:space="preserve">EEL Debt Trading</t>
  </si>
  <si>
    <t xml:space="preserve">EEL Enron Credit Marketing</t>
  </si>
  <si>
    <t xml:space="preserve">EEL Enron Credit Product Development</t>
  </si>
  <si>
    <t xml:space="preserve">EEL Enron Credit Executive</t>
  </si>
  <si>
    <t xml:space="preserve">EEL Enron Credit Origination</t>
  </si>
  <si>
    <t xml:space="preserve">EEL Enron Credit Credit</t>
  </si>
  <si>
    <t xml:space="preserve">EEL Enron Credit Syndication</t>
  </si>
  <si>
    <t xml:space="preserve">EEL Enron Credit Pricing</t>
  </si>
  <si>
    <t xml:space="preserve">EEL Enron Credit Trading</t>
  </si>
  <si>
    <t xml:space="preserve">EEL Enron Credit Quant</t>
  </si>
  <si>
    <t xml:space="preserve">EEL Metals Business HC</t>
  </si>
  <si>
    <t xml:space="preserve">EEL Metals Support</t>
  </si>
  <si>
    <t xml:space="preserve">EEL Metals Business</t>
  </si>
  <si>
    <t xml:space="preserve">EEL Helsinki Office Support</t>
  </si>
  <si>
    <t xml:space="preserve">EEL Helsinki Originations</t>
  </si>
  <si>
    <t xml:space="preserve">EEL Helsinki Support</t>
  </si>
  <si>
    <t xml:space="preserve">EEL Helsinki Trading</t>
  </si>
  <si>
    <t xml:space="preserve">Finland</t>
  </si>
  <si>
    <t xml:space="preserve">EEL Oslo Office Support</t>
  </si>
  <si>
    <t xml:space="preserve">EEL Oslo Originations</t>
  </si>
  <si>
    <t xml:space="preserve">EEL Oslo Support</t>
  </si>
  <si>
    <t xml:space="preserve">EEL Oslo Trading</t>
  </si>
  <si>
    <t xml:space="preserve">Norway</t>
  </si>
  <si>
    <t xml:space="preserve">EEL Stockholm Office Support</t>
  </si>
  <si>
    <t xml:space="preserve">EEL Stockholm Originations</t>
  </si>
  <si>
    <t xml:space="preserve">EEL Stockholm Support</t>
  </si>
  <si>
    <t xml:space="preserve">EEL Stockholm Trading</t>
  </si>
  <si>
    <t xml:space="preserve">Sweden</t>
  </si>
  <si>
    <t xml:space="preserve">EEL Corp Finance Origination</t>
  </si>
  <si>
    <t xml:space="preserve">EEL Euro Rates</t>
  </si>
  <si>
    <t xml:space="preserve">EEL Octagon Interest</t>
  </si>
  <si>
    <t xml:space="preserve">EEL Japan</t>
  </si>
  <si>
    <t xml:space="preserve">EEL Australia</t>
  </si>
  <si>
    <t xml:space="preserve">EEL EMC Operations</t>
  </si>
  <si>
    <t xml:space="preserve">EEL EnCom</t>
  </si>
  <si>
    <t xml:space="preserve">EEL Epower</t>
  </si>
  <si>
    <t xml:space="preserve">EEL E Clear</t>
  </si>
  <si>
    <t xml:space="preserve">EEL EnergyDesk.com</t>
  </si>
  <si>
    <t xml:space="preserve">EEL Finland Jappro Commercial</t>
  </si>
  <si>
    <t xml:space="preserve">EEL Sweden Jappro Commercial</t>
  </si>
  <si>
    <t xml:space="preserve">EEL Sweden Jappro Support</t>
  </si>
  <si>
    <t xml:space="preserve">EEL E Commerce Europe Sales</t>
  </si>
  <si>
    <t xml:space="preserve">EEL Executive</t>
  </si>
  <si>
    <t xml:space="preserve">EEL Executive Power &amp; Gas Trading</t>
  </si>
  <si>
    <t xml:space="preserve">EEL New Ventures</t>
  </si>
  <si>
    <t xml:space="preserve">EEL Allocation Adjustments</t>
  </si>
  <si>
    <t xml:space="preserve">EEL Bonus</t>
  </si>
  <si>
    <t xml:space="preserve">EEL CORP G&amp;A ALLOCATIONS</t>
  </si>
  <si>
    <t xml:space="preserve">EEL ECT NA G&amp;A ALLOCATIONS</t>
  </si>
  <si>
    <t xml:space="preserve">EEL Finance Houston</t>
  </si>
  <si>
    <t xml:space="preserve">EEL US Tax</t>
  </si>
  <si>
    <t xml:space="preserve">EEL GRIR Clearing</t>
  </si>
  <si>
    <t xml:space="preserve">Default cost centre</t>
  </si>
  <si>
    <t xml:space="preserve">EEL Graphics</t>
  </si>
  <si>
    <t xml:space="preserve">EEL eBUSINESS</t>
  </si>
  <si>
    <t xml:space="preserve">EEL European Back Office Systems</t>
  </si>
  <si>
    <t xml:space="preserve">EEL IT Back Office</t>
  </si>
  <si>
    <t xml:space="preserve">EEL IT Credit</t>
  </si>
  <si>
    <t xml:space="preserve">EEL IT Executive</t>
  </si>
  <si>
    <t xml:space="preserve">EEL IT Front Office</t>
  </si>
  <si>
    <t xml:space="preserve">EEL IT Strategic Projects</t>
  </si>
  <si>
    <t xml:space="preserve">EEL EGM IT</t>
  </si>
  <si>
    <t xml:space="preserve">EEL IT Metals</t>
  </si>
  <si>
    <t xml:space="preserve">EEL IT Remote Offices</t>
  </si>
  <si>
    <t xml:space="preserve">EEL Y2K</t>
  </si>
  <si>
    <t xml:space="preserve">EEL IT Architecture &amp; Integration</t>
  </si>
  <si>
    <t xml:space="preserve">EEL EES IT</t>
  </si>
  <si>
    <t xml:space="preserve">EEL EES IT Outsourcing</t>
  </si>
  <si>
    <t xml:space="preserve">EEL Credit Risk Management</t>
  </si>
  <si>
    <t xml:space="preserve">EEL Executive RAC</t>
  </si>
  <si>
    <t xml:space="preserve">EEL Market Risk Management</t>
  </si>
  <si>
    <t xml:space="preserve">EEL Underwriting</t>
  </si>
  <si>
    <t xml:space="preserve">EEL Corporate Real Estate</t>
  </si>
  <si>
    <t xml:space="preserve">EEL Real Estate &amp; Facilities</t>
  </si>
  <si>
    <t xml:space="preserve">EEL HR SAP</t>
  </si>
  <si>
    <t xml:space="preserve">EEL HR SAP Capitalisation</t>
  </si>
  <si>
    <t xml:space="preserve">EEL HR A&amp;A</t>
  </si>
  <si>
    <t xml:space="preserve">EEL HR Executive</t>
  </si>
  <si>
    <t xml:space="preserve">EEL HR General</t>
  </si>
  <si>
    <t xml:space="preserve">EEL HR T&amp;D</t>
  </si>
  <si>
    <t xml:space="preserve">EEL HR UK Generalist</t>
  </si>
  <si>
    <t xml:space="preserve">EEL HR Remote Generalist</t>
  </si>
  <si>
    <t xml:space="preserve">EEL HR Compensation &amp; Benefits</t>
  </si>
  <si>
    <t xml:space="preserve">EEL HR HRIS</t>
  </si>
  <si>
    <t xml:space="preserve">EEL Human Resources - Assistant Pool</t>
  </si>
  <si>
    <t xml:space="preserve">EEL Income Opportunities</t>
  </si>
  <si>
    <t xml:space="preserve">EEL Transaction Support</t>
  </si>
  <si>
    <t xml:space="preserve">Transaction Support</t>
  </si>
  <si>
    <t xml:space="preserve">EEL Regional Support</t>
  </si>
  <si>
    <t xml:space="preserve">EEL Deal Capture</t>
  </si>
  <si>
    <t xml:space="preserve">EEL Documentation &amp; Deal Capture</t>
  </si>
  <si>
    <t xml:space="preserve">EEL Head of Risk Management Operatio</t>
  </si>
  <si>
    <t xml:space="preserve">EEL Risk Management</t>
  </si>
  <si>
    <t xml:space="preserve">EEL Settlement and Contract Manageme</t>
  </si>
  <si>
    <t xml:space="preserve">EEL Trade Accounting</t>
  </si>
  <si>
    <t xml:space="preserve">EEL Strategic Initiatives</t>
  </si>
  <si>
    <t xml:space="preserve">European Trading Support</t>
  </si>
  <si>
    <t xml:space="preserve">EEL Finance &amp; Support Services</t>
  </si>
  <si>
    <t xml:space="preserve">EEL Fin Ops Accounting &amp; Compliance</t>
  </si>
  <si>
    <t xml:space="preserve">EEL Fin Ops Forecasting</t>
  </si>
  <si>
    <t xml:space="preserve">EEL Fin Ops Financial Reporting</t>
  </si>
  <si>
    <t xml:space="preserve">EEL Fin Ops FP&amp;A Income</t>
  </si>
  <si>
    <t xml:space="preserve">EEL Fin Ops P2P</t>
  </si>
  <si>
    <t xml:space="preserve">EEL Fin Ops Global Counterparties</t>
  </si>
  <si>
    <t xml:space="preserve">EEL Fin Ops Global Contract Management</t>
  </si>
  <si>
    <t xml:space="preserve">EEL Financial Operations Executive</t>
  </si>
  <si>
    <t xml:space="preserve">EEL Project Apollo</t>
  </si>
  <si>
    <t xml:space="preserve">Financial Operations</t>
  </si>
  <si>
    <t xml:space="preserve">EEL Tax Asset Devel and Finance</t>
  </si>
  <si>
    <t xml:space="preserve">EEL Tax Trading</t>
  </si>
  <si>
    <t xml:space="preserve">EEL Tax Reporting and Analysis</t>
  </si>
  <si>
    <t xml:space="preserve">EEL EES Tax</t>
  </si>
  <si>
    <t xml:space="preserve">EEL European Tax</t>
  </si>
  <si>
    <t xml:space="preserve">EIM Paper and Pulp Business</t>
  </si>
  <si>
    <t xml:space="preserve">EIM Executive Europe</t>
  </si>
  <si>
    <t xml:space="preserve">EIM Steels</t>
  </si>
  <si>
    <t xml:space="preserve">EEL Online Production</t>
  </si>
  <si>
    <t xml:space="preserve">EEL Enron Networks</t>
  </si>
  <si>
    <t xml:space="preserve">EEL Enron Wind</t>
  </si>
  <si>
    <t xml:space="preserve">EEL Softs Business</t>
  </si>
  <si>
    <t xml:space="preserve">Total Recharges</t>
  </si>
  <si>
    <t xml:space="preserve">EGM Coal Trade Support</t>
  </si>
  <si>
    <t xml:space="preserve">EGM Coal Trading</t>
  </si>
  <si>
    <t xml:space="preserve">EGM Coal Freight Trading</t>
  </si>
  <si>
    <t xml:space="preserve">EGM Coal Logistics</t>
  </si>
  <si>
    <t xml:space="preserve">EGM GPS Coal Trn Sup</t>
  </si>
  <si>
    <t xml:space="preserve">EGM Currency Trading</t>
  </si>
  <si>
    <t xml:space="preserve">EGM Weather Trading UK</t>
  </si>
  <si>
    <t xml:space="preserve">EGM Weather Trading Oslo</t>
  </si>
  <si>
    <t xml:space="preserve">EEL Liquids Trading   Singapore</t>
  </si>
  <si>
    <t xml:space="preserve">GP Sing Crude Trading</t>
  </si>
  <si>
    <t xml:space="preserve">GP Sing Global Fuel Originations</t>
  </si>
  <si>
    <t xml:space="preserve">GP Sing Logistics</t>
  </si>
  <si>
    <t xml:space="preserve">GP Sing Petchems Trading</t>
  </si>
  <si>
    <t xml:space="preserve">GP Sing Products Trading</t>
  </si>
  <si>
    <t xml:space="preserve">EGM GPC BTX</t>
  </si>
  <si>
    <t xml:space="preserve">EGM GPC Logistics</t>
  </si>
  <si>
    <t xml:space="preserve">EGM GPC Helsinki Trading</t>
  </si>
  <si>
    <t xml:space="preserve">EGM GPC Fuel Oil</t>
  </si>
  <si>
    <t xml:space="preserve">EGM GPC Gas Oil</t>
  </si>
  <si>
    <t xml:space="preserve">EGM GPC LPG</t>
  </si>
  <si>
    <t xml:space="preserve">EGM GPC Admin Support</t>
  </si>
  <si>
    <t xml:space="preserve">EGM GPC Crude Oil</t>
  </si>
  <si>
    <t xml:space="preserve">EGM GPC MTBE</t>
  </si>
  <si>
    <t xml:space="preserve">EGM GPC Petro Chemicals</t>
  </si>
  <si>
    <t xml:space="preserve">EGM GPC Admin Suppor</t>
  </si>
  <si>
    <t xml:space="preserve">EGM GPC Gasoline</t>
  </si>
  <si>
    <t xml:space="preserve">EGM GPC Marketing</t>
  </si>
  <si>
    <t xml:space="preserve">EGM GPC Residual</t>
  </si>
  <si>
    <t xml:space="preserve">EGM GPC Shipping</t>
  </si>
  <si>
    <t xml:space="preserve">EGM GP Prepayment</t>
  </si>
  <si>
    <t xml:space="preserve">EEL Logistics Singapore</t>
  </si>
  <si>
    <t xml:space="preserve">EEL Singapore Support</t>
  </si>
  <si>
    <t xml:space="preserve">GP Sing Reporting</t>
  </si>
  <si>
    <t xml:space="preserve">EEL Global   Coordination</t>
  </si>
  <si>
    <t xml:space="preserve">EGM GPS Risk Management</t>
  </si>
  <si>
    <t xml:space="preserve">EGM GPS Trade Mgmt</t>
  </si>
  <si>
    <t xml:space="preserve">EEL Global   Transaction Clearing</t>
  </si>
  <si>
    <t xml:space="preserve">EEL Global Logistics</t>
  </si>
  <si>
    <t xml:space="preserve">EGM GPS Helsinki</t>
  </si>
  <si>
    <t xml:space="preserve">EGM GPS Project Thunderball</t>
  </si>
  <si>
    <t xml:space="preserve">EGM GPS Coordination</t>
  </si>
  <si>
    <t xml:space="preserve">EGM GPS Documentatio</t>
  </si>
  <si>
    <t xml:space="preserve">EGM GPS Settlements</t>
  </si>
  <si>
    <t xml:space="preserve">EGM GPS Trade Accounting</t>
  </si>
  <si>
    <t xml:space="preserve">EEL Global Risk Mng</t>
  </si>
  <si>
    <t xml:space="preserve">EEL Global Trad Mgmt</t>
  </si>
  <si>
    <t xml:space="preserve">EEL Global Trade Acc</t>
  </si>
  <si>
    <t xml:space="preserve">EGM GPC Joint Venture</t>
  </si>
  <si>
    <t xml:space="preserve">EGM Equity Trading</t>
  </si>
  <si>
    <t xml:space="preserve">EEL EES Enron Energy Services Execut</t>
  </si>
  <si>
    <t xml:space="preserve">EES Middle Market</t>
  </si>
  <si>
    <t xml:space="preserve">EEL Enron Direct Business Developmen</t>
  </si>
  <si>
    <t xml:space="preserve">EEL Enron Direct</t>
  </si>
  <si>
    <t xml:space="preserve">EES Enron Directo</t>
  </si>
  <si>
    <t xml:space="preserve">EES Erpag</t>
  </si>
  <si>
    <t xml:space="preserve">EEL ETOL</t>
  </si>
  <si>
    <t xml:space="preserve">EES Heavy Ind Services</t>
  </si>
  <si>
    <t xml:space="preserve">EEL EES UK Commercial Team</t>
  </si>
  <si>
    <t xml:space="preserve">EEL EES Structuring</t>
  </si>
  <si>
    <t xml:space="preserve">EES Retail Origination/Commercial Teams</t>
  </si>
  <si>
    <t xml:space="preserve">EEL EES Germanic Commercial Team</t>
  </si>
  <si>
    <t xml:space="preserve">EEL EES Nordic Commercial Team</t>
  </si>
  <si>
    <t xml:space="preserve">EEL EES Benelux Commercial Team</t>
  </si>
  <si>
    <t xml:space="preserve">EEL EES Holland Commercial Team</t>
  </si>
  <si>
    <t xml:space="preserve">EES New Markets</t>
  </si>
  <si>
    <t xml:space="preserve">EES Outsourcing</t>
  </si>
  <si>
    <t xml:space="preserve">EES Pre SAP</t>
  </si>
  <si>
    <t xml:space="preserve">EES Collective</t>
  </si>
  <si>
    <t xml:space="preserve">EES T&amp;D Risk Mgmt</t>
  </si>
  <si>
    <t xml:space="preserve">EEL EES Marketing &amp; Communications</t>
  </si>
  <si>
    <t xml:space="preserve">EEL EES EAM Systems</t>
  </si>
  <si>
    <t xml:space="preserve">EEL EES Commodity Risk Management</t>
  </si>
  <si>
    <t xml:space="preserve">EEL EES Energy Asset Management</t>
  </si>
  <si>
    <t xml:space="preserve">EES EAM Development</t>
  </si>
  <si>
    <t xml:space="preserve">EEL EES Delivery Management</t>
  </si>
  <si>
    <t xml:space="preserve">EEL EES Account Management</t>
  </si>
  <si>
    <t xml:space="preserve">EEL EES Project Management</t>
  </si>
  <si>
    <t xml:space="preserve">EEL EES Project Development</t>
  </si>
  <si>
    <t xml:space="preserve">EEL EES Process Management</t>
  </si>
  <si>
    <t xml:space="preserve">EEL EES Business Integration/AIP</t>
  </si>
  <si>
    <t xml:space="preserve">EEL EES Project Office</t>
  </si>
  <si>
    <t xml:space="preserve">EEL EES FM Operations</t>
  </si>
  <si>
    <t xml:space="preserve">EEL EES Operations</t>
  </si>
  <si>
    <t xml:space="preserve">EEL EES Torpy</t>
  </si>
  <si>
    <t xml:space="preserve">EEL EES Financial Operations</t>
  </si>
  <si>
    <t xml:space="preserve">EEL ETOL Equity Earnings</t>
  </si>
  <si>
    <t xml:space="preserve">EBS Accounting</t>
  </si>
  <si>
    <t xml:space="preserve">EBS Administration</t>
  </si>
  <si>
    <t xml:space="preserve">EBS Collective</t>
  </si>
  <si>
    <t xml:space="preserve">EBS Marketing</t>
  </si>
  <si>
    <t xml:space="preserve">EBS Nordics</t>
  </si>
  <si>
    <t xml:space="preserve">EBS Enterprise Origination</t>
  </si>
  <si>
    <t xml:space="preserve">EBS Facilities</t>
  </si>
  <si>
    <t xml:space="preserve">EBS Euro Field Ops</t>
  </si>
  <si>
    <t xml:space="preserve">EBS Project Management</t>
  </si>
  <si>
    <t xml:space="preserve">EBS Sales and Marketing</t>
  </si>
  <si>
    <t xml:space="preserve">EBS General Overhead</t>
  </si>
  <si>
    <t xml:space="preserve">EBS General Region</t>
  </si>
  <si>
    <t xml:space="preserve">EBS Distribution PTT</t>
  </si>
  <si>
    <t xml:space="preserve">EBS Distribution ISP</t>
  </si>
  <si>
    <t xml:space="preserve">EBS International Implementation</t>
  </si>
  <si>
    <t xml:space="preserve">EBS International Provisioning</t>
  </si>
  <si>
    <t xml:space="preserve">EBS Global Finance</t>
  </si>
  <si>
    <t xml:space="preserve">EBS Business Development</t>
  </si>
  <si>
    <t xml:space="preserve">EBS Content Origination</t>
  </si>
  <si>
    <t xml:space="preserve">EBS Technical Support</t>
  </si>
  <si>
    <t xml:space="preserve">EBS Corporate Development</t>
  </si>
  <si>
    <t xml:space="preserve">EBS Ventures</t>
  </si>
  <si>
    <t xml:space="preserve">EBS Executive</t>
  </si>
  <si>
    <t xml:space="preserve">EBS Business Unit Development</t>
  </si>
  <si>
    <t xml:space="preserve">EBS Finance &amp; Cash Management (BWT)</t>
  </si>
  <si>
    <t xml:space="preserve">EBS Implementation and Provisioning</t>
  </si>
  <si>
    <t xml:space="preserve">EBS General Overhead (BWT)</t>
  </si>
  <si>
    <t xml:space="preserve">EBS Global Network Development</t>
  </si>
  <si>
    <t xml:space="preserve">EBS BWT Commercial Evaluation</t>
  </si>
  <si>
    <t xml:space="preserve">EBS BWT Wholesale</t>
  </si>
  <si>
    <t xml:space="preserve">EBS BWT Origination</t>
  </si>
  <si>
    <t xml:space="preserve">EBS Tax</t>
  </si>
  <si>
    <t xml:space="preserve">EBS Bandwidth Trading</t>
  </si>
  <si>
    <t xml:space="preserve">EBS Trading Operations Support</t>
  </si>
  <si>
    <t xml:space="preserve">Total All Regions</t>
  </si>
  <si>
    <t xml:space="preserve">Feb YTD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</si>
</sst>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#,##0_);[RED]\(#,##0\)"/>
    <numFmt numFmtId="166" formatCode="#,##0;[RED]\(#,##0\);\-"/>
    <numFmt numFmtId="167" formatCode="#,##0"/>
    <numFmt numFmtId="168" formatCode="#,##0.00;[RED]\(#,##0.00\);\-"/>
    <numFmt numFmtId="169" formatCode="\$#,##0.00;[RED]&quot;$(&quot;#,##0.00\);\-"/>
    <numFmt numFmtId="170" formatCode="_-* #,##0.00_-;\-* #,##0.00_-;_-* \-??_-;_-@_-"/>
    <numFmt numFmtId="171" formatCode="#,##0;[RED]\(#,##0\)"/>
    <numFmt numFmtId="172" formatCode="#,##0_);[RED]&quot;(-&quot;#,##0\)"/>
    <numFmt numFmtId="173" formatCode="#,##0.0;[RED]\(#,##0.0\)"/>
    <numFmt numFmtId="174" formatCode="0"/>
  </numFmts>
  <fonts count="3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CCFFFF"/>
      <name val="Arial"/>
      <family val="2"/>
    </font>
    <font>
      <b val="true"/>
      <sz val="10"/>
      <name val="Arial"/>
      <family val="2"/>
    </font>
    <font>
      <sz val="8"/>
      <color rgb="FF000000"/>
      <name val="Tahoma"/>
      <family val="0"/>
    </font>
    <font>
      <b val="true"/>
      <sz val="14"/>
      <name val="Arial"/>
      <family val="2"/>
    </font>
    <font>
      <b val="true"/>
      <u val="single"/>
      <sz val="10"/>
      <name val="Arial"/>
      <family val="2"/>
    </font>
    <font>
      <b val="true"/>
      <sz val="11"/>
      <name val="Arial"/>
      <family val="2"/>
    </font>
    <font>
      <b val="true"/>
      <sz val="11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6"/>
      <color rgb="FFCCFFFF"/>
      <name val="Arial"/>
      <family val="2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4"/>
      <color rgb="FFCCFFFF"/>
      <name val="Arial"/>
      <family val="2"/>
    </font>
    <font>
      <sz val="10"/>
      <color rgb="FFCCFFFF"/>
      <name val="Arial"/>
      <family val="2"/>
    </font>
    <font>
      <b val="true"/>
      <sz val="11"/>
      <color rgb="FFCCFFFF"/>
      <name val="Arial"/>
      <family val="2"/>
    </font>
    <font>
      <b val="true"/>
      <sz val="12"/>
      <color rgb="FFCCFFFF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u val="single"/>
      <sz val="10"/>
      <name val="Arial"/>
      <family val="2"/>
    </font>
    <font>
      <strike val="true"/>
      <sz val="10"/>
      <name val="Arial"/>
      <family val="2"/>
    </font>
    <font>
      <i val="true"/>
      <strike val="true"/>
      <u val="single"/>
      <sz val="10"/>
      <name val="Arial"/>
      <family val="2"/>
    </font>
    <font>
      <b val="true"/>
      <sz val="12"/>
      <color rgb="FFFF0000"/>
      <name val="Arial"/>
      <family val="2"/>
    </font>
    <font>
      <b val="true"/>
      <sz val="12"/>
      <name val="Arial"/>
      <family val="2"/>
    </font>
    <font>
      <sz val="11"/>
      <color rgb="FF0000FF"/>
      <name val="Arial"/>
      <family val="2"/>
    </font>
    <font>
      <sz val="11"/>
      <name val="Arial"/>
      <family val="2"/>
    </font>
    <font>
      <b val="true"/>
      <sz val="11"/>
      <color rgb="FF0000FF"/>
      <name val="Arial"/>
      <family val="2"/>
    </font>
    <font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999FF"/>
        <bgColor rgb="FFCC99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333399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00FF00"/>
        <bgColor rgb="FF33CCCC"/>
      </patternFill>
    </fill>
  </fills>
  <borders count="36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medium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8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2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8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4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8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4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4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4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4" borderId="7" xfId="15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71" fontId="11" fillId="4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8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8" borderId="8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9" fillId="4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7" fillId="4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7" fillId="4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8" fillId="4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3" fillId="3" borderId="26" xfId="15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71" fontId="4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8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3" fillId="3" borderId="7" xfId="15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71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8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8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8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8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3" borderId="0" xfId="15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71" fontId="11" fillId="3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9" fillId="3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8" fillId="3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0" fillId="3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3" fillId="3" borderId="0" xfId="15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71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3" borderId="0" xfId="0" applyFont="true" applyBorder="false" applyAlignment="true" applyProtection="false">
      <alignment horizontal="center" vertical="center" textRotation="9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3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3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3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center" textRotation="90" wrapText="false" indent="0" shrinkToFit="false"/>
      <protection locked="true" hidden="false"/>
    </xf>
    <xf numFmtId="17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71" fontId="25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6" fillId="3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7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3" borderId="0" xfId="0" applyFont="true" applyBorder="false" applyAlignment="true" applyProtection="false">
      <alignment horizontal="center" vertical="center" textRotation="9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center" textRotation="9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3" borderId="0" xfId="0" applyFont="true" applyBorder="false" applyAlignment="true" applyProtection="false">
      <alignment horizontal="center" vertical="center" textRotation="90" wrapText="false" indent="0" shrinkToFit="false"/>
      <protection locked="true" hidden="false"/>
    </xf>
    <xf numFmtId="17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4" borderId="20" xfId="15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71" fontId="11" fillId="4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4" borderId="2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4" borderId="2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1" fillId="4" borderId="2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3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5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5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5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5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6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6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6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6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1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1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1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1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5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3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3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3" borderId="0" xfId="0" applyFont="true" applyBorder="false" applyAlignment="true" applyProtection="false">
      <alignment horizontal="center" vertical="center" textRotation="9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center" textRotation="9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3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0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0" fillId="3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1" fillId="3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23" fillId="3" borderId="0" xfId="15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71" fontId="5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1" fontId="5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16</xdr:col>
      <xdr:colOff>664920</xdr:colOff>
      <xdr:row>6</xdr:row>
      <xdr:rowOff>56880</xdr:rowOff>
    </xdr:to>
    <xdr:pic>
      <xdr:nvPicPr>
        <xdr:cNvPr id="0" name="Picture 4206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15962760" cy="102852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-38520</xdr:colOff>
          <xdr:row>6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3</xdr:col>
          <xdr:colOff>-240120</xdr:colOff>
          <xdr:row>6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14</xdr:col>
      <xdr:colOff>502920</xdr:colOff>
      <xdr:row>1</xdr:row>
      <xdr:rowOff>37800</xdr:rowOff>
    </xdr:from>
    <xdr:to>
      <xdr:col>15</xdr:col>
      <xdr:colOff>72000</xdr:colOff>
      <xdr:row>4</xdr:row>
      <xdr:rowOff>28440</xdr:rowOff>
    </xdr:to>
    <xdr:pic>
      <xdr:nvPicPr>
        <xdr:cNvPr id="1" name="Picture 4207" descr=""/>
        <xdr:cNvPicPr/>
      </xdr:nvPicPr>
      <xdr:blipFill>
        <a:blip r:embed="rId2"/>
        <a:stretch/>
      </xdr:blipFill>
      <xdr:spPr>
        <a:xfrm>
          <a:off x="13677840" y="199800"/>
          <a:ext cx="655560" cy="47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151920</xdr:colOff>
          <xdr:row>5</xdr:row>
          <xdr:rowOff>37800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-460800</xdr:colOff>
          <xdr:row>5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0</xdr:col>
      <xdr:colOff>0</xdr:colOff>
      <xdr:row>0</xdr:row>
      <xdr:rowOff>0</xdr:rowOff>
    </xdr:from>
    <xdr:to>
      <xdr:col>11</xdr:col>
      <xdr:colOff>30960</xdr:colOff>
      <xdr:row>6</xdr:row>
      <xdr:rowOff>152280</xdr:rowOff>
    </xdr:to>
    <xdr:pic>
      <xdr:nvPicPr>
        <xdr:cNvPr id="23" name="Picture 1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11320560" cy="1123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19800</xdr:colOff>
      <xdr:row>0</xdr:row>
      <xdr:rowOff>28440</xdr:rowOff>
    </xdr:from>
    <xdr:to>
      <xdr:col>10</xdr:col>
      <xdr:colOff>71640</xdr:colOff>
      <xdr:row>6</xdr:row>
      <xdr:rowOff>18720</xdr:rowOff>
    </xdr:to>
    <xdr:sp>
      <xdr:nvSpPr>
        <xdr:cNvPr id="24" name="Text 2"/>
        <xdr:cNvSpPr/>
      </xdr:nvSpPr>
      <xdr:spPr>
        <a:xfrm>
          <a:off x="160200" y="28440"/>
          <a:ext cx="10295640" cy="96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Enron Europe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Deal Cost Cost Analysis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 Continental Origination Total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845640</xdr:colOff>
      <xdr:row>0</xdr:row>
      <xdr:rowOff>75960</xdr:rowOff>
    </xdr:from>
    <xdr:to>
      <xdr:col>9</xdr:col>
      <xdr:colOff>765720</xdr:colOff>
      <xdr:row>4</xdr:row>
      <xdr:rowOff>28440</xdr:rowOff>
    </xdr:to>
    <xdr:pic>
      <xdr:nvPicPr>
        <xdr:cNvPr id="25" name="Picture 3" descr=""/>
        <xdr:cNvPicPr/>
      </xdr:nvPicPr>
      <xdr:blipFill>
        <a:blip r:embed="rId2"/>
        <a:stretch/>
      </xdr:blipFill>
      <xdr:spPr>
        <a:xfrm>
          <a:off x="9418680" y="75960"/>
          <a:ext cx="825840" cy="600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6</xdr:col>
          <xdr:colOff>-130320</xdr:colOff>
          <xdr:row>5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-570240</xdr:colOff>
          <xdr:row>5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0</xdr:col>
      <xdr:colOff>0</xdr:colOff>
      <xdr:row>0</xdr:row>
      <xdr:rowOff>0</xdr:rowOff>
    </xdr:from>
    <xdr:to>
      <xdr:col>65</xdr:col>
      <xdr:colOff>360</xdr:colOff>
      <xdr:row>5</xdr:row>
      <xdr:rowOff>57240</xdr:rowOff>
    </xdr:to>
    <xdr:pic>
      <xdr:nvPicPr>
        <xdr:cNvPr id="26" name="Picture 3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13625640" cy="866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63</xdr:col>
      <xdr:colOff>90360</xdr:colOff>
      <xdr:row>0</xdr:row>
      <xdr:rowOff>56880</xdr:rowOff>
    </xdr:from>
    <xdr:to>
      <xdr:col>63</xdr:col>
      <xdr:colOff>745920</xdr:colOff>
      <xdr:row>3</xdr:row>
      <xdr:rowOff>47520</xdr:rowOff>
    </xdr:to>
    <xdr:pic>
      <xdr:nvPicPr>
        <xdr:cNvPr id="27" name="Picture 4" descr=""/>
        <xdr:cNvPicPr/>
      </xdr:nvPicPr>
      <xdr:blipFill>
        <a:blip r:embed="rId2"/>
        <a:stretch/>
      </xdr:blipFill>
      <xdr:spPr>
        <a:xfrm>
          <a:off x="11702520" y="56880"/>
          <a:ext cx="655560" cy="476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38</xdr:col>
      <xdr:colOff>997560</xdr:colOff>
      <xdr:row>4</xdr:row>
      <xdr:rowOff>114480</xdr:rowOff>
    </xdr:to>
    <xdr:sp>
      <xdr:nvSpPr>
        <xdr:cNvPr id="28" name="Text 5"/>
        <xdr:cNvSpPr/>
      </xdr:nvSpPr>
      <xdr:spPr>
        <a:xfrm>
          <a:off x="0" y="0"/>
          <a:ext cx="6039360" cy="762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Enron Europe - Forecast  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Global Finance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CE1 Full Year G&amp;A v Budget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1080</xdr:colOff>
          <xdr:row>5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-210600</xdr:colOff>
          <xdr:row>5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0</xdr:rowOff>
        </xdr:from>
        <xdr:to>
          <xdr:col>2</xdr:col>
          <xdr:colOff>1080</xdr:colOff>
          <xdr:row>39</xdr:row>
          <xdr:rowOff>0</xdr:rowOff>
        </xdr:to>
        <xdr:sp>
          <xdr:nvSpPr>
            <xdr:cNvPr id="0" name="adaytum_page_2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0</xdr:col>
      <xdr:colOff>0</xdr:colOff>
      <xdr:row>0</xdr:row>
      <xdr:rowOff>0</xdr:rowOff>
    </xdr:from>
    <xdr:to>
      <xdr:col>5</xdr:col>
      <xdr:colOff>865800</xdr:colOff>
      <xdr:row>5</xdr:row>
      <xdr:rowOff>152280</xdr:rowOff>
    </xdr:to>
    <xdr:pic>
      <xdr:nvPicPr>
        <xdr:cNvPr id="29" name="Picture 63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7330680" cy="961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608400</xdr:colOff>
      <xdr:row>1</xdr:row>
      <xdr:rowOff>37800</xdr:rowOff>
    </xdr:from>
    <xdr:to>
      <xdr:col>4</xdr:col>
      <xdr:colOff>101520</xdr:colOff>
      <xdr:row>4</xdr:row>
      <xdr:rowOff>95400</xdr:rowOff>
    </xdr:to>
    <xdr:sp>
      <xdr:nvSpPr>
        <xdr:cNvPr id="30" name="Text 66"/>
        <xdr:cNvSpPr/>
      </xdr:nvSpPr>
      <xdr:spPr>
        <a:xfrm>
          <a:off x="608400" y="199800"/>
          <a:ext cx="4690080" cy="543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Enron Europe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2001 UK Regional P&amp;L by Cost Centre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19</xdr:col>
      <xdr:colOff>720</xdr:colOff>
      <xdr:row>4</xdr:row>
      <xdr:rowOff>162000</xdr:rowOff>
    </xdr:to>
    <xdr:pic>
      <xdr:nvPicPr>
        <xdr:cNvPr id="31" name="Picture 92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8246160" cy="80964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0</xdr:colOff>
          <xdr:row>5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0</xdr:col>
      <xdr:colOff>19800</xdr:colOff>
      <xdr:row>0</xdr:row>
      <xdr:rowOff>9360</xdr:rowOff>
    </xdr:from>
    <xdr:to>
      <xdr:col>9</xdr:col>
      <xdr:colOff>865800</xdr:colOff>
      <xdr:row>3</xdr:row>
      <xdr:rowOff>66600</xdr:rowOff>
    </xdr:to>
    <xdr:sp>
      <xdr:nvSpPr>
        <xdr:cNvPr id="32" name="Text 93"/>
        <xdr:cNvSpPr/>
      </xdr:nvSpPr>
      <xdr:spPr>
        <a:xfrm>
          <a:off x="19800" y="9360"/>
          <a:ext cx="5268600" cy="542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Enron Europe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2001 UK Regional P&amp;L Summary - YTD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17</xdr:col>
      <xdr:colOff>784440</xdr:colOff>
      <xdr:row>0</xdr:row>
      <xdr:rowOff>114480</xdr:rowOff>
    </xdr:from>
    <xdr:to>
      <xdr:col>18</xdr:col>
      <xdr:colOff>473760</xdr:colOff>
      <xdr:row>3</xdr:row>
      <xdr:rowOff>38160</xdr:rowOff>
    </xdr:to>
    <xdr:pic>
      <xdr:nvPicPr>
        <xdr:cNvPr id="33" name="Picture 94" descr=""/>
        <xdr:cNvPicPr/>
      </xdr:nvPicPr>
      <xdr:blipFill>
        <a:blip r:embed="rId2"/>
        <a:stretch/>
      </xdr:blipFill>
      <xdr:spPr>
        <a:xfrm>
          <a:off x="6957360" y="114480"/>
          <a:ext cx="564120" cy="409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18</xdr:col>
      <xdr:colOff>765360</xdr:colOff>
      <xdr:row>5</xdr:row>
      <xdr:rowOff>75960</xdr:rowOff>
    </xdr:to>
    <xdr:pic>
      <xdr:nvPicPr>
        <xdr:cNvPr id="34" name="Picture 319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8287560" cy="885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17</xdr:col>
      <xdr:colOff>553320</xdr:colOff>
      <xdr:row>1</xdr:row>
      <xdr:rowOff>9360</xdr:rowOff>
    </xdr:from>
    <xdr:to>
      <xdr:col>18</xdr:col>
      <xdr:colOff>201960</xdr:colOff>
      <xdr:row>3</xdr:row>
      <xdr:rowOff>95760</xdr:rowOff>
    </xdr:to>
    <xdr:pic>
      <xdr:nvPicPr>
        <xdr:cNvPr id="35" name="Picture 320" descr=""/>
        <xdr:cNvPicPr/>
      </xdr:nvPicPr>
      <xdr:blipFill>
        <a:blip r:embed="rId2"/>
        <a:stretch/>
      </xdr:blipFill>
      <xdr:spPr>
        <a:xfrm>
          <a:off x="7160040" y="171360"/>
          <a:ext cx="564120" cy="410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19800</xdr:colOff>
      <xdr:row>0</xdr:row>
      <xdr:rowOff>9360</xdr:rowOff>
    </xdr:from>
    <xdr:to>
      <xdr:col>9</xdr:col>
      <xdr:colOff>533880</xdr:colOff>
      <xdr:row>3</xdr:row>
      <xdr:rowOff>66600</xdr:rowOff>
    </xdr:to>
    <xdr:sp>
      <xdr:nvSpPr>
        <xdr:cNvPr id="36" name="Text 321"/>
        <xdr:cNvSpPr/>
      </xdr:nvSpPr>
      <xdr:spPr>
        <a:xfrm>
          <a:off x="19800" y="9360"/>
          <a:ext cx="5289120" cy="542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Enron Europe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2001 UK Regional Project Costs - YTD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0</xdr:colOff>
          <xdr:row>5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6</xdr:col>
          <xdr:colOff>-673200</xdr:colOff>
          <xdr:row>5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1080</xdr:colOff>
          <xdr:row>5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1080</xdr:colOff>
          <xdr:row>5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720</xdr:colOff>
          <xdr:row>5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-99000</xdr:colOff>
          <xdr:row>5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720</xdr:colOff>
          <xdr:row>5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-99000</xdr:colOff>
          <xdr:row>5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6</xdr:col>
          <xdr:colOff>-130320</xdr:colOff>
          <xdr:row>5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-257760</xdr:colOff>
          <xdr:row>5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0</xdr:col>
      <xdr:colOff>0</xdr:colOff>
      <xdr:row>0</xdr:row>
      <xdr:rowOff>0</xdr:rowOff>
    </xdr:from>
    <xdr:to>
      <xdr:col>65</xdr:col>
      <xdr:colOff>2880</xdr:colOff>
      <xdr:row>5</xdr:row>
      <xdr:rowOff>57240</xdr:rowOff>
    </xdr:to>
    <xdr:pic>
      <xdr:nvPicPr>
        <xdr:cNvPr id="2" name="Picture 3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14218560" cy="866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63</xdr:col>
      <xdr:colOff>90720</xdr:colOff>
      <xdr:row>0</xdr:row>
      <xdr:rowOff>56880</xdr:rowOff>
    </xdr:from>
    <xdr:to>
      <xdr:col>63</xdr:col>
      <xdr:colOff>745920</xdr:colOff>
      <xdr:row>3</xdr:row>
      <xdr:rowOff>47520</xdr:rowOff>
    </xdr:to>
    <xdr:pic>
      <xdr:nvPicPr>
        <xdr:cNvPr id="3" name="Picture 4" descr=""/>
        <xdr:cNvPicPr/>
      </xdr:nvPicPr>
      <xdr:blipFill>
        <a:blip r:embed="rId2"/>
        <a:stretch/>
      </xdr:blipFill>
      <xdr:spPr>
        <a:xfrm>
          <a:off x="12092760" y="56880"/>
          <a:ext cx="655200" cy="476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38</xdr:col>
      <xdr:colOff>202320</xdr:colOff>
      <xdr:row>6</xdr:row>
      <xdr:rowOff>181080</xdr:rowOff>
    </xdr:to>
    <xdr:sp>
      <xdr:nvSpPr>
        <xdr:cNvPr id="4" name="Text 5"/>
        <xdr:cNvSpPr/>
      </xdr:nvSpPr>
      <xdr:spPr>
        <a:xfrm>
          <a:off x="0" y="0"/>
          <a:ext cx="5032080" cy="1067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Enron Europe - Forecast   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European Government Affairs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CE1 Full Year G&amp;A v Budget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462240</xdr:colOff>
          <xdr:row>4</xdr:row>
          <xdr:rowOff>0</xdr:rowOff>
        </xdr:from>
        <xdr:to>
          <xdr:col>3</xdr:col>
          <xdr:colOff>614520</xdr:colOff>
          <xdr:row>5</xdr:row>
          <xdr:rowOff>37800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412920</xdr:colOff>
          <xdr:row>5</xdr:row>
          <xdr:rowOff>37800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0</xdr:col>
      <xdr:colOff>0</xdr:colOff>
      <xdr:row>0</xdr:row>
      <xdr:rowOff>0</xdr:rowOff>
    </xdr:from>
    <xdr:to>
      <xdr:col>10</xdr:col>
      <xdr:colOff>10800</xdr:colOff>
      <xdr:row>5</xdr:row>
      <xdr:rowOff>133560</xdr:rowOff>
    </xdr:to>
    <xdr:pic>
      <xdr:nvPicPr>
        <xdr:cNvPr id="5" name="Picture 3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8582040" cy="943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948600</xdr:colOff>
      <xdr:row>4</xdr:row>
      <xdr:rowOff>124200</xdr:rowOff>
    </xdr:to>
    <xdr:sp>
      <xdr:nvSpPr>
        <xdr:cNvPr id="6" name="Text 4"/>
        <xdr:cNvSpPr/>
      </xdr:nvSpPr>
      <xdr:spPr>
        <a:xfrm>
          <a:off x="0" y="0"/>
          <a:ext cx="4408560" cy="771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Enron Europe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Balance Sheet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Continental Origination Total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110880</xdr:colOff>
      <xdr:row>0</xdr:row>
      <xdr:rowOff>56880</xdr:rowOff>
    </xdr:from>
    <xdr:to>
      <xdr:col>8</xdr:col>
      <xdr:colOff>413280</xdr:colOff>
      <xdr:row>4</xdr:row>
      <xdr:rowOff>19080</xdr:rowOff>
    </xdr:to>
    <xdr:pic>
      <xdr:nvPicPr>
        <xdr:cNvPr id="7" name="Picture 5" descr=""/>
        <xdr:cNvPicPr/>
      </xdr:nvPicPr>
      <xdr:blipFill>
        <a:blip r:embed="rId2"/>
        <a:stretch/>
      </xdr:blipFill>
      <xdr:spPr>
        <a:xfrm>
          <a:off x="6751080" y="56880"/>
          <a:ext cx="835200" cy="60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5</xdr:col>
          <xdr:colOff>151920</xdr:colOff>
          <xdr:row>5</xdr:row>
          <xdr:rowOff>37800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720</xdr:colOff>
          <xdr:row>5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1</xdr:col>
      <xdr:colOff>111240</xdr:colOff>
      <xdr:row>87</xdr:row>
      <xdr:rowOff>19080</xdr:rowOff>
    </xdr:from>
    <xdr:to>
      <xdr:col>11</xdr:col>
      <xdr:colOff>162000</xdr:colOff>
      <xdr:row>94</xdr:row>
      <xdr:rowOff>9360</xdr:rowOff>
    </xdr:to>
    <xdr:pic>
      <xdr:nvPicPr>
        <xdr:cNvPr id="8" name="Picture 104" descr=""/>
        <xdr:cNvPicPr/>
      </xdr:nvPicPr>
      <xdr:blipFill>
        <a:blip r:embed="rId1"/>
        <a:srcRect l="31771" t="24545" r="0" b="-24"/>
        <a:stretch/>
      </xdr:blipFill>
      <xdr:spPr>
        <a:xfrm>
          <a:off x="111240" y="13716000"/>
          <a:ext cx="10091880" cy="1123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463680</xdr:colOff>
      <xdr:row>62</xdr:row>
      <xdr:rowOff>95760</xdr:rowOff>
    </xdr:from>
    <xdr:to>
      <xdr:col>2</xdr:col>
      <xdr:colOff>694440</xdr:colOff>
      <xdr:row>68</xdr:row>
      <xdr:rowOff>19080</xdr:rowOff>
    </xdr:to>
    <xdr:sp>
      <xdr:nvSpPr>
        <xdr:cNvPr id="9" name="Text 108"/>
        <xdr:cNvSpPr/>
      </xdr:nvSpPr>
      <xdr:spPr>
        <a:xfrm>
          <a:off x="463680" y="9744480"/>
          <a:ext cx="2304000" cy="894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Enron Europe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Allocations by FTE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Scandinavia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250920</xdr:colOff>
      <xdr:row>0</xdr:row>
      <xdr:rowOff>28440</xdr:rowOff>
    </xdr:from>
    <xdr:to>
      <xdr:col>10</xdr:col>
      <xdr:colOff>131760</xdr:colOff>
      <xdr:row>3</xdr:row>
      <xdr:rowOff>114480</xdr:rowOff>
    </xdr:to>
    <xdr:pic>
      <xdr:nvPicPr>
        <xdr:cNvPr id="10" name="Picture 109" descr=""/>
        <xdr:cNvPicPr/>
      </xdr:nvPicPr>
      <xdr:blipFill>
        <a:blip r:embed="rId2"/>
        <a:stretch/>
      </xdr:blipFill>
      <xdr:spPr>
        <a:xfrm>
          <a:off x="8481240" y="28440"/>
          <a:ext cx="78624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6</xdr:col>
      <xdr:colOff>720</xdr:colOff>
      <xdr:row>6</xdr:row>
      <xdr:rowOff>9360</xdr:rowOff>
    </xdr:to>
    <xdr:pic>
      <xdr:nvPicPr>
        <xdr:cNvPr id="11" name="Picture 3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7599600" cy="98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20160</xdr:colOff>
      <xdr:row>0</xdr:row>
      <xdr:rowOff>0</xdr:rowOff>
    </xdr:from>
    <xdr:to>
      <xdr:col>4</xdr:col>
      <xdr:colOff>756720</xdr:colOff>
      <xdr:row>6</xdr:row>
      <xdr:rowOff>152280</xdr:rowOff>
    </xdr:to>
    <xdr:sp>
      <xdr:nvSpPr>
        <xdr:cNvPr id="12" name="Text 4"/>
        <xdr:cNvSpPr/>
      </xdr:nvSpPr>
      <xdr:spPr>
        <a:xfrm>
          <a:off x="20160" y="0"/>
          <a:ext cx="7117560" cy="1123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Enron Europe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Jan/Feb YTD  2001 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Continental Origination Total Regional Allocations Actual v Budget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1157760</xdr:colOff>
      <xdr:row>0</xdr:row>
      <xdr:rowOff>28440</xdr:rowOff>
    </xdr:from>
    <xdr:to>
      <xdr:col>4</xdr:col>
      <xdr:colOff>443880</xdr:colOff>
      <xdr:row>3</xdr:row>
      <xdr:rowOff>75960</xdr:rowOff>
    </xdr:to>
    <xdr:pic>
      <xdr:nvPicPr>
        <xdr:cNvPr id="13" name="Picture 5" descr=""/>
        <xdr:cNvPicPr/>
      </xdr:nvPicPr>
      <xdr:blipFill>
        <a:blip r:embed="rId2"/>
        <a:stretch/>
      </xdr:blipFill>
      <xdr:spPr>
        <a:xfrm>
          <a:off x="6089760" y="28440"/>
          <a:ext cx="735120" cy="53316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1080</xdr:colOff>
          <xdr:row>6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3</xdr:col>
          <xdr:colOff>1440</xdr:colOff>
          <xdr:row>6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1080</xdr:colOff>
          <xdr:row>5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4</xdr:col>
          <xdr:colOff>720</xdr:colOff>
          <xdr:row>5</xdr:row>
          <xdr:rowOff>0</xdr:rowOff>
        </xdr:to>
        <xdr:sp>
          <xdr:nvSpPr>
            <xdr:cNvPr id="0" name="adaytum_page_1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1080</xdr:colOff>
          <xdr:row>5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0</xdr:col>
      <xdr:colOff>10080</xdr:colOff>
      <xdr:row>0</xdr:row>
      <xdr:rowOff>0</xdr:rowOff>
    </xdr:from>
    <xdr:to>
      <xdr:col>5</xdr:col>
      <xdr:colOff>628560</xdr:colOff>
      <xdr:row>5</xdr:row>
      <xdr:rowOff>105120</xdr:rowOff>
    </xdr:to>
    <xdr:pic>
      <xdr:nvPicPr>
        <xdr:cNvPr id="14" name="Picture 4" descr=""/>
        <xdr:cNvPicPr/>
      </xdr:nvPicPr>
      <xdr:blipFill>
        <a:blip r:embed="rId1"/>
        <a:srcRect l="31771" t="24545" r="0" b="-24"/>
        <a:stretch/>
      </xdr:blipFill>
      <xdr:spPr>
        <a:xfrm>
          <a:off x="10080" y="0"/>
          <a:ext cx="5562720" cy="914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1076760</xdr:colOff>
      <xdr:row>1</xdr:row>
      <xdr:rowOff>0</xdr:rowOff>
    </xdr:from>
    <xdr:to>
      <xdr:col>5</xdr:col>
      <xdr:colOff>60480</xdr:colOff>
      <xdr:row>4</xdr:row>
      <xdr:rowOff>28440</xdr:rowOff>
    </xdr:to>
    <xdr:pic>
      <xdr:nvPicPr>
        <xdr:cNvPr id="15" name="Picture 5" descr=""/>
        <xdr:cNvPicPr/>
      </xdr:nvPicPr>
      <xdr:blipFill>
        <a:blip r:embed="rId2"/>
        <a:stretch/>
      </xdr:blipFill>
      <xdr:spPr>
        <a:xfrm>
          <a:off x="4225680" y="162000"/>
          <a:ext cx="779040" cy="514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1117440</xdr:colOff>
      <xdr:row>3</xdr:row>
      <xdr:rowOff>66600</xdr:rowOff>
    </xdr:to>
    <xdr:sp>
      <xdr:nvSpPr>
        <xdr:cNvPr id="16" name="Text 6"/>
        <xdr:cNvSpPr/>
      </xdr:nvSpPr>
      <xdr:spPr>
        <a:xfrm>
          <a:off x="0" y="0"/>
          <a:ext cx="4266360" cy="552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Enron Europe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CE1 - European Government Affairs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93</xdr:row>
          <xdr:rowOff>0</xdr:rowOff>
        </xdr:from>
        <xdr:to>
          <xdr:col>2</xdr:col>
          <xdr:colOff>1080</xdr:colOff>
          <xdr:row>94</xdr:row>
          <xdr:rowOff>0</xdr:rowOff>
        </xdr:to>
        <xdr:sp>
          <xdr:nvSpPr>
            <xdr:cNvPr id="0" name="adaytum_page_9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0</xdr:rowOff>
        </xdr:from>
        <xdr:to>
          <xdr:col>1</xdr:col>
          <xdr:colOff>1800</xdr:colOff>
          <xdr:row>114</xdr:row>
          <xdr:rowOff>0</xdr:rowOff>
        </xdr:to>
        <xdr:sp>
          <xdr:nvSpPr>
            <xdr:cNvPr id="0" name="adaytum_page_3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113</xdr:row>
          <xdr:rowOff>0</xdr:rowOff>
        </xdr:from>
        <xdr:to>
          <xdr:col>2</xdr:col>
          <xdr:colOff>1080</xdr:colOff>
          <xdr:row>114</xdr:row>
          <xdr:rowOff>0</xdr:rowOff>
        </xdr:to>
        <xdr:sp>
          <xdr:nvSpPr>
            <xdr:cNvPr id="0" name="adaytum_page_3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51480</xdr:colOff>
          <xdr:row>5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4</xdr:col>
          <xdr:colOff>230040</xdr:colOff>
          <xdr:row>5</xdr:row>
          <xdr:rowOff>0</xdr:rowOff>
        </xdr:to>
        <xdr:sp>
          <xdr:nvSpPr>
            <xdr:cNvPr id="0" name="adaytum_page_1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1080</xdr:colOff>
          <xdr:row>5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0</xdr:col>
      <xdr:colOff>10080</xdr:colOff>
      <xdr:row>0</xdr:row>
      <xdr:rowOff>0</xdr:rowOff>
    </xdr:from>
    <xdr:to>
      <xdr:col>10</xdr:col>
      <xdr:colOff>1087200</xdr:colOff>
      <xdr:row>5</xdr:row>
      <xdr:rowOff>105120</xdr:rowOff>
    </xdr:to>
    <xdr:pic>
      <xdr:nvPicPr>
        <xdr:cNvPr id="17" name="Picture 4" descr=""/>
        <xdr:cNvPicPr/>
      </xdr:nvPicPr>
      <xdr:blipFill>
        <a:blip r:embed="rId1"/>
        <a:srcRect l="31771" t="24545" r="0" b="-24"/>
        <a:stretch/>
      </xdr:blipFill>
      <xdr:spPr>
        <a:xfrm>
          <a:off x="10080" y="0"/>
          <a:ext cx="11873520" cy="914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151560</xdr:colOff>
      <xdr:row>0</xdr:row>
      <xdr:rowOff>105120</xdr:rowOff>
    </xdr:from>
    <xdr:to>
      <xdr:col>9</xdr:col>
      <xdr:colOff>937440</xdr:colOff>
      <xdr:row>3</xdr:row>
      <xdr:rowOff>133560</xdr:rowOff>
    </xdr:to>
    <xdr:pic>
      <xdr:nvPicPr>
        <xdr:cNvPr id="18" name="Picture 5" descr=""/>
        <xdr:cNvPicPr/>
      </xdr:nvPicPr>
      <xdr:blipFill>
        <a:blip r:embed="rId2"/>
        <a:stretch/>
      </xdr:blipFill>
      <xdr:spPr>
        <a:xfrm>
          <a:off x="9347760" y="105120"/>
          <a:ext cx="785880" cy="514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212400</xdr:colOff>
      <xdr:row>4</xdr:row>
      <xdr:rowOff>142920</xdr:rowOff>
    </xdr:to>
    <xdr:sp>
      <xdr:nvSpPr>
        <xdr:cNvPr id="19" name="Text 6"/>
        <xdr:cNvSpPr/>
      </xdr:nvSpPr>
      <xdr:spPr>
        <a:xfrm>
          <a:off x="0" y="0"/>
          <a:ext cx="7844400" cy="790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Enron Europe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CE1 - European Government Affairs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83</xdr:row>
          <xdr:rowOff>0</xdr:rowOff>
        </xdr:from>
        <xdr:to>
          <xdr:col>2</xdr:col>
          <xdr:colOff>1080</xdr:colOff>
          <xdr:row>84</xdr:row>
          <xdr:rowOff>-562680</xdr:rowOff>
        </xdr:to>
        <xdr:sp>
          <xdr:nvSpPr>
            <xdr:cNvPr id="0" name="adaytum_page_9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91</xdr:row>
          <xdr:rowOff>0</xdr:rowOff>
        </xdr:from>
        <xdr:to>
          <xdr:col>1</xdr:col>
          <xdr:colOff>-261360</xdr:colOff>
          <xdr:row>92</xdr:row>
          <xdr:rowOff>0</xdr:rowOff>
        </xdr:to>
        <xdr:sp>
          <xdr:nvSpPr>
            <xdr:cNvPr id="0" name="adaytum_page_3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83</xdr:row>
          <xdr:rowOff>0</xdr:rowOff>
        </xdr:from>
        <xdr:to>
          <xdr:col>2</xdr:col>
          <xdr:colOff>1080</xdr:colOff>
          <xdr:row>84</xdr:row>
          <xdr:rowOff>-562680</xdr:rowOff>
        </xdr:to>
        <xdr:sp>
          <xdr:nvSpPr>
            <xdr:cNvPr id="0" name="adaytum_page_3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91</xdr:row>
          <xdr:rowOff>0</xdr:rowOff>
        </xdr:from>
        <xdr:to>
          <xdr:col>6</xdr:col>
          <xdr:colOff>1080</xdr:colOff>
          <xdr:row>92</xdr:row>
          <xdr:rowOff>0</xdr:rowOff>
        </xdr:to>
        <xdr:sp>
          <xdr:nvSpPr>
            <xdr:cNvPr id="0" name="adaytum_page_9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91</xdr:row>
          <xdr:rowOff>0</xdr:rowOff>
        </xdr:from>
        <xdr:to>
          <xdr:col>5</xdr:col>
          <xdr:colOff>-248760</xdr:colOff>
          <xdr:row>92</xdr:row>
          <xdr:rowOff>0</xdr:rowOff>
        </xdr:to>
        <xdr:sp>
          <xdr:nvSpPr>
            <xdr:cNvPr id="0" name="adaytum_page_3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91</xdr:row>
          <xdr:rowOff>0</xdr:rowOff>
        </xdr:from>
        <xdr:to>
          <xdr:col>6</xdr:col>
          <xdr:colOff>1080</xdr:colOff>
          <xdr:row>92</xdr:row>
          <xdr:rowOff>0</xdr:rowOff>
        </xdr:to>
        <xdr:sp>
          <xdr:nvSpPr>
            <xdr:cNvPr id="0" name="adaytum_page_3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91</xdr:row>
          <xdr:rowOff>0</xdr:rowOff>
        </xdr:from>
        <xdr:to>
          <xdr:col>10</xdr:col>
          <xdr:colOff>1080</xdr:colOff>
          <xdr:row>92</xdr:row>
          <xdr:rowOff>0</xdr:rowOff>
        </xdr:to>
        <xdr:sp>
          <xdr:nvSpPr>
            <xdr:cNvPr id="0" name="adaytum_page_9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91</xdr:row>
          <xdr:rowOff>0</xdr:rowOff>
        </xdr:from>
        <xdr:to>
          <xdr:col>9</xdr:col>
          <xdr:colOff>-248760</xdr:colOff>
          <xdr:row>92</xdr:row>
          <xdr:rowOff>0</xdr:rowOff>
        </xdr:to>
        <xdr:sp>
          <xdr:nvSpPr>
            <xdr:cNvPr id="0" name="adaytum_page_3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91</xdr:row>
          <xdr:rowOff>0</xdr:rowOff>
        </xdr:from>
        <xdr:to>
          <xdr:col>10</xdr:col>
          <xdr:colOff>1080</xdr:colOff>
          <xdr:row>92</xdr:row>
          <xdr:rowOff>0</xdr:rowOff>
        </xdr:to>
        <xdr:sp>
          <xdr:nvSpPr>
            <xdr:cNvPr id="0" name="adaytum_page_3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2</xdr:col>
          <xdr:colOff>2160</xdr:colOff>
          <xdr:row>7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3</xdr:col>
          <xdr:colOff>360</xdr:colOff>
          <xdr:row>7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0</xdr:rowOff>
        </xdr:from>
        <xdr:to>
          <xdr:col>4</xdr:col>
          <xdr:colOff>720</xdr:colOff>
          <xdr:row>7</xdr:row>
          <xdr:rowOff>0</xdr:rowOff>
        </xdr:to>
        <xdr:sp>
          <xdr:nvSpPr>
            <xdr:cNvPr id="0" name="adaytum_page_1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151920</xdr:colOff>
          <xdr:row>5</xdr:row>
          <xdr:rowOff>37800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-460800</xdr:colOff>
          <xdr:row>5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0</xdr:col>
      <xdr:colOff>0</xdr:colOff>
      <xdr:row>0</xdr:row>
      <xdr:rowOff>0</xdr:rowOff>
    </xdr:from>
    <xdr:to>
      <xdr:col>11</xdr:col>
      <xdr:colOff>30960</xdr:colOff>
      <xdr:row>6</xdr:row>
      <xdr:rowOff>152280</xdr:rowOff>
    </xdr:to>
    <xdr:pic>
      <xdr:nvPicPr>
        <xdr:cNvPr id="20" name="Picture 1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11320560" cy="1123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19800</xdr:colOff>
      <xdr:row>0</xdr:row>
      <xdr:rowOff>28440</xdr:rowOff>
    </xdr:from>
    <xdr:to>
      <xdr:col>10</xdr:col>
      <xdr:colOff>71640</xdr:colOff>
      <xdr:row>6</xdr:row>
      <xdr:rowOff>18720</xdr:rowOff>
    </xdr:to>
    <xdr:sp>
      <xdr:nvSpPr>
        <xdr:cNvPr id="21" name="Text 2"/>
        <xdr:cNvSpPr/>
      </xdr:nvSpPr>
      <xdr:spPr>
        <a:xfrm>
          <a:off x="160200" y="28440"/>
          <a:ext cx="10295640" cy="96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Enron Europe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Transaction Cost Incurred and Booked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 Continental Origination Total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372240</xdr:colOff>
      <xdr:row>0</xdr:row>
      <xdr:rowOff>56880</xdr:rowOff>
    </xdr:from>
    <xdr:to>
      <xdr:col>10</xdr:col>
      <xdr:colOff>252000</xdr:colOff>
      <xdr:row>3</xdr:row>
      <xdr:rowOff>142920</xdr:rowOff>
    </xdr:to>
    <xdr:pic>
      <xdr:nvPicPr>
        <xdr:cNvPr id="22" name="Picture 3" descr=""/>
        <xdr:cNvPicPr/>
      </xdr:nvPicPr>
      <xdr:blipFill>
        <a:blip r:embed="rId2"/>
        <a:stretch/>
      </xdr:blipFill>
      <xdr:spPr>
        <a:xfrm>
          <a:off x="9851040" y="56880"/>
          <a:ext cx="785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drawing" Target="../drawings/drawing10.xml"/><Relationship Id="rId3" Type="http://schemas.openxmlformats.org/officeDocument/2006/relationships/vmlDrawing" Target="../drawings/vmlDrawing10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drawing" Target="../drawings/drawing11.xml"/><Relationship Id="rId3" Type="http://schemas.openxmlformats.org/officeDocument/2006/relationships/vmlDrawing" Target="../drawings/vmlDrawing11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drawing" Target="../drawings/drawing12.xml"/><Relationship Id="rId3" Type="http://schemas.openxmlformats.org/officeDocument/2006/relationships/vmlDrawing" Target="../drawings/vmlDrawing12.v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comments" Target="../comments13.xml"/><Relationship Id="rId2" Type="http://schemas.openxmlformats.org/officeDocument/2006/relationships/drawing" Target="../drawings/drawing13.xml"/><Relationship Id="rId3" Type="http://schemas.openxmlformats.org/officeDocument/2006/relationships/vmlDrawing" Target="../drawings/vmlDrawing13.v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comments" Target="../comments14.xml"/><Relationship Id="rId2" Type="http://schemas.openxmlformats.org/officeDocument/2006/relationships/drawing" Target="../drawings/drawing14.xml"/><Relationship Id="rId3" Type="http://schemas.openxmlformats.org/officeDocument/2006/relationships/vmlDrawing" Target="../drawings/vmlDrawing14.v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comments" Target="../comments15.xml"/><Relationship Id="rId2" Type="http://schemas.openxmlformats.org/officeDocument/2006/relationships/drawing" Target="../drawings/drawing15.xml"/><Relationship Id="rId3" Type="http://schemas.openxmlformats.org/officeDocument/2006/relationships/vmlDrawing" Target="../drawings/vmlDrawing15.v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comments" Target="../comments16.xml"/><Relationship Id="rId2" Type="http://schemas.openxmlformats.org/officeDocument/2006/relationships/drawing" Target="../drawings/drawing16.xml"/><Relationship Id="rId3" Type="http://schemas.openxmlformats.org/officeDocument/2006/relationships/vmlDrawing" Target="../drawings/vmlDrawing16.v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comments" Target="../comments17.xml"/><Relationship Id="rId2" Type="http://schemas.openxmlformats.org/officeDocument/2006/relationships/drawing" Target="../drawings/drawing17.xml"/><Relationship Id="rId3" Type="http://schemas.openxmlformats.org/officeDocument/2006/relationships/vmlDrawing" Target="../drawings/vmlDrawing17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6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7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8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9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11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1"/>
  <cols>
    <col collapsed="false" customWidth="true" hidden="false" outlineLevel="0" max="2" min="2" style="0" width="46.7"/>
    <col collapsed="false" customWidth="true" hidden="false" outlineLevel="0" max="3" min="3" style="0" width="14.41"/>
    <col collapsed="false" customWidth="true" hidden="false" outlineLevel="0" max="4" min="4" style="0" width="13.41"/>
    <col collapsed="false" customWidth="true" hidden="false" outlineLevel="0" max="5" min="5" style="0" width="15.13"/>
    <col collapsed="false" customWidth="true" hidden="false" outlineLevel="0" max="6" min="6" style="0" width="2.13"/>
    <col collapsed="false" customWidth="true" hidden="true" outlineLevel="1" max="7" min="7" style="1" width="9.14"/>
    <col collapsed="false" customWidth="true" hidden="false" outlineLevel="1" max="8" min="8" style="1" width="9.14"/>
    <col collapsed="false" customWidth="true" hidden="false" outlineLevel="1" max="10" min="9" style="1" width="14.41"/>
    <col collapsed="false" customWidth="true" hidden="false" outlineLevel="1" max="11" min="11" style="1" width="13.7"/>
    <col collapsed="false" customWidth="true" hidden="false" outlineLevel="0" max="12" min="12" style="1" width="11.99"/>
    <col collapsed="false" customWidth="true" hidden="false" outlineLevel="0" max="13" min="13" style="1" width="6.85"/>
    <col collapsed="false" customWidth="true" hidden="false" outlineLevel="0" max="14" min="14" style="0" width="15.56"/>
    <col collapsed="false" customWidth="true" hidden="false" outlineLevel="0" max="15" min="15" style="0" width="15.41"/>
    <col collapsed="false" customWidth="true" hidden="false" outlineLevel="0" max="16" min="16" style="0" width="14.7"/>
    <col collapsed="false" customWidth="true" hidden="false" outlineLevel="0" max="17" min="17" style="0" width="10.28"/>
    <col collapsed="false" customWidth="true" hidden="false" outlineLevel="0" max="18" min="18" style="0" width="11.99"/>
    <col collapsed="false" customWidth="true" hidden="false" outlineLevel="0" max="19" min="19" style="0" width="6.28"/>
    <col collapsed="false" customWidth="true" hidden="false" outlineLevel="0" max="33" min="26" style="0" width="11.99"/>
  </cols>
  <sheetData>
    <row r="2" customFormat="false" ht="12.75" hidden="false" customHeight="false" outlineLevel="0" collapsed="false">
      <c r="G2" s="2"/>
      <c r="H2" s="2"/>
      <c r="I2" s="2"/>
      <c r="J2" s="2"/>
      <c r="K2" s="2"/>
      <c r="L2" s="2"/>
      <c r="M2" s="2"/>
    </row>
    <row r="3" customFormat="false" ht="12.75" hidden="false" customHeight="false" outlineLevel="0" collapsed="false">
      <c r="G3" s="3"/>
      <c r="H3" s="3"/>
      <c r="I3" s="3"/>
      <c r="J3" s="3"/>
      <c r="K3" s="3"/>
      <c r="L3" s="4"/>
      <c r="M3" s="5"/>
    </row>
    <row r="4" customFormat="false" ht="12.75" hidden="false" customHeight="false" outlineLevel="0" collapsed="false">
      <c r="G4" s="2"/>
      <c r="H4" s="2"/>
      <c r="I4" s="2"/>
      <c r="J4" s="2"/>
      <c r="K4" s="2"/>
      <c r="L4" s="2"/>
      <c r="M4" s="2"/>
    </row>
    <row r="5" customFormat="false" ht="12.75" hidden="false" customHeight="false" outlineLevel="0" collapsed="false">
      <c r="B5" s="6" t="s">
        <v>0</v>
      </c>
      <c r="G5" s="3"/>
      <c r="H5" s="3"/>
      <c r="I5" s="3"/>
      <c r="J5" s="3"/>
      <c r="K5" s="3"/>
      <c r="L5" s="4"/>
      <c r="M5" s="5"/>
    </row>
    <row r="6" customFormat="false" ht="12.75" hidden="false" customHeight="false" outlineLevel="0" collapsed="false">
      <c r="B6" s="4" t="s">
        <v>1</v>
      </c>
      <c r="C6" s="4" t="s">
        <v>2</v>
      </c>
      <c r="G6" s="2"/>
      <c r="H6" s="2"/>
      <c r="I6" s="2"/>
      <c r="J6" s="2"/>
      <c r="K6" s="2"/>
      <c r="L6" s="2"/>
      <c r="M6" s="2"/>
    </row>
    <row r="7" customFormat="false" ht="12.75" hidden="false" customHeight="false" outlineLevel="0" collapsed="false">
      <c r="G7" s="3"/>
      <c r="H7" s="3"/>
      <c r="I7" s="3"/>
      <c r="J7" s="3"/>
      <c r="K7" s="3"/>
      <c r="L7" s="4"/>
      <c r="M7" s="5"/>
    </row>
    <row r="8" customFormat="false" ht="18" hidden="false" customHeight="true" outlineLevel="0" collapsed="false">
      <c r="A8" s="7"/>
      <c r="B8" s="7"/>
      <c r="C8" s="8" t="s">
        <v>3</v>
      </c>
      <c r="D8" s="8"/>
      <c r="E8" s="8"/>
      <c r="F8" s="8"/>
      <c r="G8" s="9" t="s">
        <v>4</v>
      </c>
      <c r="H8" s="9"/>
      <c r="I8" s="9"/>
      <c r="J8" s="10" t="s">
        <v>4</v>
      </c>
      <c r="K8" s="11"/>
      <c r="L8" s="12"/>
      <c r="M8" s="12"/>
      <c r="N8" s="8" t="s">
        <v>5</v>
      </c>
      <c r="O8" s="8"/>
      <c r="P8" s="8"/>
    </row>
    <row r="9" customFormat="false" ht="17.25" hidden="false" customHeight="true" outlineLevel="0" collapsed="false">
      <c r="A9" s="13"/>
      <c r="B9" s="13"/>
      <c r="C9" s="14" t="s">
        <v>6</v>
      </c>
      <c r="D9" s="15" t="s">
        <v>7</v>
      </c>
      <c r="E9" s="16" t="s">
        <v>8</v>
      </c>
      <c r="F9" s="17"/>
      <c r="G9" s="16" t="s">
        <v>8</v>
      </c>
      <c r="H9" s="16"/>
      <c r="I9" s="14" t="s">
        <v>6</v>
      </c>
      <c r="J9" s="15" t="s">
        <v>7</v>
      </c>
      <c r="K9" s="16" t="s">
        <v>8</v>
      </c>
      <c r="L9" s="17"/>
      <c r="M9" s="18" t="s">
        <v>7</v>
      </c>
      <c r="N9" s="14" t="s">
        <v>6</v>
      </c>
      <c r="O9" s="15" t="s">
        <v>7</v>
      </c>
      <c r="P9" s="19" t="s">
        <v>8</v>
      </c>
    </row>
    <row r="10" customFormat="false" ht="12.75" hidden="true" customHeight="true" outlineLevel="0" collapsed="false">
      <c r="A10" s="13"/>
      <c r="B10" s="20" t="s">
        <v>9</v>
      </c>
      <c r="C10" s="21" t="n">
        <v>0</v>
      </c>
      <c r="D10" s="21" t="n">
        <v>0</v>
      </c>
      <c r="E10" s="21" t="n">
        <f aca="false">+D10-C10</f>
        <v>0</v>
      </c>
      <c r="F10" s="21"/>
      <c r="G10" s="21" t="e">
        <f aca="false">+#REF!-#REF!</f>
        <v>#REF!</v>
      </c>
      <c r="H10" s="21"/>
      <c r="I10" s="21" t="n">
        <f aca="false">N10-C10</f>
        <v>0</v>
      </c>
      <c r="J10" s="21" t="n">
        <f aca="false">O10-D10</f>
        <v>0</v>
      </c>
      <c r="K10" s="21" t="n">
        <f aca="false">J10-I10</f>
        <v>0</v>
      </c>
      <c r="L10" s="21"/>
      <c r="M10" s="21"/>
      <c r="N10" s="21" t="n">
        <v>0</v>
      </c>
      <c r="O10" s="21" t="n">
        <v>0</v>
      </c>
      <c r="P10" s="21" t="n">
        <f aca="false">+O10-N10</f>
        <v>0</v>
      </c>
    </row>
    <row r="11" customFormat="false" ht="12.75" hidden="false" customHeight="false" outlineLevel="0" collapsed="false">
      <c r="A11" s="13"/>
      <c r="B11" s="17"/>
      <c r="C11" s="21"/>
      <c r="D11" s="21"/>
      <c r="E11" s="21" t="n">
        <f aca="false">+D11-C11</f>
        <v>0</v>
      </c>
      <c r="F11" s="21"/>
      <c r="G11" s="21" t="e">
        <f aca="false">+#REF!-#REF!</f>
        <v>#REF!</v>
      </c>
      <c r="H11" s="21"/>
      <c r="I11" s="21" t="n">
        <f aca="false">N11-C11</f>
        <v>0</v>
      </c>
      <c r="J11" s="21" t="n">
        <f aca="false">O11-D11</f>
        <v>0</v>
      </c>
      <c r="K11" s="21" t="n">
        <f aca="false">J11-I11</f>
        <v>0</v>
      </c>
      <c r="L11" s="21"/>
      <c r="M11" s="21"/>
      <c r="N11" s="21"/>
      <c r="O11" s="21"/>
      <c r="P11" s="21" t="n">
        <f aca="false">+O11-N11</f>
        <v>0</v>
      </c>
    </row>
    <row r="12" customFormat="false" ht="12.75" hidden="false" customHeight="false" outlineLevel="0" collapsed="false">
      <c r="A12" s="13"/>
      <c r="B12" s="18" t="s">
        <v>10</v>
      </c>
      <c r="C12" s="21" t="n">
        <v>0</v>
      </c>
      <c r="D12" s="21" t="n">
        <v>1302169.21641791</v>
      </c>
      <c r="E12" s="21" t="n">
        <f aca="false">+D12-C12</f>
        <v>1302169.21641791</v>
      </c>
      <c r="F12" s="21"/>
      <c r="G12" s="21" t="e">
        <f aca="false">+#REF!-#REF!</f>
        <v>#REF!</v>
      </c>
      <c r="H12" s="21"/>
      <c r="I12" s="21" t="n">
        <f aca="false">N12-C12</f>
        <v>1962659.1375</v>
      </c>
      <c r="J12" s="21" t="n">
        <f aca="false">O12-D12</f>
        <v>3988721.3619403</v>
      </c>
      <c r="K12" s="21" t="n">
        <f aca="false">J12-I12</f>
        <v>2026062.2244403</v>
      </c>
      <c r="L12" s="21"/>
      <c r="M12" s="21"/>
      <c r="N12" s="21" t="n">
        <v>1962659.1375</v>
      </c>
      <c r="O12" s="21" t="n">
        <v>5290890.57835821</v>
      </c>
      <c r="P12" s="21" t="n">
        <f aca="false">+O12-N12</f>
        <v>3328231.44085821</v>
      </c>
    </row>
    <row r="13" customFormat="false" ht="12.75" hidden="false" customHeight="true" outlineLevel="0" collapsed="false">
      <c r="A13" s="13"/>
      <c r="B13" s="18" t="s">
        <v>11</v>
      </c>
      <c r="C13" s="21" t="n">
        <v>0</v>
      </c>
      <c r="D13" s="21" t="n">
        <v>0</v>
      </c>
      <c r="E13" s="21" t="n">
        <f aca="false">+D13-C13</f>
        <v>0</v>
      </c>
      <c r="F13" s="21"/>
      <c r="G13" s="21" t="e">
        <f aca="false">+#REF!-#REF!</f>
        <v>#REF!</v>
      </c>
      <c r="H13" s="21"/>
      <c r="I13" s="21" t="n">
        <f aca="false">N13-C13</f>
        <v>78385.5</v>
      </c>
      <c r="J13" s="21" t="n">
        <f aca="false">O13-D13</f>
        <v>0</v>
      </c>
      <c r="K13" s="21" t="n">
        <f aca="false">J13-I13</f>
        <v>-78385.5</v>
      </c>
      <c r="L13" s="21"/>
      <c r="M13" s="21"/>
      <c r="N13" s="21" t="n">
        <v>78385.5</v>
      </c>
      <c r="O13" s="21" t="n">
        <v>0</v>
      </c>
      <c r="P13" s="21" t="n">
        <f aca="false">+O13-N13</f>
        <v>-78385.5</v>
      </c>
    </row>
    <row r="14" customFormat="false" ht="12.75" hidden="false" customHeight="true" outlineLevel="0" collapsed="false">
      <c r="A14" s="13"/>
      <c r="B14" s="18" t="s">
        <v>12</v>
      </c>
      <c r="C14" s="21" t="n">
        <v>0</v>
      </c>
      <c r="D14" s="21" t="n">
        <v>0</v>
      </c>
      <c r="E14" s="21" t="n">
        <f aca="false">+D14-C14</f>
        <v>0</v>
      </c>
      <c r="F14" s="21"/>
      <c r="G14" s="21" t="e">
        <f aca="false">+#REF!-#REF!</f>
        <v>#REF!</v>
      </c>
      <c r="H14" s="21"/>
      <c r="I14" s="21" t="n">
        <f aca="false">N14-C14</f>
        <v>952344.75</v>
      </c>
      <c r="J14" s="21" t="n">
        <f aca="false">O14-D14</f>
        <v>0</v>
      </c>
      <c r="K14" s="21" t="n">
        <f aca="false">J14-I14</f>
        <v>-952344.75</v>
      </c>
      <c r="L14" s="21"/>
      <c r="M14" s="21"/>
      <c r="N14" s="21" t="n">
        <v>952344.75</v>
      </c>
      <c r="O14" s="21" t="n">
        <v>0</v>
      </c>
      <c r="P14" s="21" t="n">
        <f aca="false">+O14-N14</f>
        <v>-952344.75</v>
      </c>
    </row>
    <row r="15" customFormat="false" ht="12.75" hidden="true" customHeight="true" outlineLevel="0" collapsed="false">
      <c r="A15" s="13"/>
      <c r="B15" s="18" t="s">
        <v>13</v>
      </c>
      <c r="C15" s="21" t="n">
        <v>0</v>
      </c>
      <c r="D15" s="21" t="n">
        <v>0</v>
      </c>
      <c r="E15" s="21" t="n">
        <f aca="false">+D15-C15</f>
        <v>0</v>
      </c>
      <c r="F15" s="21"/>
      <c r="G15" s="21" t="e">
        <f aca="false">+#REF!-#REF!</f>
        <v>#REF!</v>
      </c>
      <c r="H15" s="21"/>
      <c r="I15" s="21" t="n">
        <f aca="false">N15-C15</f>
        <v>0</v>
      </c>
      <c r="J15" s="21" t="n">
        <f aca="false">O15-D15</f>
        <v>0</v>
      </c>
      <c r="K15" s="21" t="n">
        <f aca="false">J15-I15</f>
        <v>0</v>
      </c>
      <c r="L15" s="21"/>
      <c r="M15" s="21"/>
      <c r="N15" s="21" t="n">
        <v>0</v>
      </c>
      <c r="O15" s="21" t="n">
        <v>0</v>
      </c>
      <c r="P15" s="21" t="n">
        <f aca="false">+O15-N15</f>
        <v>0</v>
      </c>
    </row>
    <row r="16" customFormat="false" ht="12.75" hidden="false" customHeight="false" outlineLevel="0" collapsed="false">
      <c r="A16" s="13"/>
      <c r="B16" s="18" t="s">
        <v>14</v>
      </c>
      <c r="C16" s="21" t="n">
        <v>712292.88</v>
      </c>
      <c r="D16" s="21" t="n">
        <v>0</v>
      </c>
      <c r="E16" s="21" t="n">
        <f aca="false">+D16-C16</f>
        <v>-712292.88</v>
      </c>
      <c r="F16" s="21"/>
      <c r="G16" s="21" t="e">
        <f aca="false">+#REF!-#REF!</f>
        <v>#REF!</v>
      </c>
      <c r="H16" s="21"/>
      <c r="I16" s="21" t="n">
        <f aca="false">N16-C16</f>
        <v>0</v>
      </c>
      <c r="J16" s="21" t="n">
        <f aca="false">O16-D16</f>
        <v>0</v>
      </c>
      <c r="K16" s="21" t="n">
        <f aca="false">J16-I16</f>
        <v>0</v>
      </c>
      <c r="L16" s="21"/>
      <c r="M16" s="21"/>
      <c r="N16" s="21" t="n">
        <v>712292.88</v>
      </c>
      <c r="O16" s="21" t="n">
        <v>0</v>
      </c>
      <c r="P16" s="21" t="n">
        <f aca="false">+O16-N16</f>
        <v>-712292.88</v>
      </c>
    </row>
    <row r="17" customFormat="false" ht="12.75" hidden="false" customHeight="false" outlineLevel="0" collapsed="false">
      <c r="A17" s="13"/>
      <c r="B17" s="20" t="s">
        <v>15</v>
      </c>
      <c r="C17" s="21" t="n">
        <v>712292.88</v>
      </c>
      <c r="D17" s="21" t="n">
        <v>1302169.21641791</v>
      </c>
      <c r="E17" s="21" t="n">
        <f aca="false">+D17-C17</f>
        <v>589876.33641791</v>
      </c>
      <c r="F17" s="21"/>
      <c r="G17" s="21" t="e">
        <f aca="false">+#REF!-#REF!</f>
        <v>#REF!</v>
      </c>
      <c r="H17" s="21"/>
      <c r="I17" s="21" t="n">
        <f aca="false">N17-C17</f>
        <v>2993389.3875</v>
      </c>
      <c r="J17" s="21" t="n">
        <f aca="false">O17-D17</f>
        <v>3988721.3619403</v>
      </c>
      <c r="K17" s="21" t="n">
        <f aca="false">J17-I17</f>
        <v>995331.974440299</v>
      </c>
      <c r="L17" s="21"/>
      <c r="M17" s="21"/>
      <c r="N17" s="21" t="n">
        <v>3705682.2675</v>
      </c>
      <c r="O17" s="21" t="n">
        <v>5290890.57835821</v>
      </c>
      <c r="P17" s="21" t="n">
        <f aca="false">+O17-N17</f>
        <v>1585208.31085821</v>
      </c>
    </row>
    <row r="18" customFormat="false" ht="12.75" hidden="false" customHeight="false" outlineLevel="0" collapsed="false">
      <c r="A18" s="13"/>
      <c r="B18" s="17"/>
      <c r="C18" s="21"/>
      <c r="D18" s="21"/>
      <c r="E18" s="21"/>
      <c r="F18" s="21"/>
      <c r="G18" s="21"/>
      <c r="H18" s="21"/>
      <c r="I18" s="21" t="n">
        <f aca="false">N18-C18</f>
        <v>0</v>
      </c>
      <c r="J18" s="21" t="n">
        <f aca="false">O18-D18</f>
        <v>0</v>
      </c>
      <c r="K18" s="21" t="n">
        <f aca="false">J18-I18</f>
        <v>0</v>
      </c>
      <c r="L18" s="21"/>
      <c r="M18" s="21"/>
      <c r="N18" s="21"/>
      <c r="O18" s="21"/>
      <c r="P18" s="21"/>
    </row>
    <row r="19" customFormat="false" ht="12.75" hidden="false" customHeight="false" outlineLevel="0" collapsed="false">
      <c r="A19" s="13"/>
      <c r="B19" s="18" t="s">
        <v>16</v>
      </c>
      <c r="C19" s="21" t="n">
        <v>0</v>
      </c>
      <c r="D19" s="21" t="n">
        <v>4477.61194029852</v>
      </c>
      <c r="E19" s="21" t="n">
        <f aca="false">+D19-C19</f>
        <v>4477.61194029852</v>
      </c>
      <c r="F19" s="21"/>
      <c r="G19" s="21" t="e">
        <f aca="false">+#REF!-#REF!</f>
        <v>#REF!</v>
      </c>
      <c r="H19" s="21"/>
      <c r="I19" s="21" t="n">
        <f aca="false">N19-C19</f>
        <v>16128</v>
      </c>
      <c r="J19" s="21" t="n">
        <f aca="false">O19-D19</f>
        <v>13432.8358208956</v>
      </c>
      <c r="K19" s="21" t="n">
        <f aca="false">J19-I19</f>
        <v>-2695.16417910444</v>
      </c>
      <c r="L19" s="21"/>
      <c r="M19" s="21"/>
      <c r="N19" s="21" t="n">
        <v>16128</v>
      </c>
      <c r="O19" s="21" t="n">
        <v>17910.4477611941</v>
      </c>
      <c r="P19" s="21" t="n">
        <f aca="false">+O19-N19</f>
        <v>1782.44776119408</v>
      </c>
    </row>
    <row r="20" customFormat="false" ht="12.75" hidden="false" customHeight="false" outlineLevel="0" collapsed="false">
      <c r="A20" s="13"/>
      <c r="B20" s="18" t="s">
        <v>17</v>
      </c>
      <c r="C20" s="21" t="n">
        <v>0</v>
      </c>
      <c r="D20" s="21" t="n">
        <v>494029.850746268</v>
      </c>
      <c r="E20" s="21" t="n">
        <f aca="false">+D20-C20</f>
        <v>494029.850746268</v>
      </c>
      <c r="F20" s="21"/>
      <c r="G20" s="21" t="e">
        <f aca="false">+#REF!-#REF!</f>
        <v>#REF!</v>
      </c>
      <c r="H20" s="21"/>
      <c r="I20" s="21" t="n">
        <f aca="false">N20-C20</f>
        <v>1745163</v>
      </c>
      <c r="J20" s="21" t="n">
        <f aca="false">O20-D20</f>
        <v>1482089.5522388</v>
      </c>
      <c r="K20" s="21" t="n">
        <f aca="false">J20-I20</f>
        <v>-263073.447761196</v>
      </c>
      <c r="L20" s="21"/>
      <c r="M20" s="21"/>
      <c r="N20" s="21" t="n">
        <v>1745163</v>
      </c>
      <c r="O20" s="21" t="n">
        <v>1976119.40298507</v>
      </c>
      <c r="P20" s="21" t="n">
        <f aca="false">+O20-N20</f>
        <v>230956.402985072</v>
      </c>
    </row>
    <row r="21" customFormat="false" ht="12.75" hidden="true" customHeight="false" outlineLevel="0" collapsed="false">
      <c r="A21" s="13"/>
      <c r="B21" s="18" t="s">
        <v>18</v>
      </c>
      <c r="C21" s="21" t="n">
        <v>0</v>
      </c>
      <c r="D21" s="21" t="n">
        <v>0</v>
      </c>
      <c r="E21" s="21" t="n">
        <f aca="false">+D21-C21</f>
        <v>0</v>
      </c>
      <c r="F21" s="21"/>
      <c r="G21" s="21" t="e">
        <f aca="false">+#REF!-#REF!</f>
        <v>#REF!</v>
      </c>
      <c r="H21" s="21"/>
      <c r="I21" s="21" t="n">
        <f aca="false">N21-C21</f>
        <v>0</v>
      </c>
      <c r="J21" s="21" t="n">
        <f aca="false">O21-D21</f>
        <v>0</v>
      </c>
      <c r="K21" s="21" t="n">
        <f aca="false">J21-I21</f>
        <v>0</v>
      </c>
      <c r="L21" s="21"/>
      <c r="M21" s="21"/>
      <c r="N21" s="21" t="n">
        <v>0</v>
      </c>
      <c r="O21" s="21" t="n">
        <v>0</v>
      </c>
      <c r="P21" s="21" t="n">
        <f aca="false">+O21-N21</f>
        <v>0</v>
      </c>
    </row>
    <row r="22" customFormat="false" ht="12.75" hidden="false" customHeight="false" outlineLevel="0" collapsed="false">
      <c r="A22" s="13"/>
      <c r="B22" s="18" t="s">
        <v>19</v>
      </c>
      <c r="C22" s="21" t="n">
        <v>82702.53</v>
      </c>
      <c r="D22" s="21" t="n">
        <v>0</v>
      </c>
      <c r="E22" s="21" t="n">
        <f aca="false">+D22-C22</f>
        <v>-82702.53</v>
      </c>
      <c r="F22" s="21"/>
      <c r="G22" s="21" t="e">
        <f aca="false">+#REF!-#REF!</f>
        <v>#REF!</v>
      </c>
      <c r="H22" s="21"/>
      <c r="I22" s="21" t="n">
        <f aca="false">N22-C22</f>
        <v>0</v>
      </c>
      <c r="J22" s="21" t="n">
        <f aca="false">O22-D22</f>
        <v>0</v>
      </c>
      <c r="K22" s="21" t="n">
        <f aca="false">J22-I22</f>
        <v>0</v>
      </c>
      <c r="L22" s="21"/>
      <c r="M22" s="21"/>
      <c r="N22" s="21" t="n">
        <v>82702.53</v>
      </c>
      <c r="O22" s="21" t="n">
        <v>0</v>
      </c>
      <c r="P22" s="21" t="n">
        <f aca="false">+O22-N22</f>
        <v>-82702.53</v>
      </c>
    </row>
    <row r="23" customFormat="false" ht="12.75" hidden="false" customHeight="false" outlineLevel="0" collapsed="false">
      <c r="A23" s="13"/>
      <c r="B23" s="20" t="s">
        <v>20</v>
      </c>
      <c r="C23" s="21" t="n">
        <v>82702.53</v>
      </c>
      <c r="D23" s="21" t="n">
        <v>498507.462686567</v>
      </c>
      <c r="E23" s="21" t="n">
        <f aca="false">+D23-C23</f>
        <v>415804.932686567</v>
      </c>
      <c r="F23" s="21"/>
      <c r="G23" s="21" t="e">
        <f aca="false">+#REF!-#REF!</f>
        <v>#REF!</v>
      </c>
      <c r="H23" s="21"/>
      <c r="I23" s="21" t="n">
        <f aca="false">N23-C23</f>
        <v>1761291</v>
      </c>
      <c r="J23" s="21" t="n">
        <f aca="false">O23-D23</f>
        <v>1495522.3880597</v>
      </c>
      <c r="K23" s="21" t="n">
        <f aca="false">J23-I23</f>
        <v>-265768.611940301</v>
      </c>
      <c r="L23" s="21"/>
      <c r="M23" s="21"/>
      <c r="N23" s="21" t="n">
        <v>1843993.53</v>
      </c>
      <c r="O23" s="21" t="n">
        <v>1994029.85074627</v>
      </c>
      <c r="P23" s="21" t="n">
        <f aca="false">+O23-N23</f>
        <v>150036.320746266</v>
      </c>
    </row>
    <row r="24" customFormat="false" ht="12.75" hidden="false" customHeight="false" outlineLevel="0" collapsed="false">
      <c r="A24" s="13"/>
      <c r="B24" s="17"/>
      <c r="C24" s="21"/>
      <c r="D24" s="21"/>
      <c r="E24" s="21"/>
      <c r="F24" s="21"/>
      <c r="G24" s="21"/>
      <c r="H24" s="21"/>
      <c r="I24" s="21" t="n">
        <f aca="false">N24-C24</f>
        <v>0</v>
      </c>
      <c r="J24" s="21" t="n">
        <f aca="false">O24-D24</f>
        <v>0</v>
      </c>
      <c r="K24" s="21" t="n">
        <f aca="false">J24-I24</f>
        <v>0</v>
      </c>
      <c r="L24" s="21"/>
      <c r="M24" s="21"/>
      <c r="N24" s="21"/>
      <c r="O24" s="21"/>
      <c r="P24" s="21"/>
    </row>
    <row r="25" customFormat="false" ht="12.75" hidden="true" customHeight="true" outlineLevel="0" collapsed="false">
      <c r="A25" s="13"/>
      <c r="B25" s="18" t="s">
        <v>21</v>
      </c>
      <c r="C25" s="21" t="n">
        <v>0</v>
      </c>
      <c r="D25" s="21" t="n">
        <v>0</v>
      </c>
      <c r="E25" s="21" t="n">
        <f aca="false">+D25-C25</f>
        <v>0</v>
      </c>
      <c r="F25" s="21"/>
      <c r="G25" s="21" t="e">
        <f aca="false">+#REF!-#REF!</f>
        <v>#REF!</v>
      </c>
      <c r="H25" s="21"/>
      <c r="I25" s="21" t="n">
        <f aca="false">N25-C25</f>
        <v>0</v>
      </c>
      <c r="J25" s="21" t="n">
        <f aca="false">O25-D25</f>
        <v>0</v>
      </c>
      <c r="K25" s="21" t="n">
        <f aca="false">J25-I25</f>
        <v>0</v>
      </c>
      <c r="L25" s="21"/>
      <c r="M25" s="21"/>
      <c r="N25" s="21" t="n">
        <v>0</v>
      </c>
      <c r="O25" s="21" t="n">
        <v>0</v>
      </c>
      <c r="P25" s="21" t="n">
        <f aca="false">+O25-N25</f>
        <v>0</v>
      </c>
    </row>
    <row r="26" customFormat="false" ht="12.75" hidden="true" customHeight="true" outlineLevel="0" collapsed="false">
      <c r="A26" s="13"/>
      <c r="B26" s="18" t="s">
        <v>22</v>
      </c>
      <c r="C26" s="21" t="n">
        <v>0</v>
      </c>
      <c r="D26" s="21" t="n">
        <v>0</v>
      </c>
      <c r="E26" s="21" t="n">
        <f aca="false">+D26-C26</f>
        <v>0</v>
      </c>
      <c r="F26" s="21"/>
      <c r="G26" s="21" t="e">
        <f aca="false">+#REF!-#REF!</f>
        <v>#REF!</v>
      </c>
      <c r="H26" s="21"/>
      <c r="I26" s="21" t="n">
        <f aca="false">N26-C26</f>
        <v>0</v>
      </c>
      <c r="J26" s="21" t="n">
        <f aca="false">O26-D26</f>
        <v>0</v>
      </c>
      <c r="K26" s="21" t="n">
        <f aca="false">J26-I26</f>
        <v>0</v>
      </c>
      <c r="L26" s="21"/>
      <c r="M26" s="21"/>
      <c r="N26" s="21" t="n">
        <v>0</v>
      </c>
      <c r="O26" s="21" t="n">
        <v>0</v>
      </c>
      <c r="P26" s="21" t="n">
        <f aca="false">+O26-N26</f>
        <v>0</v>
      </c>
    </row>
    <row r="27" customFormat="false" ht="12.75" hidden="true" customHeight="true" outlineLevel="0" collapsed="false">
      <c r="A27" s="13"/>
      <c r="B27" s="18" t="s">
        <v>23</v>
      </c>
      <c r="C27" s="21" t="n">
        <v>0</v>
      </c>
      <c r="D27" s="21" t="n">
        <v>0</v>
      </c>
      <c r="E27" s="21" t="n">
        <f aca="false">+D27-C27</f>
        <v>0</v>
      </c>
      <c r="F27" s="21"/>
      <c r="G27" s="21" t="e">
        <f aca="false">+#REF!-#REF!</f>
        <v>#REF!</v>
      </c>
      <c r="H27" s="21"/>
      <c r="I27" s="21" t="n">
        <f aca="false">N27-C27</f>
        <v>0</v>
      </c>
      <c r="J27" s="21" t="n">
        <f aca="false">O27-D27</f>
        <v>0</v>
      </c>
      <c r="K27" s="21" t="n">
        <f aca="false">J27-I27</f>
        <v>0</v>
      </c>
      <c r="L27" s="21"/>
      <c r="M27" s="21"/>
      <c r="N27" s="21" t="n">
        <v>0</v>
      </c>
      <c r="O27" s="21" t="n">
        <v>0</v>
      </c>
      <c r="P27" s="21" t="n">
        <f aca="false">+O27-N27</f>
        <v>0</v>
      </c>
    </row>
    <row r="28" customFormat="false" ht="12.75" hidden="true" customHeight="false" outlineLevel="0" collapsed="false">
      <c r="A28" s="13"/>
      <c r="B28" s="18" t="s">
        <v>24</v>
      </c>
      <c r="C28" s="21" t="n">
        <v>0</v>
      </c>
      <c r="D28" s="21" t="n">
        <v>0</v>
      </c>
      <c r="E28" s="21" t="n">
        <f aca="false">+D28-C28</f>
        <v>0</v>
      </c>
      <c r="F28" s="21"/>
      <c r="G28" s="21" t="e">
        <f aca="false">+#REF!-#REF!</f>
        <v>#REF!</v>
      </c>
      <c r="H28" s="21"/>
      <c r="I28" s="21" t="n">
        <f aca="false">N28-C28</f>
        <v>0</v>
      </c>
      <c r="J28" s="21" t="n">
        <f aca="false">O28-D28</f>
        <v>0</v>
      </c>
      <c r="K28" s="21" t="n">
        <f aca="false">J28-I28</f>
        <v>0</v>
      </c>
      <c r="L28" s="21"/>
      <c r="M28" s="21"/>
      <c r="N28" s="21" t="n">
        <v>0</v>
      </c>
      <c r="O28" s="21" t="n">
        <v>0</v>
      </c>
      <c r="P28" s="21" t="n">
        <f aca="false">+O28-N28</f>
        <v>0</v>
      </c>
    </row>
    <row r="29" customFormat="false" ht="12.75" hidden="false" customHeight="false" outlineLevel="0" collapsed="false">
      <c r="A29" s="13"/>
      <c r="B29" s="18" t="s">
        <v>25</v>
      </c>
      <c r="C29" s="21" t="n">
        <v>0</v>
      </c>
      <c r="D29" s="21" t="n">
        <v>11194.0298507463</v>
      </c>
      <c r="E29" s="21" t="n">
        <f aca="false">+D29-C29</f>
        <v>11194.0298507463</v>
      </c>
      <c r="F29" s="21"/>
      <c r="G29" s="21" t="e">
        <f aca="false">+#REF!-#REF!</f>
        <v>#REF!</v>
      </c>
      <c r="H29" s="21"/>
      <c r="I29" s="21" t="n">
        <f aca="false">N29-C29</f>
        <v>33579</v>
      </c>
      <c r="J29" s="21" t="n">
        <f aca="false">O29-D29</f>
        <v>33582.0895522388</v>
      </c>
      <c r="K29" s="21" t="n">
        <f aca="false">J29-I29</f>
        <v>3.08955223880912</v>
      </c>
      <c r="L29" s="21"/>
      <c r="M29" s="21"/>
      <c r="N29" s="21" t="n">
        <v>33579</v>
      </c>
      <c r="O29" s="21" t="n">
        <v>44776.1194029851</v>
      </c>
      <c r="P29" s="21" t="n">
        <f aca="false">+O29-N29</f>
        <v>11197.1194029851</v>
      </c>
    </row>
    <row r="30" customFormat="false" ht="12.75" hidden="true" customHeight="true" outlineLevel="0" collapsed="false">
      <c r="A30" s="13"/>
      <c r="B30" s="18" t="s">
        <v>26</v>
      </c>
      <c r="C30" s="21" t="n">
        <v>0</v>
      </c>
      <c r="D30" s="21" t="n">
        <v>0</v>
      </c>
      <c r="E30" s="21" t="n">
        <f aca="false">+D30-C30</f>
        <v>0</v>
      </c>
      <c r="F30" s="21"/>
      <c r="G30" s="21" t="e">
        <f aca="false">+#REF!-#REF!</f>
        <v>#REF!</v>
      </c>
      <c r="H30" s="21"/>
      <c r="I30" s="21" t="n">
        <f aca="false">N30-C30</f>
        <v>0</v>
      </c>
      <c r="J30" s="21" t="n">
        <f aca="false">O30-D30</f>
        <v>0</v>
      </c>
      <c r="K30" s="21" t="n">
        <f aca="false">J30-I30</f>
        <v>0</v>
      </c>
      <c r="L30" s="21"/>
      <c r="M30" s="21"/>
      <c r="N30" s="21" t="n">
        <v>0</v>
      </c>
      <c r="O30" s="21" t="n">
        <v>0</v>
      </c>
      <c r="P30" s="21" t="n">
        <f aca="false">+O30-N30</f>
        <v>0</v>
      </c>
    </row>
    <row r="31" customFormat="false" ht="12.75" hidden="true" customHeight="true" outlineLevel="0" collapsed="false">
      <c r="A31" s="13"/>
      <c r="B31" s="18" t="s">
        <v>27</v>
      </c>
      <c r="C31" s="21" t="n">
        <v>0</v>
      </c>
      <c r="D31" s="21" t="n">
        <v>0</v>
      </c>
      <c r="E31" s="21" t="n">
        <f aca="false">+D31-C31</f>
        <v>0</v>
      </c>
      <c r="F31" s="21"/>
      <c r="G31" s="21" t="e">
        <f aca="false">+#REF!-#REF!</f>
        <v>#REF!</v>
      </c>
      <c r="H31" s="21"/>
      <c r="I31" s="21" t="n">
        <f aca="false">N31-C31</f>
        <v>0</v>
      </c>
      <c r="J31" s="21" t="n">
        <f aca="false">O31-D31</f>
        <v>0</v>
      </c>
      <c r="K31" s="21" t="n">
        <f aca="false">J31-I31</f>
        <v>0</v>
      </c>
      <c r="L31" s="21"/>
      <c r="M31" s="21"/>
      <c r="N31" s="21" t="n">
        <v>0</v>
      </c>
      <c r="O31" s="21" t="n">
        <v>0</v>
      </c>
      <c r="P31" s="21" t="n">
        <f aca="false">+O31-N31</f>
        <v>0</v>
      </c>
    </row>
    <row r="32" customFormat="false" ht="12.75" hidden="true" customHeight="true" outlineLevel="0" collapsed="false">
      <c r="A32" s="13"/>
      <c r="B32" s="18" t="s">
        <v>28</v>
      </c>
      <c r="C32" s="21" t="n">
        <v>0</v>
      </c>
      <c r="D32" s="21" t="n">
        <v>0</v>
      </c>
      <c r="E32" s="21" t="n">
        <f aca="false">+D32-C32</f>
        <v>0</v>
      </c>
      <c r="F32" s="21"/>
      <c r="G32" s="21" t="e">
        <f aca="false">+#REF!-#REF!</f>
        <v>#REF!</v>
      </c>
      <c r="H32" s="21"/>
      <c r="I32" s="21" t="n">
        <f aca="false">N32-C32</f>
        <v>0</v>
      </c>
      <c r="J32" s="21" t="n">
        <f aca="false">O32-D32</f>
        <v>0</v>
      </c>
      <c r="K32" s="21" t="n">
        <f aca="false">J32-I32</f>
        <v>0</v>
      </c>
      <c r="L32" s="21"/>
      <c r="M32" s="21"/>
      <c r="N32" s="21" t="n">
        <v>0</v>
      </c>
      <c r="O32" s="21" t="n">
        <v>0</v>
      </c>
      <c r="P32" s="21" t="n">
        <f aca="false">+O32-N32</f>
        <v>0</v>
      </c>
    </row>
    <row r="33" customFormat="false" ht="12.75" hidden="true" customHeight="true" outlineLevel="0" collapsed="false">
      <c r="A33" s="13"/>
      <c r="B33" s="18" t="s">
        <v>29</v>
      </c>
      <c r="C33" s="21" t="n">
        <v>0</v>
      </c>
      <c r="D33" s="21" t="n">
        <v>0</v>
      </c>
      <c r="E33" s="21" t="n">
        <f aca="false">+D33-C33</f>
        <v>0</v>
      </c>
      <c r="F33" s="21"/>
      <c r="G33" s="21" t="e">
        <f aca="false">+#REF!-#REF!</f>
        <v>#REF!</v>
      </c>
      <c r="H33" s="21"/>
      <c r="I33" s="21" t="n">
        <f aca="false">N33-C33</f>
        <v>0</v>
      </c>
      <c r="J33" s="21" t="n">
        <f aca="false">O33-D33</f>
        <v>0</v>
      </c>
      <c r="K33" s="21" t="n">
        <f aca="false">J33-I33</f>
        <v>0</v>
      </c>
      <c r="L33" s="21"/>
      <c r="M33" s="21"/>
      <c r="N33" s="21" t="n">
        <v>0</v>
      </c>
      <c r="O33" s="21" t="n">
        <v>0</v>
      </c>
      <c r="P33" s="21" t="n">
        <f aca="false">+O33-N33</f>
        <v>0</v>
      </c>
    </row>
    <row r="34" customFormat="false" ht="12.75" hidden="true" customHeight="true" outlineLevel="0" collapsed="false">
      <c r="A34" s="13"/>
      <c r="B34" s="18" t="s">
        <v>30</v>
      </c>
      <c r="C34" s="21" t="n">
        <v>0</v>
      </c>
      <c r="D34" s="21" t="n">
        <v>0</v>
      </c>
      <c r="E34" s="21" t="n">
        <f aca="false">+D34-C34</f>
        <v>0</v>
      </c>
      <c r="F34" s="21"/>
      <c r="G34" s="21" t="e">
        <f aca="false">+#REF!-#REF!</f>
        <v>#REF!</v>
      </c>
      <c r="H34" s="21"/>
      <c r="I34" s="21" t="n">
        <f aca="false">N34-C34</f>
        <v>0</v>
      </c>
      <c r="J34" s="21" t="n">
        <f aca="false">O34-D34</f>
        <v>0</v>
      </c>
      <c r="K34" s="21" t="n">
        <f aca="false">J34-I34</f>
        <v>0</v>
      </c>
      <c r="L34" s="21"/>
      <c r="M34" s="21"/>
      <c r="N34" s="21" t="n">
        <v>0</v>
      </c>
      <c r="O34" s="21" t="n">
        <v>0</v>
      </c>
      <c r="P34" s="21" t="n">
        <f aca="false">+O34-N34</f>
        <v>0</v>
      </c>
    </row>
    <row r="35" customFormat="false" ht="12.75" hidden="false" customHeight="false" outlineLevel="0" collapsed="false">
      <c r="A35" s="13"/>
      <c r="B35" s="18" t="s">
        <v>31</v>
      </c>
      <c r="C35" s="21" t="n">
        <v>17651.33</v>
      </c>
      <c r="D35" s="21" t="n">
        <v>0</v>
      </c>
      <c r="E35" s="21" t="n">
        <f aca="false">+D35-C35</f>
        <v>-17651.33</v>
      </c>
      <c r="F35" s="21"/>
      <c r="G35" s="21" t="e">
        <f aca="false">+#REF!-#REF!</f>
        <v>#REF!</v>
      </c>
      <c r="H35" s="21"/>
      <c r="I35" s="21" t="n">
        <f aca="false">N35-C35</f>
        <v>0</v>
      </c>
      <c r="J35" s="21" t="n">
        <f aca="false">O35-D35</f>
        <v>0</v>
      </c>
      <c r="K35" s="21" t="n">
        <f aca="false">J35-I35</f>
        <v>0</v>
      </c>
      <c r="L35" s="21"/>
      <c r="M35" s="21"/>
      <c r="N35" s="21" t="n">
        <v>17651.33</v>
      </c>
      <c r="O35" s="21" t="n">
        <v>0</v>
      </c>
      <c r="P35" s="21" t="n">
        <f aca="false">+O35-N35</f>
        <v>-17651.33</v>
      </c>
    </row>
    <row r="36" customFormat="false" ht="12.75" hidden="false" customHeight="false" outlineLevel="0" collapsed="false">
      <c r="A36" s="13"/>
      <c r="B36" s="20" t="s">
        <v>32</v>
      </c>
      <c r="C36" s="21" t="n">
        <v>17651.33</v>
      </c>
      <c r="D36" s="21" t="n">
        <v>11194.0298507463</v>
      </c>
      <c r="E36" s="21" t="n">
        <f aca="false">+D36-C36</f>
        <v>-6457.30014925373</v>
      </c>
      <c r="F36" s="21"/>
      <c r="G36" s="21" t="e">
        <f aca="false">+#REF!-#REF!</f>
        <v>#REF!</v>
      </c>
      <c r="H36" s="21"/>
      <c r="I36" s="21" t="n">
        <f aca="false">N36-C36</f>
        <v>33579</v>
      </c>
      <c r="J36" s="21" t="n">
        <f aca="false">O36-D36</f>
        <v>33582.0895522388</v>
      </c>
      <c r="K36" s="21" t="n">
        <f aca="false">J36-I36</f>
        <v>3.08955223880912</v>
      </c>
      <c r="L36" s="21"/>
      <c r="M36" s="21"/>
      <c r="N36" s="21" t="n">
        <v>51230.33</v>
      </c>
      <c r="O36" s="21" t="n">
        <v>44776.1194029851</v>
      </c>
      <c r="P36" s="21" t="n">
        <f aca="false">+O36-N36</f>
        <v>-6454.21059701492</v>
      </c>
    </row>
    <row r="37" customFormat="false" ht="12.75" hidden="false" customHeight="false" outlineLevel="0" collapsed="false">
      <c r="A37" s="13"/>
      <c r="B37" s="17"/>
      <c r="C37" s="21"/>
      <c r="D37" s="21"/>
      <c r="E37" s="21"/>
      <c r="F37" s="21"/>
      <c r="G37" s="21"/>
      <c r="H37" s="21"/>
      <c r="I37" s="21" t="n">
        <f aca="false">N37-C37</f>
        <v>0</v>
      </c>
      <c r="J37" s="21" t="n">
        <f aca="false">O37-D37</f>
        <v>0</v>
      </c>
      <c r="K37" s="21" t="n">
        <f aca="false">J37-I37</f>
        <v>0</v>
      </c>
      <c r="L37" s="21"/>
      <c r="M37" s="21"/>
      <c r="N37" s="21"/>
      <c r="O37" s="21"/>
      <c r="P37" s="21"/>
    </row>
    <row r="38" customFormat="false" ht="12.75" hidden="true" customHeight="true" outlineLevel="0" collapsed="false">
      <c r="A38" s="13"/>
      <c r="B38" s="18" t="s">
        <v>33</v>
      </c>
      <c r="C38" s="21" t="n">
        <v>0</v>
      </c>
      <c r="D38" s="21" t="n">
        <v>0</v>
      </c>
      <c r="E38" s="21" t="n">
        <f aca="false">+D38-C38</f>
        <v>0</v>
      </c>
      <c r="F38" s="21"/>
      <c r="G38" s="21" t="e">
        <f aca="false">+#REF!-#REF!</f>
        <v>#REF!</v>
      </c>
      <c r="H38" s="21"/>
      <c r="I38" s="21" t="n">
        <f aca="false">N38-C38</f>
        <v>0</v>
      </c>
      <c r="J38" s="21" t="n">
        <f aca="false">O38-D38</f>
        <v>0</v>
      </c>
      <c r="K38" s="21" t="n">
        <f aca="false">J38-I38</f>
        <v>0</v>
      </c>
      <c r="L38" s="21"/>
      <c r="M38" s="21"/>
      <c r="N38" s="21" t="n">
        <v>0</v>
      </c>
      <c r="O38" s="21" t="n">
        <v>0</v>
      </c>
      <c r="P38" s="21" t="n">
        <f aca="false">+O38-N38</f>
        <v>0</v>
      </c>
    </row>
    <row r="39" customFormat="false" ht="12.75" hidden="false" customHeight="true" outlineLevel="0" collapsed="false">
      <c r="A39" s="13"/>
      <c r="B39" s="18" t="s">
        <v>34</v>
      </c>
      <c r="C39" s="21" t="n">
        <v>0</v>
      </c>
      <c r="D39" s="21" t="n">
        <v>0</v>
      </c>
      <c r="E39" s="21" t="n">
        <f aca="false">+D39-C39</f>
        <v>0</v>
      </c>
      <c r="F39" s="21"/>
      <c r="G39" s="21" t="e">
        <f aca="false">+#REF!-#REF!</f>
        <v>#REF!</v>
      </c>
      <c r="H39" s="21"/>
      <c r="I39" s="21" t="n">
        <f aca="false">N39-C39</f>
        <v>0.0001</v>
      </c>
      <c r="J39" s="21" t="n">
        <f aca="false">O39-D39</f>
        <v>0</v>
      </c>
      <c r="K39" s="21" t="n">
        <f aca="false">J39-I39</f>
        <v>-0.0001</v>
      </c>
      <c r="L39" s="21"/>
      <c r="M39" s="21"/>
      <c r="N39" s="21" t="n">
        <v>0.0001</v>
      </c>
      <c r="O39" s="21" t="n">
        <v>0</v>
      </c>
      <c r="P39" s="21" t="n">
        <f aca="false">+O39-N39</f>
        <v>-0.0001</v>
      </c>
    </row>
    <row r="40" customFormat="false" ht="12.75" hidden="false" customHeight="true" outlineLevel="0" collapsed="false">
      <c r="A40" s="13"/>
      <c r="B40" s="18" t="s">
        <v>35</v>
      </c>
      <c r="C40" s="21" t="n">
        <v>0</v>
      </c>
      <c r="D40" s="21" t="n">
        <v>0</v>
      </c>
      <c r="E40" s="21" t="n">
        <f aca="false">+D40-C40</f>
        <v>0</v>
      </c>
      <c r="F40" s="21"/>
      <c r="G40" s="21" t="e">
        <f aca="false">+#REF!-#REF!</f>
        <v>#REF!</v>
      </c>
      <c r="H40" s="21"/>
      <c r="I40" s="21" t="n">
        <f aca="false">N40-C40</f>
        <v>0.0001</v>
      </c>
      <c r="J40" s="21" t="n">
        <f aca="false">O40-D40</f>
        <v>0</v>
      </c>
      <c r="K40" s="21" t="n">
        <f aca="false">J40-I40</f>
        <v>-0.0001</v>
      </c>
      <c r="L40" s="21"/>
      <c r="M40" s="21"/>
      <c r="N40" s="21" t="n">
        <v>0.0001</v>
      </c>
      <c r="O40" s="21" t="n">
        <v>0</v>
      </c>
      <c r="P40" s="21" t="n">
        <f aca="false">+O40-N40</f>
        <v>-0.0001</v>
      </c>
    </row>
    <row r="41" customFormat="false" ht="12.75" hidden="true" customHeight="true" outlineLevel="0" collapsed="false">
      <c r="A41" s="13"/>
      <c r="B41" s="18" t="s">
        <v>36</v>
      </c>
      <c r="C41" s="21" t="n">
        <v>0</v>
      </c>
      <c r="D41" s="21" t="n">
        <v>0</v>
      </c>
      <c r="E41" s="21" t="n">
        <f aca="false">+D41-C41</f>
        <v>0</v>
      </c>
      <c r="F41" s="21"/>
      <c r="G41" s="21" t="e">
        <f aca="false">+#REF!-#REF!</f>
        <v>#REF!</v>
      </c>
      <c r="H41" s="21"/>
      <c r="I41" s="21" t="n">
        <f aca="false">N41-C41</f>
        <v>0</v>
      </c>
      <c r="J41" s="21" t="n">
        <f aca="false">O41-D41</f>
        <v>0</v>
      </c>
      <c r="K41" s="21" t="n">
        <f aca="false">J41-I41</f>
        <v>0</v>
      </c>
      <c r="L41" s="21"/>
      <c r="M41" s="21"/>
      <c r="N41" s="21" t="n">
        <v>0</v>
      </c>
      <c r="O41" s="21" t="n">
        <v>0</v>
      </c>
      <c r="P41" s="21" t="n">
        <f aca="false">+O41-N41</f>
        <v>0</v>
      </c>
    </row>
    <row r="42" customFormat="false" ht="12.75" hidden="false" customHeight="false" outlineLevel="0" collapsed="false">
      <c r="A42" s="13"/>
      <c r="B42" s="18" t="s">
        <v>37</v>
      </c>
      <c r="C42" s="21" t="n">
        <v>0</v>
      </c>
      <c r="D42" s="21" t="n">
        <v>41046.2686567164</v>
      </c>
      <c r="E42" s="21" t="n">
        <f aca="false">+D42-C42</f>
        <v>41046.2686567164</v>
      </c>
      <c r="F42" s="21"/>
      <c r="G42" s="21" t="e">
        <f aca="false">+#REF!-#REF!</f>
        <v>#REF!</v>
      </c>
      <c r="H42" s="21"/>
      <c r="I42" s="21" t="n">
        <f aca="false">N42-C42</f>
        <v>147762</v>
      </c>
      <c r="J42" s="21" t="n">
        <f aca="false">O42-D42</f>
        <v>123138.805970149</v>
      </c>
      <c r="K42" s="21" t="n">
        <f aca="false">J42-I42</f>
        <v>-24623.1940298508</v>
      </c>
      <c r="L42" s="21"/>
      <c r="M42" s="21"/>
      <c r="N42" s="21" t="n">
        <v>147762</v>
      </c>
      <c r="O42" s="21" t="n">
        <v>164185.074626866</v>
      </c>
      <c r="P42" s="21" t="n">
        <f aca="false">+O42-N42</f>
        <v>16423.0746268656</v>
      </c>
    </row>
    <row r="43" customFormat="false" ht="12.75" hidden="false" customHeight="true" outlineLevel="0" collapsed="false">
      <c r="A43" s="13"/>
      <c r="B43" s="18" t="s">
        <v>38</v>
      </c>
      <c r="C43" s="21" t="n">
        <v>0</v>
      </c>
      <c r="D43" s="21" t="n">
        <v>277934.328358209</v>
      </c>
      <c r="E43" s="21" t="n">
        <f aca="false">+D43-C43</f>
        <v>277934.328358209</v>
      </c>
      <c r="F43" s="21"/>
      <c r="G43" s="21" t="e">
        <f aca="false">+#REF!-#REF!</f>
        <v>#REF!</v>
      </c>
      <c r="H43" s="21"/>
      <c r="I43" s="21" t="n">
        <f aca="false">N43-C43</f>
        <v>809478</v>
      </c>
      <c r="J43" s="21" t="n">
        <f aca="false">O43-D43</f>
        <v>833802.985074627</v>
      </c>
      <c r="K43" s="21" t="n">
        <f aca="false">J43-I43</f>
        <v>24324.985074627</v>
      </c>
      <c r="L43" s="21"/>
      <c r="M43" s="21"/>
      <c r="N43" s="21" t="n">
        <v>809478</v>
      </c>
      <c r="O43" s="21" t="n">
        <v>1111737.31343284</v>
      </c>
      <c r="P43" s="21" t="n">
        <f aca="false">+O43-N43</f>
        <v>302259.313432836</v>
      </c>
    </row>
    <row r="44" customFormat="false" ht="12.75" hidden="false" customHeight="false" outlineLevel="0" collapsed="false">
      <c r="A44" s="13"/>
      <c r="B44" s="18" t="s">
        <v>39</v>
      </c>
      <c r="C44" s="21" t="n">
        <v>290346.88</v>
      </c>
      <c r="D44" s="21" t="n">
        <v>0</v>
      </c>
      <c r="E44" s="21" t="n">
        <f aca="false">+D44-C44</f>
        <v>-290346.88</v>
      </c>
      <c r="F44" s="21"/>
      <c r="G44" s="21" t="e">
        <f aca="false">+#REF!-#REF!</f>
        <v>#REF!</v>
      </c>
      <c r="H44" s="21"/>
      <c r="I44" s="21" t="n">
        <f aca="false">N44-C44</f>
        <v>0</v>
      </c>
      <c r="J44" s="21" t="n">
        <f aca="false">O44-D44</f>
        <v>0</v>
      </c>
      <c r="K44" s="21" t="n">
        <f aca="false">J44-I44</f>
        <v>0</v>
      </c>
      <c r="L44" s="21"/>
      <c r="M44" s="21"/>
      <c r="N44" s="21" t="n">
        <v>290346.88</v>
      </c>
      <c r="O44" s="21" t="n">
        <v>0</v>
      </c>
      <c r="P44" s="21" t="n">
        <f aca="false">+O44-N44</f>
        <v>-290346.88</v>
      </c>
    </row>
    <row r="45" customFormat="false" ht="12.75" hidden="false" customHeight="false" outlineLevel="0" collapsed="false">
      <c r="A45" s="13"/>
      <c r="B45" s="20" t="s">
        <v>40</v>
      </c>
      <c r="C45" s="21" t="n">
        <v>290346.88</v>
      </c>
      <c r="D45" s="21" t="n">
        <v>318980.597014925</v>
      </c>
      <c r="E45" s="21" t="n">
        <f aca="false">+D45-C45</f>
        <v>28633.7170149254</v>
      </c>
      <c r="F45" s="21"/>
      <c r="G45" s="21" t="e">
        <f aca="false">+#REF!-#REF!</f>
        <v>#REF!</v>
      </c>
      <c r="H45" s="21"/>
      <c r="I45" s="21" t="n">
        <f aca="false">N45-C45</f>
        <v>957240.0002</v>
      </c>
      <c r="J45" s="21" t="n">
        <f aca="false">O45-D45</f>
        <v>956941.791044776</v>
      </c>
      <c r="K45" s="21" t="n">
        <f aca="false">J45-I45</f>
        <v>-298.209155223682</v>
      </c>
      <c r="L45" s="21"/>
      <c r="M45" s="21"/>
      <c r="N45" s="21" t="n">
        <v>1247586.8802</v>
      </c>
      <c r="O45" s="21" t="n">
        <v>1275922.3880597</v>
      </c>
      <c r="P45" s="21" t="n">
        <f aca="false">+O45-N45</f>
        <v>28335.5078597018</v>
      </c>
    </row>
    <row r="46" customFormat="false" ht="12.75" hidden="false" customHeight="false" outlineLevel="0" collapsed="false">
      <c r="A46" s="13"/>
      <c r="B46" s="17"/>
      <c r="C46" s="21"/>
      <c r="D46" s="21"/>
      <c r="E46" s="21"/>
      <c r="F46" s="21"/>
      <c r="G46" s="21"/>
      <c r="H46" s="21"/>
      <c r="I46" s="21" t="n">
        <f aca="false">N46-C46</f>
        <v>0</v>
      </c>
      <c r="J46" s="21" t="n">
        <f aca="false">O46-D46</f>
        <v>0</v>
      </c>
      <c r="K46" s="21" t="n">
        <f aca="false">J46-I46</f>
        <v>0</v>
      </c>
      <c r="L46" s="21"/>
      <c r="M46" s="21"/>
      <c r="N46" s="21"/>
      <c r="O46" s="21"/>
      <c r="P46" s="21"/>
    </row>
    <row r="47" customFormat="false" ht="12.75" hidden="true" customHeight="true" outlineLevel="0" collapsed="false">
      <c r="A47" s="13"/>
      <c r="B47" s="18" t="s">
        <v>41</v>
      </c>
      <c r="C47" s="21" t="n">
        <v>0</v>
      </c>
      <c r="D47" s="21" t="n">
        <v>0</v>
      </c>
      <c r="E47" s="21" t="n">
        <f aca="false">+D47-C47</f>
        <v>0</v>
      </c>
      <c r="F47" s="21"/>
      <c r="G47" s="21" t="e">
        <f aca="false">+#REF!-#REF!</f>
        <v>#REF!</v>
      </c>
      <c r="H47" s="21"/>
      <c r="I47" s="21" t="n">
        <f aca="false">N47-C47</f>
        <v>0</v>
      </c>
      <c r="J47" s="21" t="n">
        <f aca="false">O47-D47</f>
        <v>0</v>
      </c>
      <c r="K47" s="21" t="n">
        <f aca="false">J47-I47</f>
        <v>0</v>
      </c>
      <c r="L47" s="21"/>
      <c r="M47" s="21"/>
      <c r="N47" s="21" t="n">
        <v>0</v>
      </c>
      <c r="O47" s="21" t="n">
        <v>0</v>
      </c>
      <c r="P47" s="21" t="n">
        <f aca="false">+O47-N47</f>
        <v>0</v>
      </c>
    </row>
    <row r="48" customFormat="false" ht="12.75" hidden="true" customHeight="true" outlineLevel="0" collapsed="false">
      <c r="A48" s="13"/>
      <c r="B48" s="18" t="s">
        <v>42</v>
      </c>
      <c r="C48" s="21" t="n">
        <v>0</v>
      </c>
      <c r="D48" s="21" t="n">
        <v>0</v>
      </c>
      <c r="E48" s="21" t="n">
        <f aca="false">+D48-C48</f>
        <v>0</v>
      </c>
      <c r="F48" s="21"/>
      <c r="G48" s="21" t="e">
        <f aca="false">+#REF!-#REF!</f>
        <v>#REF!</v>
      </c>
      <c r="H48" s="21"/>
      <c r="I48" s="21" t="n">
        <f aca="false">N48-C48</f>
        <v>0</v>
      </c>
      <c r="J48" s="21" t="n">
        <f aca="false">O48-D48</f>
        <v>0</v>
      </c>
      <c r="K48" s="21" t="n">
        <f aca="false">J48-I48</f>
        <v>0</v>
      </c>
      <c r="L48" s="21"/>
      <c r="M48" s="21"/>
      <c r="N48" s="21" t="n">
        <v>0</v>
      </c>
      <c r="O48" s="21" t="n">
        <v>0</v>
      </c>
      <c r="P48" s="21" t="n">
        <f aca="false">+O48-N48</f>
        <v>0</v>
      </c>
    </row>
    <row r="49" customFormat="false" ht="12.75" hidden="false" customHeight="true" outlineLevel="0" collapsed="false">
      <c r="A49" s="13"/>
      <c r="B49" s="18" t="s">
        <v>43</v>
      </c>
      <c r="C49" s="21" t="n">
        <v>0</v>
      </c>
      <c r="D49" s="21" t="n">
        <v>1113832.83582089</v>
      </c>
      <c r="E49" s="21" t="n">
        <f aca="false">+D49-C49</f>
        <v>1113832.83582089</v>
      </c>
      <c r="F49" s="21"/>
      <c r="G49" s="21" t="e">
        <f aca="false">+#REF!-#REF!</f>
        <v>#REF!</v>
      </c>
      <c r="H49" s="21"/>
      <c r="I49" s="21" t="n">
        <f aca="false">N49-C49</f>
        <v>3979620</v>
      </c>
      <c r="J49" s="21" t="n">
        <f aca="false">O49-D49</f>
        <v>3341498.50746268</v>
      </c>
      <c r="K49" s="21" t="n">
        <f aca="false">J49-I49</f>
        <v>-638121.492537318</v>
      </c>
      <c r="L49" s="21"/>
      <c r="M49" s="21"/>
      <c r="N49" s="21" t="n">
        <v>3979620</v>
      </c>
      <c r="O49" s="21" t="n">
        <v>4455331.34328358</v>
      </c>
      <c r="P49" s="21" t="n">
        <f aca="false">+O49-N49</f>
        <v>475711.343283576</v>
      </c>
    </row>
    <row r="50" customFormat="false" ht="12.75" hidden="false" customHeight="false" outlineLevel="0" collapsed="false">
      <c r="A50" s="13"/>
      <c r="B50" s="18" t="s">
        <v>44</v>
      </c>
      <c r="C50" s="21" t="n">
        <v>215079.33</v>
      </c>
      <c r="D50" s="21" t="n">
        <v>0</v>
      </c>
      <c r="E50" s="21" t="n">
        <f aca="false">+D50-C50</f>
        <v>-215079.33</v>
      </c>
      <c r="F50" s="21"/>
      <c r="G50" s="21" t="e">
        <f aca="false">+#REF!-#REF!</f>
        <v>#REF!</v>
      </c>
      <c r="H50" s="21"/>
      <c r="I50" s="21" t="n">
        <f aca="false">N50-C50</f>
        <v>0</v>
      </c>
      <c r="J50" s="21" t="n">
        <f aca="false">O50-D50</f>
        <v>0</v>
      </c>
      <c r="K50" s="21" t="n">
        <f aca="false">J50-I50</f>
        <v>0</v>
      </c>
      <c r="L50" s="21"/>
      <c r="M50" s="21"/>
      <c r="N50" s="21" t="n">
        <v>215079.33</v>
      </c>
      <c r="O50" s="21" t="n">
        <v>0</v>
      </c>
      <c r="P50" s="21" t="n">
        <f aca="false">+O50-N50</f>
        <v>-215079.33</v>
      </c>
    </row>
    <row r="51" customFormat="false" ht="12.75" hidden="false" customHeight="false" outlineLevel="0" collapsed="false">
      <c r="A51" s="13"/>
      <c r="B51" s="20" t="s">
        <v>45</v>
      </c>
      <c r="C51" s="21" t="n">
        <v>215079.33</v>
      </c>
      <c r="D51" s="21" t="n">
        <v>1113832.83582089</v>
      </c>
      <c r="E51" s="21" t="n">
        <f aca="false">+D51-C51</f>
        <v>898753.505820894</v>
      </c>
      <c r="F51" s="21"/>
      <c r="G51" s="21" t="e">
        <f aca="false">+#REF!-#REF!</f>
        <v>#REF!</v>
      </c>
      <c r="H51" s="21"/>
      <c r="I51" s="21" t="n">
        <f aca="false">N51-C51</f>
        <v>3979620</v>
      </c>
      <c r="J51" s="21" t="n">
        <f aca="false">O51-D51</f>
        <v>3341498.50746268</v>
      </c>
      <c r="K51" s="21" t="n">
        <f aca="false">J51-I51</f>
        <v>-638121.492537318</v>
      </c>
      <c r="L51" s="21"/>
      <c r="M51" s="21"/>
      <c r="N51" s="21" t="n">
        <v>4194699.33</v>
      </c>
      <c r="O51" s="21" t="n">
        <v>4455331.34328358</v>
      </c>
      <c r="P51" s="21" t="n">
        <f aca="false">+O51-N51</f>
        <v>260632.013283576</v>
      </c>
    </row>
    <row r="52" customFormat="false" ht="12.75" hidden="false" customHeight="false" outlineLevel="0" collapsed="false">
      <c r="A52" s="13"/>
      <c r="B52" s="17"/>
      <c r="C52" s="21"/>
      <c r="D52" s="21"/>
      <c r="E52" s="21"/>
      <c r="F52" s="21"/>
      <c r="G52" s="21"/>
      <c r="H52" s="21"/>
      <c r="I52" s="21" t="n">
        <f aca="false">N52-C52</f>
        <v>0</v>
      </c>
      <c r="J52" s="21" t="n">
        <f aca="false">O52-D52</f>
        <v>0</v>
      </c>
      <c r="K52" s="21" t="n">
        <f aca="false">J52-I52</f>
        <v>0</v>
      </c>
      <c r="L52" s="21"/>
      <c r="M52" s="21"/>
      <c r="N52" s="21"/>
      <c r="O52" s="21"/>
      <c r="P52" s="21"/>
    </row>
    <row r="53" customFormat="false" ht="12.75" hidden="true" customHeight="true" outlineLevel="0" collapsed="false">
      <c r="A53" s="13"/>
      <c r="B53" s="18" t="s">
        <v>46</v>
      </c>
      <c r="C53" s="21" t="n">
        <v>0</v>
      </c>
      <c r="D53" s="21" t="n">
        <v>0</v>
      </c>
      <c r="E53" s="21" t="n">
        <f aca="false">+D53-C53</f>
        <v>0</v>
      </c>
      <c r="F53" s="21"/>
      <c r="G53" s="21" t="e">
        <f aca="false">+#REF!-#REF!</f>
        <v>#REF!</v>
      </c>
      <c r="H53" s="21"/>
      <c r="I53" s="21" t="n">
        <f aca="false">N53-C53</f>
        <v>0</v>
      </c>
      <c r="J53" s="21" t="n">
        <f aca="false">O53-D53</f>
        <v>0</v>
      </c>
      <c r="K53" s="21" t="n">
        <f aca="false">J53-I53</f>
        <v>0</v>
      </c>
      <c r="L53" s="21"/>
      <c r="M53" s="21"/>
      <c r="N53" s="21" t="n">
        <v>0</v>
      </c>
      <c r="O53" s="21" t="n">
        <v>0</v>
      </c>
      <c r="P53" s="21" t="n">
        <f aca="false">+O53-N53</f>
        <v>0</v>
      </c>
    </row>
    <row r="54" customFormat="false" ht="12.75" hidden="true" customHeight="true" outlineLevel="0" collapsed="false">
      <c r="A54" s="13"/>
      <c r="B54" s="18" t="s">
        <v>47</v>
      </c>
      <c r="C54" s="21" t="n">
        <v>0</v>
      </c>
      <c r="D54" s="21" t="n">
        <v>0</v>
      </c>
      <c r="E54" s="21" t="n">
        <f aca="false">+D54-C54</f>
        <v>0</v>
      </c>
      <c r="F54" s="21"/>
      <c r="G54" s="21" t="e">
        <f aca="false">+#REF!-#REF!</f>
        <v>#REF!</v>
      </c>
      <c r="H54" s="21"/>
      <c r="I54" s="21" t="n">
        <f aca="false">N54-C54</f>
        <v>0</v>
      </c>
      <c r="J54" s="21" t="n">
        <f aca="false">O54-D54</f>
        <v>0</v>
      </c>
      <c r="K54" s="21" t="n">
        <f aca="false">J54-I54</f>
        <v>0</v>
      </c>
      <c r="L54" s="21"/>
      <c r="M54" s="21"/>
      <c r="N54" s="21" t="n">
        <v>0</v>
      </c>
      <c r="O54" s="21" t="n">
        <v>0</v>
      </c>
      <c r="P54" s="21" t="n">
        <f aca="false">+O54-N54</f>
        <v>0</v>
      </c>
    </row>
    <row r="55" customFormat="false" ht="12.75" hidden="false" customHeight="true" outlineLevel="0" collapsed="false">
      <c r="A55" s="13"/>
      <c r="B55" s="18" t="s">
        <v>48</v>
      </c>
      <c r="C55" s="21" t="n">
        <v>24732.36</v>
      </c>
      <c r="D55" s="21" t="n">
        <v>0</v>
      </c>
      <c r="E55" s="21" t="n">
        <f aca="false">+D55-C55</f>
        <v>-24732.36</v>
      </c>
      <c r="F55" s="21"/>
      <c r="G55" s="21" t="e">
        <f aca="false">+#REF!-#REF!</f>
        <v>#REF!</v>
      </c>
      <c r="H55" s="21"/>
      <c r="I55" s="21" t="n">
        <f aca="false">N55-C55</f>
        <v>0</v>
      </c>
      <c r="J55" s="21" t="n">
        <f aca="false">O55-D55</f>
        <v>0</v>
      </c>
      <c r="K55" s="21" t="n">
        <f aca="false">J55-I55</f>
        <v>0</v>
      </c>
      <c r="L55" s="21"/>
      <c r="M55" s="21"/>
      <c r="N55" s="21" t="n">
        <v>24732.36</v>
      </c>
      <c r="O55" s="21" t="n">
        <v>0</v>
      </c>
      <c r="P55" s="21" t="n">
        <f aca="false">+O55-N55</f>
        <v>-24732.36</v>
      </c>
    </row>
    <row r="56" customFormat="false" ht="12.75" hidden="false" customHeight="true" outlineLevel="0" collapsed="false">
      <c r="A56" s="13"/>
      <c r="B56" s="20" t="s">
        <v>49</v>
      </c>
      <c r="C56" s="21" t="n">
        <v>24732.36</v>
      </c>
      <c r="D56" s="21" t="n">
        <v>0</v>
      </c>
      <c r="E56" s="21" t="n">
        <f aca="false">+D56-C56</f>
        <v>-24732.36</v>
      </c>
      <c r="F56" s="21"/>
      <c r="G56" s="21" t="e">
        <f aca="false">+#REF!-#REF!</f>
        <v>#REF!</v>
      </c>
      <c r="H56" s="21"/>
      <c r="I56" s="21" t="n">
        <f aca="false">N56-C56</f>
        <v>0</v>
      </c>
      <c r="J56" s="21" t="n">
        <f aca="false">O56-D56</f>
        <v>0</v>
      </c>
      <c r="K56" s="21" t="n">
        <f aca="false">J56-I56</f>
        <v>0</v>
      </c>
      <c r="L56" s="21"/>
      <c r="M56" s="21"/>
      <c r="N56" s="21" t="n">
        <v>24732.36</v>
      </c>
      <c r="O56" s="21" t="n">
        <v>0</v>
      </c>
      <c r="P56" s="21" t="n">
        <f aca="false">+O56-N56</f>
        <v>-24732.36</v>
      </c>
    </row>
    <row r="57" customFormat="false" ht="12.75" hidden="false" customHeight="false" outlineLevel="0" collapsed="false">
      <c r="A57" s="13"/>
      <c r="B57" s="17"/>
      <c r="C57" s="21"/>
      <c r="D57" s="21"/>
      <c r="E57" s="21"/>
      <c r="F57" s="21"/>
      <c r="G57" s="21"/>
      <c r="H57" s="21"/>
      <c r="I57" s="21" t="n">
        <f aca="false">N57-C57</f>
        <v>0</v>
      </c>
      <c r="J57" s="21" t="n">
        <f aca="false">O57-D57</f>
        <v>0</v>
      </c>
      <c r="K57" s="21" t="n">
        <f aca="false">J57-I57</f>
        <v>0</v>
      </c>
      <c r="L57" s="21"/>
      <c r="M57" s="21"/>
      <c r="N57" s="21"/>
      <c r="O57" s="21"/>
      <c r="P57" s="21"/>
    </row>
    <row r="58" customFormat="false" ht="12.75" hidden="true" customHeight="true" outlineLevel="0" collapsed="false">
      <c r="A58" s="13"/>
      <c r="B58" s="18" t="s">
        <v>50</v>
      </c>
      <c r="C58" s="21" t="n">
        <v>0</v>
      </c>
      <c r="D58" s="21" t="n">
        <v>0</v>
      </c>
      <c r="E58" s="21" t="n">
        <f aca="false">+D58-C58</f>
        <v>0</v>
      </c>
      <c r="F58" s="21"/>
      <c r="G58" s="21" t="e">
        <f aca="false">+#REF!-#REF!</f>
        <v>#REF!</v>
      </c>
      <c r="H58" s="21"/>
      <c r="I58" s="21" t="n">
        <f aca="false">N58-C58</f>
        <v>0</v>
      </c>
      <c r="J58" s="21" t="n">
        <f aca="false">O58-D58</f>
        <v>0</v>
      </c>
      <c r="K58" s="21" t="n">
        <f aca="false">J58-I58</f>
        <v>0</v>
      </c>
      <c r="L58" s="21"/>
      <c r="M58" s="21"/>
      <c r="N58" s="21" t="n">
        <v>0</v>
      </c>
      <c r="O58" s="21" t="n">
        <v>0</v>
      </c>
      <c r="P58" s="21" t="n">
        <f aca="false">+O58-N58</f>
        <v>0</v>
      </c>
    </row>
    <row r="59" customFormat="false" ht="12.75" hidden="true" customHeight="true" outlineLevel="0" collapsed="false">
      <c r="A59" s="13"/>
      <c r="B59" s="18" t="s">
        <v>51</v>
      </c>
      <c r="C59" s="21" t="n">
        <v>0</v>
      </c>
      <c r="D59" s="21" t="n">
        <v>0</v>
      </c>
      <c r="E59" s="21" t="n">
        <f aca="false">+D59-C59</f>
        <v>0</v>
      </c>
      <c r="F59" s="21"/>
      <c r="G59" s="21" t="e">
        <f aca="false">+#REF!-#REF!</f>
        <v>#REF!</v>
      </c>
      <c r="H59" s="21"/>
      <c r="I59" s="21" t="n">
        <f aca="false">N59-C59</f>
        <v>0</v>
      </c>
      <c r="J59" s="21" t="n">
        <f aca="false">O59-D59</f>
        <v>0</v>
      </c>
      <c r="K59" s="21" t="n">
        <f aca="false">J59-I59</f>
        <v>0</v>
      </c>
      <c r="L59" s="21"/>
      <c r="M59" s="21"/>
      <c r="N59" s="21" t="n">
        <v>0</v>
      </c>
      <c r="O59" s="21" t="n">
        <v>0</v>
      </c>
      <c r="P59" s="21" t="n">
        <f aca="false">+O59-N59</f>
        <v>0</v>
      </c>
    </row>
    <row r="60" customFormat="false" ht="12.75" hidden="false" customHeight="true" outlineLevel="0" collapsed="false">
      <c r="A60" s="13"/>
      <c r="B60" s="18" t="s">
        <v>52</v>
      </c>
      <c r="C60" s="21" t="n">
        <v>0</v>
      </c>
      <c r="D60" s="21" t="n">
        <v>5597.01492537312</v>
      </c>
      <c r="E60" s="21" t="n">
        <f aca="false">+D60-C60</f>
        <v>5597.01492537312</v>
      </c>
      <c r="F60" s="21"/>
      <c r="G60" s="21" t="e">
        <f aca="false">+#REF!-#REF!</f>
        <v>#REF!</v>
      </c>
      <c r="H60" s="21"/>
      <c r="I60" s="21" t="n">
        <f aca="false">N60-C60</f>
        <v>20160</v>
      </c>
      <c r="J60" s="21" t="n">
        <f aca="false">O60-D60</f>
        <v>16791.0447761194</v>
      </c>
      <c r="K60" s="21" t="n">
        <f aca="false">J60-I60</f>
        <v>-3368.95522388064</v>
      </c>
      <c r="L60" s="21"/>
      <c r="M60" s="21"/>
      <c r="N60" s="21" t="n">
        <v>20160</v>
      </c>
      <c r="O60" s="21" t="n">
        <v>22388.0597014925</v>
      </c>
      <c r="P60" s="21" t="n">
        <f aca="false">+O60-N60</f>
        <v>2228.05970149248</v>
      </c>
    </row>
    <row r="61" customFormat="false" ht="12.75" hidden="false" customHeight="true" outlineLevel="0" collapsed="false">
      <c r="A61" s="13"/>
      <c r="B61" s="18" t="s">
        <v>53</v>
      </c>
      <c r="C61" s="21" t="n">
        <v>0</v>
      </c>
      <c r="D61" s="21" t="n">
        <v>33582.0895522389</v>
      </c>
      <c r="E61" s="21" t="n">
        <f aca="false">+D61-C61</f>
        <v>33582.0895522389</v>
      </c>
      <c r="F61" s="21"/>
      <c r="G61" s="21" t="e">
        <f aca="false">+#REF!-#REF!</f>
        <v>#REF!</v>
      </c>
      <c r="H61" s="21"/>
      <c r="I61" s="21" t="n">
        <f aca="false">N61-C61</f>
        <v>120897</v>
      </c>
      <c r="J61" s="21" t="n">
        <f aca="false">O61-D61</f>
        <v>100746.268656717</v>
      </c>
      <c r="K61" s="21" t="n">
        <f aca="false">J61-I61</f>
        <v>-20150.7313432833</v>
      </c>
      <c r="L61" s="21"/>
      <c r="M61" s="21"/>
      <c r="N61" s="21" t="n">
        <v>120897</v>
      </c>
      <c r="O61" s="21" t="n">
        <v>134328.358208956</v>
      </c>
      <c r="P61" s="21" t="n">
        <f aca="false">+O61-N61</f>
        <v>13431.3582089556</v>
      </c>
    </row>
    <row r="62" customFormat="false" ht="12.75" hidden="true" customHeight="true" outlineLevel="0" collapsed="false">
      <c r="A62" s="13"/>
      <c r="B62" s="18" t="s">
        <v>54</v>
      </c>
      <c r="C62" s="21" t="n">
        <v>0</v>
      </c>
      <c r="D62" s="21" t="n">
        <v>0</v>
      </c>
      <c r="E62" s="21" t="n">
        <f aca="false">+D62-C62</f>
        <v>0</v>
      </c>
      <c r="F62" s="21"/>
      <c r="G62" s="21" t="e">
        <f aca="false">+#REF!-#REF!</f>
        <v>#REF!</v>
      </c>
      <c r="H62" s="21"/>
      <c r="I62" s="21" t="n">
        <f aca="false">N62-C62</f>
        <v>0</v>
      </c>
      <c r="J62" s="21" t="n">
        <f aca="false">O62-D62</f>
        <v>0</v>
      </c>
      <c r="K62" s="21" t="n">
        <f aca="false">J62-I62</f>
        <v>0</v>
      </c>
      <c r="L62" s="21"/>
      <c r="M62" s="21"/>
      <c r="N62" s="21" t="n">
        <v>0</v>
      </c>
      <c r="O62" s="21" t="n">
        <v>0</v>
      </c>
      <c r="P62" s="21" t="n">
        <f aca="false">+O62-N62</f>
        <v>0</v>
      </c>
    </row>
    <row r="63" customFormat="false" ht="12.75" hidden="true" customHeight="true" outlineLevel="0" collapsed="false">
      <c r="A63" s="13"/>
      <c r="B63" s="18" t="s">
        <v>55</v>
      </c>
      <c r="C63" s="21" t="n">
        <v>0</v>
      </c>
      <c r="D63" s="21" t="n">
        <v>0</v>
      </c>
      <c r="E63" s="21" t="n">
        <f aca="false">+D63-C63</f>
        <v>0</v>
      </c>
      <c r="F63" s="21"/>
      <c r="G63" s="21" t="e">
        <f aca="false">+#REF!-#REF!</f>
        <v>#REF!</v>
      </c>
      <c r="H63" s="21"/>
      <c r="I63" s="21" t="n">
        <f aca="false">N63-C63</f>
        <v>0</v>
      </c>
      <c r="J63" s="21" t="n">
        <f aca="false">O63-D63</f>
        <v>0</v>
      </c>
      <c r="K63" s="21" t="n">
        <f aca="false">J63-I63</f>
        <v>0</v>
      </c>
      <c r="L63" s="21"/>
      <c r="M63" s="21"/>
      <c r="N63" s="21" t="n">
        <v>0</v>
      </c>
      <c r="O63" s="21" t="n">
        <v>0</v>
      </c>
      <c r="P63" s="21" t="n">
        <f aca="false">+O63-N63</f>
        <v>0</v>
      </c>
    </row>
    <row r="64" customFormat="false" ht="12.75" hidden="true" customHeight="true" outlineLevel="0" collapsed="false">
      <c r="A64" s="13"/>
      <c r="B64" s="18" t="s">
        <v>56</v>
      </c>
      <c r="C64" s="21" t="n">
        <v>0</v>
      </c>
      <c r="D64" s="21" t="n">
        <v>0</v>
      </c>
      <c r="E64" s="21" t="n">
        <f aca="false">+D64-C64</f>
        <v>0</v>
      </c>
      <c r="F64" s="21"/>
      <c r="G64" s="21" t="e">
        <f aca="false">+#REF!-#REF!</f>
        <v>#REF!</v>
      </c>
      <c r="H64" s="21"/>
      <c r="I64" s="21" t="n">
        <f aca="false">N64-C64</f>
        <v>0</v>
      </c>
      <c r="J64" s="21" t="n">
        <f aca="false">O64-D64</f>
        <v>0</v>
      </c>
      <c r="K64" s="21" t="n">
        <f aca="false">J64-I64</f>
        <v>0</v>
      </c>
      <c r="L64" s="21"/>
      <c r="M64" s="21"/>
      <c r="N64" s="21" t="n">
        <v>0</v>
      </c>
      <c r="O64" s="21" t="n">
        <v>0</v>
      </c>
      <c r="P64" s="21" t="n">
        <f aca="false">+O64-N64</f>
        <v>0</v>
      </c>
    </row>
    <row r="65" customFormat="false" ht="12.75" hidden="false" customHeight="false" outlineLevel="0" collapsed="false">
      <c r="A65" s="13"/>
      <c r="B65" s="18" t="s">
        <v>57</v>
      </c>
      <c r="C65" s="21" t="n">
        <v>0</v>
      </c>
      <c r="D65" s="21" t="n">
        <v>37313.4328358209</v>
      </c>
      <c r="E65" s="21" t="n">
        <f aca="false">+D65-C65</f>
        <v>37313.4328358209</v>
      </c>
      <c r="F65" s="21"/>
      <c r="G65" s="21" t="e">
        <f aca="false">+#REF!-#REF!</f>
        <v>#REF!</v>
      </c>
      <c r="H65" s="21"/>
      <c r="I65" s="21" t="n">
        <f aca="false">N65-C65</f>
        <v>111935</v>
      </c>
      <c r="J65" s="21" t="n">
        <f aca="false">O65-D65</f>
        <v>111940.298507463</v>
      </c>
      <c r="K65" s="21" t="n">
        <f aca="false">J65-I65</f>
        <v>5.29850746270677</v>
      </c>
      <c r="L65" s="21"/>
      <c r="M65" s="21"/>
      <c r="N65" s="21" t="n">
        <v>111935</v>
      </c>
      <c r="O65" s="21" t="n">
        <v>149253.731343284</v>
      </c>
      <c r="P65" s="21" t="n">
        <f aca="false">+O65-N65</f>
        <v>37318.7313432836</v>
      </c>
    </row>
    <row r="66" customFormat="false" ht="12.75" hidden="false" customHeight="false" outlineLevel="0" collapsed="false">
      <c r="A66" s="13"/>
      <c r="B66" s="18" t="s">
        <v>58</v>
      </c>
      <c r="C66" s="21" t="n">
        <v>24973.82</v>
      </c>
      <c r="D66" s="21" t="n">
        <v>0</v>
      </c>
      <c r="E66" s="21" t="n">
        <f aca="false">+D66-C66</f>
        <v>-24973.82</v>
      </c>
      <c r="F66" s="21"/>
      <c r="G66" s="21" t="e">
        <f aca="false">+#REF!-#REF!</f>
        <v>#REF!</v>
      </c>
      <c r="H66" s="21"/>
      <c r="I66" s="21" t="n">
        <f aca="false">N66-C66</f>
        <v>0</v>
      </c>
      <c r="J66" s="21" t="n">
        <f aca="false">O66-D66</f>
        <v>0</v>
      </c>
      <c r="K66" s="21" t="n">
        <f aca="false">J66-I66</f>
        <v>0</v>
      </c>
      <c r="L66" s="21"/>
      <c r="M66" s="21"/>
      <c r="N66" s="21" t="n">
        <v>24973.82</v>
      </c>
      <c r="O66" s="21" t="n">
        <v>0</v>
      </c>
      <c r="P66" s="21" t="n">
        <f aca="false">+O66-N66</f>
        <v>-24973.82</v>
      </c>
    </row>
    <row r="67" customFormat="false" ht="12.75" hidden="false" customHeight="false" outlineLevel="0" collapsed="false">
      <c r="A67" s="13"/>
      <c r="B67" s="20" t="s">
        <v>59</v>
      </c>
      <c r="C67" s="21" t="n">
        <v>24973.82</v>
      </c>
      <c r="D67" s="21" t="n">
        <v>76492.5373134329</v>
      </c>
      <c r="E67" s="21" t="n">
        <f aca="false">+D67-C67</f>
        <v>51518.7173134329</v>
      </c>
      <c r="F67" s="21"/>
      <c r="G67" s="21" t="e">
        <f aca="false">+#REF!-#REF!</f>
        <v>#REF!</v>
      </c>
      <c r="H67" s="21"/>
      <c r="I67" s="21" t="n">
        <f aca="false">N67-C67</f>
        <v>252992</v>
      </c>
      <c r="J67" s="21" t="n">
        <f aca="false">O67-D67</f>
        <v>229477.611940299</v>
      </c>
      <c r="K67" s="21" t="n">
        <f aca="false">J67-I67</f>
        <v>-23514.3880597012</v>
      </c>
      <c r="L67" s="21"/>
      <c r="M67" s="21"/>
      <c r="N67" s="21" t="n">
        <v>277965.82</v>
      </c>
      <c r="O67" s="21" t="n">
        <v>305970.149253732</v>
      </c>
      <c r="P67" s="21" t="n">
        <f aca="false">+O67-N67</f>
        <v>28004.3292537316</v>
      </c>
    </row>
    <row r="68" customFormat="false" ht="12.75" hidden="false" customHeight="false" outlineLevel="0" collapsed="false">
      <c r="A68" s="13"/>
      <c r="B68" s="17"/>
      <c r="C68" s="21"/>
      <c r="D68" s="21"/>
      <c r="E68" s="21"/>
      <c r="F68" s="21"/>
      <c r="G68" s="21"/>
      <c r="H68" s="21"/>
      <c r="I68" s="21" t="n">
        <f aca="false">N68-C68</f>
        <v>0</v>
      </c>
      <c r="J68" s="21" t="n">
        <f aca="false">O68-D68</f>
        <v>0</v>
      </c>
      <c r="K68" s="21" t="n">
        <f aca="false">J68-I68</f>
        <v>0</v>
      </c>
      <c r="L68" s="21"/>
      <c r="M68" s="21"/>
      <c r="N68" s="21"/>
      <c r="O68" s="21"/>
      <c r="P68" s="21"/>
    </row>
    <row r="69" customFormat="false" ht="12.75" hidden="true" customHeight="true" outlineLevel="0" collapsed="false">
      <c r="A69" s="13"/>
      <c r="B69" s="18" t="s">
        <v>60</v>
      </c>
      <c r="C69" s="21" t="n">
        <v>0</v>
      </c>
      <c r="D69" s="21" t="n">
        <v>0</v>
      </c>
      <c r="E69" s="21" t="n">
        <f aca="false">+D69-C69</f>
        <v>0</v>
      </c>
      <c r="F69" s="21"/>
      <c r="G69" s="21" t="e">
        <f aca="false">+#REF!-#REF!</f>
        <v>#REF!</v>
      </c>
      <c r="H69" s="21"/>
      <c r="I69" s="21" t="n">
        <f aca="false">N69-C69</f>
        <v>0</v>
      </c>
      <c r="J69" s="21" t="n">
        <f aca="false">O69-D69</f>
        <v>0</v>
      </c>
      <c r="K69" s="21" t="n">
        <f aca="false">J69-I69</f>
        <v>0</v>
      </c>
      <c r="L69" s="21"/>
      <c r="M69" s="21"/>
      <c r="N69" s="21" t="n">
        <v>0</v>
      </c>
      <c r="O69" s="21" t="n">
        <v>0</v>
      </c>
      <c r="P69" s="21" t="n">
        <f aca="false">+O69-N69</f>
        <v>0</v>
      </c>
    </row>
    <row r="70" customFormat="false" ht="12.75" hidden="false" customHeight="false" outlineLevel="0" collapsed="false">
      <c r="A70" s="13"/>
      <c r="B70" s="18" t="s">
        <v>61</v>
      </c>
      <c r="C70" s="21" t="n">
        <v>0</v>
      </c>
      <c r="D70" s="21" t="n">
        <v>33582.0895522389</v>
      </c>
      <c r="E70" s="21" t="n">
        <f aca="false">+D70-C70</f>
        <v>33582.0895522389</v>
      </c>
      <c r="F70" s="21"/>
      <c r="G70" s="21" t="e">
        <f aca="false">+#REF!-#REF!</f>
        <v>#REF!</v>
      </c>
      <c r="H70" s="21"/>
      <c r="I70" s="21" t="n">
        <f aca="false">N70-C70</f>
        <v>100746</v>
      </c>
      <c r="J70" s="21" t="n">
        <f aca="false">O70-D70</f>
        <v>100746.268656717</v>
      </c>
      <c r="K70" s="21" t="n">
        <f aca="false">J70-I70</f>
        <v>0.268656716682017</v>
      </c>
      <c r="L70" s="21"/>
      <c r="M70" s="21"/>
      <c r="N70" s="21" t="n">
        <v>100746</v>
      </c>
      <c r="O70" s="21" t="n">
        <v>134328.358208956</v>
      </c>
      <c r="P70" s="21" t="n">
        <f aca="false">+O70-N70</f>
        <v>33582.3582089556</v>
      </c>
    </row>
    <row r="71" customFormat="false" ht="12.75" hidden="false" customHeight="false" outlineLevel="0" collapsed="false">
      <c r="A71" s="13"/>
      <c r="B71" s="18" t="s">
        <v>62</v>
      </c>
      <c r="C71" s="21" t="n">
        <v>7586.28</v>
      </c>
      <c r="D71" s="21" t="n">
        <v>0</v>
      </c>
      <c r="E71" s="21" t="n">
        <f aca="false">+D71-C71</f>
        <v>-7586.28</v>
      </c>
      <c r="F71" s="21"/>
      <c r="G71" s="21" t="e">
        <f aca="false">+#REF!-#REF!</f>
        <v>#REF!</v>
      </c>
      <c r="H71" s="21"/>
      <c r="I71" s="21" t="n">
        <f aca="false">N71-C71</f>
        <v>0</v>
      </c>
      <c r="J71" s="21" t="n">
        <f aca="false">O71-D71</f>
        <v>0</v>
      </c>
      <c r="K71" s="21" t="n">
        <f aca="false">J71-I71</f>
        <v>0</v>
      </c>
      <c r="L71" s="21"/>
      <c r="M71" s="21"/>
      <c r="N71" s="21" t="n">
        <v>7586.28</v>
      </c>
      <c r="O71" s="21" t="n">
        <v>0</v>
      </c>
      <c r="P71" s="21" t="n">
        <f aca="false">+O71-N71</f>
        <v>-7586.28</v>
      </c>
    </row>
    <row r="72" customFormat="false" ht="12.75" hidden="false" customHeight="false" outlineLevel="0" collapsed="false">
      <c r="A72" s="13"/>
      <c r="B72" s="20" t="s">
        <v>63</v>
      </c>
      <c r="C72" s="21" t="n">
        <v>7586.28</v>
      </c>
      <c r="D72" s="21" t="n">
        <v>33582.0895522389</v>
      </c>
      <c r="E72" s="21" t="n">
        <f aca="false">+D72-C72</f>
        <v>25995.8095522389</v>
      </c>
      <c r="F72" s="21"/>
      <c r="G72" s="21" t="e">
        <f aca="false">+#REF!-#REF!</f>
        <v>#REF!</v>
      </c>
      <c r="H72" s="21"/>
      <c r="I72" s="21" t="n">
        <f aca="false">N72-C72</f>
        <v>100746</v>
      </c>
      <c r="J72" s="21" t="n">
        <f aca="false">O72-D72</f>
        <v>100746.268656717</v>
      </c>
      <c r="K72" s="21" t="n">
        <f aca="false">J72-I72</f>
        <v>0.268656716682017</v>
      </c>
      <c r="L72" s="21"/>
      <c r="M72" s="21"/>
      <c r="N72" s="21" t="n">
        <v>108332.28</v>
      </c>
      <c r="O72" s="21" t="n">
        <v>134328.358208956</v>
      </c>
      <c r="P72" s="21" t="n">
        <f aca="false">+O72-N72</f>
        <v>25996.0782089556</v>
      </c>
    </row>
    <row r="73" customFormat="false" ht="12.75" hidden="false" customHeight="false" outlineLevel="0" collapsed="false">
      <c r="A73" s="13"/>
      <c r="B73" s="17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customFormat="false" ht="12.75" hidden="true" customHeight="true" outlineLevel="0" collapsed="false">
      <c r="A74" s="13"/>
      <c r="B74" s="18" t="s">
        <v>64</v>
      </c>
      <c r="C74" s="21" t="n">
        <v>0</v>
      </c>
      <c r="D74" s="21" t="n">
        <v>0</v>
      </c>
      <c r="E74" s="21" t="n">
        <f aca="false">+D74-C74</f>
        <v>0</v>
      </c>
      <c r="F74" s="21"/>
      <c r="G74" s="21" t="e">
        <f aca="false">+#REF!-#REF!</f>
        <v>#REF!</v>
      </c>
      <c r="H74" s="21"/>
      <c r="I74" s="21"/>
      <c r="J74" s="21"/>
      <c r="K74" s="21"/>
      <c r="L74" s="21"/>
      <c r="M74" s="21"/>
      <c r="N74" s="21" t="n">
        <v>0</v>
      </c>
      <c r="O74" s="21" t="n">
        <v>0</v>
      </c>
      <c r="P74" s="21" t="n">
        <f aca="false">+O74-N74</f>
        <v>0</v>
      </c>
    </row>
    <row r="75" customFormat="false" ht="12.75" hidden="false" customHeight="false" outlineLevel="0" collapsed="false">
      <c r="A75" s="13"/>
      <c r="B75" s="17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</row>
    <row r="76" customFormat="false" ht="13.5" hidden="false" customHeight="false" outlineLevel="0" collapsed="false">
      <c r="A76" s="13"/>
      <c r="B76" s="22" t="s">
        <v>65</v>
      </c>
      <c r="C76" s="23" t="n">
        <v>1375365.41</v>
      </c>
      <c r="D76" s="23" t="n">
        <v>3354758.76865671</v>
      </c>
      <c r="E76" s="23" t="n">
        <f aca="false">+D76-C76</f>
        <v>1979393.35865671</v>
      </c>
      <c r="F76" s="23"/>
      <c r="G76" s="23" t="e">
        <f aca="false">+#REF!-#REF!</f>
        <v>#REF!</v>
      </c>
      <c r="H76" s="23"/>
      <c r="I76" s="23" t="n">
        <f aca="false">SUM(I17,I23,I36,I45,I51,I56,I67,I72)</f>
        <v>10078857.3877</v>
      </c>
      <c r="J76" s="23" t="n">
        <f aca="false">SUM(J17,J23,J36,J45,J51,J56,J67,J72)</f>
        <v>10146490.0186567</v>
      </c>
      <c r="K76" s="23" t="n">
        <f aca="false">SUM(K17,K23,K36,K45,K51,K56,K67,K72)</f>
        <v>67632.6309567112</v>
      </c>
      <c r="L76" s="23"/>
      <c r="M76" s="23"/>
      <c r="N76" s="23" t="n">
        <v>11454222.7977</v>
      </c>
      <c r="O76" s="23" t="n">
        <v>13501248.7873134</v>
      </c>
      <c r="P76" s="23" t="n">
        <f aca="false">+O76-N76</f>
        <v>2047025.98961343</v>
      </c>
    </row>
    <row r="77" customFormat="false" ht="13.5" hidden="false" customHeight="false" outlineLevel="0" collapsed="false">
      <c r="A77" s="13"/>
      <c r="B77" s="17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</row>
    <row r="78" customFormat="false" ht="12.75" hidden="true" customHeight="true" outlineLevel="0" collapsed="false">
      <c r="A78" s="13"/>
      <c r="B78" s="18" t="s">
        <v>66</v>
      </c>
      <c r="C78" s="21" t="n">
        <v>0</v>
      </c>
      <c r="D78" s="21" t="n">
        <v>0</v>
      </c>
      <c r="E78" s="21" t="n">
        <f aca="false">+D78-C78</f>
        <v>0</v>
      </c>
      <c r="F78" s="21"/>
      <c r="G78" s="21" t="e">
        <f aca="false">+#REF!-#REF!</f>
        <v>#REF!</v>
      </c>
      <c r="H78" s="21"/>
      <c r="I78" s="21"/>
      <c r="J78" s="21"/>
      <c r="K78" s="21"/>
      <c r="L78" s="21"/>
      <c r="M78" s="21"/>
      <c r="N78" s="21" t="n">
        <v>0</v>
      </c>
      <c r="O78" s="21" t="n">
        <v>0</v>
      </c>
      <c r="P78" s="21" t="n">
        <f aca="false">+O78-N78</f>
        <v>0</v>
      </c>
    </row>
    <row r="79" customFormat="false" ht="12.75" hidden="true" customHeight="true" outlineLevel="0" collapsed="false">
      <c r="A79" s="13"/>
      <c r="B79" s="18" t="s">
        <v>67</v>
      </c>
      <c r="C79" s="21" t="n">
        <v>0</v>
      </c>
      <c r="D79" s="21" t="n">
        <v>0</v>
      </c>
      <c r="E79" s="21" t="n">
        <f aca="false">+D79-C79</f>
        <v>0</v>
      </c>
      <c r="F79" s="21"/>
      <c r="G79" s="21" t="e">
        <f aca="false">+#REF!-#REF!</f>
        <v>#REF!</v>
      </c>
      <c r="H79" s="21"/>
      <c r="I79" s="21" t="n">
        <f aca="false">N79-C79</f>
        <v>0</v>
      </c>
      <c r="J79" s="21" t="n">
        <f aca="false">O79-D79</f>
        <v>0</v>
      </c>
      <c r="K79" s="21" t="n">
        <f aca="false">J79-I79</f>
        <v>0</v>
      </c>
      <c r="L79" s="21"/>
      <c r="M79" s="21"/>
      <c r="N79" s="21" t="n">
        <v>0</v>
      </c>
      <c r="O79" s="21" t="n">
        <v>0</v>
      </c>
      <c r="P79" s="21" t="n">
        <f aca="false">+O79-N79</f>
        <v>0</v>
      </c>
    </row>
    <row r="80" customFormat="false" ht="12.75" hidden="true" customHeight="true" outlineLevel="0" collapsed="false">
      <c r="A80" s="13"/>
      <c r="B80" s="18" t="s">
        <v>68</v>
      </c>
      <c r="C80" s="21" t="n">
        <v>0</v>
      </c>
      <c r="D80" s="21" t="n">
        <v>0</v>
      </c>
      <c r="E80" s="21" t="n">
        <f aca="false">+D80-C80</f>
        <v>0</v>
      </c>
      <c r="F80" s="21"/>
      <c r="G80" s="21" t="e">
        <f aca="false">+#REF!-#REF!</f>
        <v>#REF!</v>
      </c>
      <c r="H80" s="21"/>
      <c r="I80" s="21" t="n">
        <f aca="false">N80-C80</f>
        <v>0</v>
      </c>
      <c r="J80" s="21" t="n">
        <f aca="false">O80-D80</f>
        <v>0</v>
      </c>
      <c r="K80" s="21" t="n">
        <f aca="false">J80-I80</f>
        <v>0</v>
      </c>
      <c r="L80" s="21"/>
      <c r="M80" s="21"/>
      <c r="N80" s="21" t="n">
        <v>0</v>
      </c>
      <c r="O80" s="21" t="n">
        <v>0</v>
      </c>
      <c r="P80" s="21" t="n">
        <f aca="false">+O80-N80</f>
        <v>0</v>
      </c>
    </row>
    <row r="81" customFormat="false" ht="12.75" hidden="true" customHeight="true" outlineLevel="0" collapsed="false">
      <c r="A81" s="13"/>
      <c r="B81" s="18" t="s">
        <v>69</v>
      </c>
      <c r="C81" s="21" t="n">
        <v>0</v>
      </c>
      <c r="D81" s="21" t="n">
        <v>0</v>
      </c>
      <c r="E81" s="21" t="n">
        <f aca="false">+D81-C81</f>
        <v>0</v>
      </c>
      <c r="F81" s="21"/>
      <c r="G81" s="21" t="e">
        <f aca="false">+#REF!-#REF!</f>
        <v>#REF!</v>
      </c>
      <c r="H81" s="21"/>
      <c r="I81" s="21" t="n">
        <f aca="false">N81-C81</f>
        <v>0</v>
      </c>
      <c r="J81" s="21" t="n">
        <f aca="false">O81-D81</f>
        <v>0</v>
      </c>
      <c r="K81" s="21" t="n">
        <f aca="false">J81-I81</f>
        <v>0</v>
      </c>
      <c r="L81" s="21"/>
      <c r="M81" s="21"/>
      <c r="N81" s="21" t="n">
        <v>0</v>
      </c>
      <c r="O81" s="21" t="n">
        <v>0</v>
      </c>
      <c r="P81" s="21" t="n">
        <f aca="false">+O81-N81</f>
        <v>0</v>
      </c>
    </row>
    <row r="82" customFormat="false" ht="12.75" hidden="true" customHeight="true" outlineLevel="0" collapsed="false">
      <c r="A82" s="13"/>
      <c r="B82" s="18" t="s">
        <v>70</v>
      </c>
      <c r="C82" s="21" t="n">
        <v>0</v>
      </c>
      <c r="D82" s="21" t="n">
        <v>0</v>
      </c>
      <c r="E82" s="21" t="n">
        <f aca="false">+D82-C82</f>
        <v>0</v>
      </c>
      <c r="F82" s="21"/>
      <c r="G82" s="21" t="e">
        <f aca="false">+#REF!-#REF!</f>
        <v>#REF!</v>
      </c>
      <c r="H82" s="21"/>
      <c r="I82" s="21" t="n">
        <f aca="false">N82-C82</f>
        <v>0</v>
      </c>
      <c r="J82" s="21" t="n">
        <f aca="false">O82-D82</f>
        <v>0</v>
      </c>
      <c r="K82" s="21" t="n">
        <f aca="false">J82-I82</f>
        <v>0</v>
      </c>
      <c r="L82" s="21"/>
      <c r="M82" s="21"/>
      <c r="N82" s="21" t="n">
        <v>0</v>
      </c>
      <c r="O82" s="21" t="n">
        <v>0</v>
      </c>
      <c r="P82" s="21" t="n">
        <f aca="false">+O82-N82</f>
        <v>0</v>
      </c>
    </row>
    <row r="83" customFormat="false" ht="12.75" hidden="false" customHeight="false" outlineLevel="0" collapsed="false">
      <c r="A83" s="13"/>
      <c r="B83" s="18" t="s">
        <v>71</v>
      </c>
      <c r="C83" s="21" t="n">
        <v>-365734.89</v>
      </c>
      <c r="D83" s="21" t="n">
        <v>0</v>
      </c>
      <c r="E83" s="21" t="n">
        <f aca="false">+D83-C83</f>
        <v>365734.89</v>
      </c>
      <c r="F83" s="21"/>
      <c r="G83" s="21" t="e">
        <f aca="false">+#REF!-#REF!</f>
        <v>#REF!</v>
      </c>
      <c r="H83" s="21"/>
      <c r="I83" s="21" t="n">
        <f aca="false">N83-C83</f>
        <v>0</v>
      </c>
      <c r="J83" s="21" t="n">
        <f aca="false">O83-D83</f>
        <v>0</v>
      </c>
      <c r="K83" s="21" t="n">
        <f aca="false">J83-I83</f>
        <v>0</v>
      </c>
      <c r="L83" s="21"/>
      <c r="M83" s="21"/>
      <c r="N83" s="21" t="n">
        <v>-365734.89</v>
      </c>
      <c r="O83" s="21" t="n">
        <v>0</v>
      </c>
      <c r="P83" s="21" t="n">
        <f aca="false">+O83-N83</f>
        <v>365734.89</v>
      </c>
    </row>
    <row r="84" customFormat="false" ht="12.75" hidden="false" customHeight="false" outlineLevel="0" collapsed="false">
      <c r="A84" s="13"/>
      <c r="B84" s="18" t="s">
        <v>72</v>
      </c>
      <c r="C84" s="21" t="n">
        <v>-261826.37</v>
      </c>
      <c r="D84" s="21" t="n">
        <v>0</v>
      </c>
      <c r="E84" s="21" t="n">
        <f aca="false">+D84-C84</f>
        <v>261826.37</v>
      </c>
      <c r="F84" s="21"/>
      <c r="G84" s="21" t="e">
        <f aca="false">+#REF!-#REF!</f>
        <v>#REF!</v>
      </c>
      <c r="H84" s="21"/>
      <c r="I84" s="21" t="n">
        <f aca="false">N84-C84</f>
        <v>0</v>
      </c>
      <c r="J84" s="21" t="n">
        <f aca="false">O84-D84</f>
        <v>0</v>
      </c>
      <c r="K84" s="21" t="n">
        <f aca="false">J84-I84</f>
        <v>0</v>
      </c>
      <c r="L84" s="21"/>
      <c r="M84" s="21"/>
      <c r="N84" s="21" t="n">
        <v>-261826.37</v>
      </c>
      <c r="O84" s="21" t="n">
        <v>0</v>
      </c>
      <c r="P84" s="21" t="n">
        <f aca="false">+O84-N84</f>
        <v>261826.37</v>
      </c>
    </row>
    <row r="85" customFormat="false" ht="12.75" hidden="false" customHeight="false" outlineLevel="0" collapsed="false">
      <c r="A85" s="13"/>
      <c r="B85" s="18" t="s">
        <v>73</v>
      </c>
      <c r="C85" s="21" t="n">
        <v>-21331.46</v>
      </c>
      <c r="D85" s="21" t="n">
        <v>0</v>
      </c>
      <c r="E85" s="21" t="n">
        <f aca="false">+D85-C85</f>
        <v>21331.46</v>
      </c>
      <c r="F85" s="21"/>
      <c r="G85" s="21" t="e">
        <f aca="false">+#REF!-#REF!</f>
        <v>#REF!</v>
      </c>
      <c r="H85" s="21"/>
      <c r="I85" s="21" t="n">
        <f aca="false">N85-C85</f>
        <v>0</v>
      </c>
      <c r="J85" s="21" t="n">
        <f aca="false">O85-D85</f>
        <v>0</v>
      </c>
      <c r="K85" s="21" t="n">
        <f aca="false">J85-I85</f>
        <v>0</v>
      </c>
      <c r="L85" s="21"/>
      <c r="M85" s="21"/>
      <c r="N85" s="21" t="n">
        <v>-21331.46</v>
      </c>
      <c r="O85" s="21" t="n">
        <v>0</v>
      </c>
      <c r="P85" s="21" t="n">
        <f aca="false">+O85-N85</f>
        <v>21331.46</v>
      </c>
    </row>
    <row r="86" customFormat="false" ht="12.75" hidden="false" customHeight="false" outlineLevel="0" collapsed="false">
      <c r="A86" s="13"/>
      <c r="B86" s="18" t="s">
        <v>74</v>
      </c>
      <c r="C86" s="21" t="n">
        <v>-11964.77</v>
      </c>
      <c r="D86" s="21" t="n">
        <v>0</v>
      </c>
      <c r="E86" s="21" t="n">
        <f aca="false">+D86-C86</f>
        <v>11964.77</v>
      </c>
      <c r="F86" s="21"/>
      <c r="G86" s="21" t="e">
        <f aca="false">+#REF!-#REF!</f>
        <v>#REF!</v>
      </c>
      <c r="H86" s="21"/>
      <c r="I86" s="21" t="n">
        <f aca="false">N86-C86</f>
        <v>0</v>
      </c>
      <c r="J86" s="21" t="n">
        <f aca="false">O86-D86</f>
        <v>0</v>
      </c>
      <c r="K86" s="21" t="n">
        <f aca="false">J86-I86</f>
        <v>0</v>
      </c>
      <c r="L86" s="21"/>
      <c r="M86" s="21"/>
      <c r="N86" s="21" t="n">
        <v>-11964.77</v>
      </c>
      <c r="O86" s="21" t="n">
        <v>0</v>
      </c>
      <c r="P86" s="21" t="n">
        <f aca="false">+O86-N86</f>
        <v>11964.77</v>
      </c>
    </row>
    <row r="87" customFormat="false" ht="12.75" hidden="false" customHeight="false" outlineLevel="0" collapsed="false">
      <c r="A87" s="13"/>
      <c r="B87" s="18" t="s">
        <v>75</v>
      </c>
      <c r="C87" s="21" t="n">
        <v>39189.17</v>
      </c>
      <c r="D87" s="21" t="n">
        <v>0</v>
      </c>
      <c r="E87" s="21" t="n">
        <f aca="false">+D87-C87</f>
        <v>-39189.17</v>
      </c>
      <c r="F87" s="21"/>
      <c r="G87" s="21" t="e">
        <f aca="false">+#REF!-#REF!</f>
        <v>#REF!</v>
      </c>
      <c r="H87" s="21"/>
      <c r="I87" s="21" t="n">
        <f aca="false">N87-C87</f>
        <v>0</v>
      </c>
      <c r="J87" s="21" t="n">
        <f aca="false">O87-D87</f>
        <v>0</v>
      </c>
      <c r="K87" s="21" t="n">
        <f aca="false">J87-I87</f>
        <v>0</v>
      </c>
      <c r="L87" s="21"/>
      <c r="M87" s="21"/>
      <c r="N87" s="21" t="n">
        <v>39189.17</v>
      </c>
      <c r="O87" s="21" t="n">
        <v>0</v>
      </c>
      <c r="P87" s="21" t="n">
        <f aca="false">+O87-N87</f>
        <v>-39189.17</v>
      </c>
    </row>
    <row r="88" customFormat="false" ht="12.75" hidden="false" customHeight="false" outlineLevel="0" collapsed="false">
      <c r="A88" s="13"/>
      <c r="B88" s="18" t="s">
        <v>76</v>
      </c>
      <c r="C88" s="21" t="n">
        <v>-174161.64</v>
      </c>
      <c r="D88" s="21" t="n">
        <v>0</v>
      </c>
      <c r="E88" s="21" t="n">
        <f aca="false">+D88-C88</f>
        <v>174161.64</v>
      </c>
      <c r="F88" s="21"/>
      <c r="G88" s="21" t="e">
        <f aca="false">+#REF!-#REF!</f>
        <v>#REF!</v>
      </c>
      <c r="H88" s="21"/>
      <c r="I88" s="21" t="n">
        <f aca="false">N88-C88</f>
        <v>0</v>
      </c>
      <c r="J88" s="21" t="n">
        <f aca="false">O88-D88</f>
        <v>0</v>
      </c>
      <c r="K88" s="21" t="n">
        <f aca="false">J88-I88</f>
        <v>0</v>
      </c>
      <c r="L88" s="21"/>
      <c r="M88" s="21"/>
      <c r="N88" s="21" t="n">
        <v>-174161.64</v>
      </c>
      <c r="O88" s="21" t="n">
        <v>0</v>
      </c>
      <c r="P88" s="21" t="n">
        <f aca="false">+O88-N88</f>
        <v>174161.64</v>
      </c>
    </row>
    <row r="89" customFormat="false" ht="12.75" hidden="false" customHeight="false" outlineLevel="0" collapsed="false">
      <c r="A89" s="13"/>
      <c r="B89" s="18" t="s">
        <v>77</v>
      </c>
      <c r="C89" s="21" t="n">
        <v>-234.960000000004</v>
      </c>
      <c r="D89" s="21" t="n">
        <v>0</v>
      </c>
      <c r="E89" s="21" t="n">
        <f aca="false">+D89-C89</f>
        <v>234.960000000004</v>
      </c>
      <c r="F89" s="21"/>
      <c r="G89" s="21" t="e">
        <f aca="false">+#REF!-#REF!</f>
        <v>#REF!</v>
      </c>
      <c r="H89" s="21"/>
      <c r="I89" s="21" t="n">
        <f aca="false">N89-C89</f>
        <v>0</v>
      </c>
      <c r="J89" s="21" t="n">
        <f aca="false">O89-D89</f>
        <v>0</v>
      </c>
      <c r="K89" s="21" t="n">
        <f aca="false">J89-I89</f>
        <v>0</v>
      </c>
      <c r="L89" s="21"/>
      <c r="M89" s="21"/>
      <c r="N89" s="21" t="n">
        <v>-234.960000000004</v>
      </c>
      <c r="O89" s="21" t="n">
        <v>0</v>
      </c>
      <c r="P89" s="21" t="n">
        <f aca="false">+O89-N89</f>
        <v>234.960000000004</v>
      </c>
    </row>
    <row r="90" customFormat="false" ht="12.75" hidden="false" customHeight="false" outlineLevel="0" collapsed="false">
      <c r="A90" s="13"/>
      <c r="B90" s="18" t="s">
        <v>78</v>
      </c>
      <c r="C90" s="21" t="n">
        <v>-21184.21</v>
      </c>
      <c r="D90" s="21" t="n">
        <v>0</v>
      </c>
      <c r="E90" s="21" t="n">
        <f aca="false">+D90-C90</f>
        <v>21184.21</v>
      </c>
      <c r="F90" s="21"/>
      <c r="G90" s="21" t="e">
        <f aca="false">+#REF!-#REF!</f>
        <v>#REF!</v>
      </c>
      <c r="H90" s="21"/>
      <c r="I90" s="21" t="n">
        <f aca="false">N90-C90</f>
        <v>0</v>
      </c>
      <c r="J90" s="21" t="n">
        <f aca="false">O90-D90</f>
        <v>0</v>
      </c>
      <c r="K90" s="21" t="n">
        <f aca="false">J90-I90</f>
        <v>0</v>
      </c>
      <c r="L90" s="21"/>
      <c r="M90" s="21"/>
      <c r="N90" s="21" t="n">
        <v>-21184.21</v>
      </c>
      <c r="O90" s="21" t="n">
        <v>0</v>
      </c>
      <c r="P90" s="21" t="n">
        <f aca="false">+O90-N90</f>
        <v>21184.21</v>
      </c>
    </row>
    <row r="91" customFormat="false" ht="12.75" hidden="false" customHeight="false" outlineLevel="0" collapsed="false">
      <c r="A91" s="13"/>
      <c r="B91" s="18" t="s">
        <v>79</v>
      </c>
      <c r="C91" s="21" t="n">
        <v>-6664.67</v>
      </c>
      <c r="D91" s="21" t="n">
        <v>0</v>
      </c>
      <c r="E91" s="21" t="n">
        <f aca="false">+D91-C91</f>
        <v>6664.67</v>
      </c>
      <c r="F91" s="21"/>
      <c r="G91" s="21" t="e">
        <f aca="false">+#REF!-#REF!</f>
        <v>#REF!</v>
      </c>
      <c r="H91" s="21"/>
      <c r="I91" s="21" t="n">
        <f aca="false">N91-C91</f>
        <v>0</v>
      </c>
      <c r="J91" s="21" t="n">
        <f aca="false">O91-D91</f>
        <v>0</v>
      </c>
      <c r="K91" s="21" t="n">
        <f aca="false">J91-I91</f>
        <v>0</v>
      </c>
      <c r="L91" s="21"/>
      <c r="M91" s="21"/>
      <c r="N91" s="21" t="n">
        <v>-6664.67</v>
      </c>
      <c r="O91" s="21" t="n">
        <v>0</v>
      </c>
      <c r="P91" s="21" t="n">
        <f aca="false">+O91-N91</f>
        <v>6664.67</v>
      </c>
    </row>
    <row r="92" customFormat="false" ht="12.75" hidden="true" customHeight="true" outlineLevel="0" collapsed="false">
      <c r="A92" s="13"/>
      <c r="B92" s="18" t="s">
        <v>80</v>
      </c>
      <c r="C92" s="21" t="n">
        <v>0</v>
      </c>
      <c r="D92" s="21" t="n">
        <v>0</v>
      </c>
      <c r="E92" s="21" t="n">
        <f aca="false">+D92-C92</f>
        <v>0</v>
      </c>
      <c r="F92" s="21"/>
      <c r="G92" s="21" t="e">
        <f aca="false">+#REF!-#REF!</f>
        <v>#REF!</v>
      </c>
      <c r="H92" s="21"/>
      <c r="I92" s="21" t="n">
        <f aca="false">N92-C92</f>
        <v>0</v>
      </c>
      <c r="J92" s="21" t="n">
        <f aca="false">O92-D92</f>
        <v>0</v>
      </c>
      <c r="K92" s="21" t="n">
        <f aca="false">J92-I92</f>
        <v>0</v>
      </c>
      <c r="L92" s="21"/>
      <c r="M92" s="21"/>
      <c r="N92" s="21" t="n">
        <v>0</v>
      </c>
      <c r="O92" s="21" t="n">
        <v>0</v>
      </c>
      <c r="P92" s="21" t="n">
        <f aca="false">+O92-N92</f>
        <v>0</v>
      </c>
    </row>
    <row r="93" customFormat="false" ht="12.75" hidden="false" customHeight="false" outlineLevel="0" collapsed="false">
      <c r="A93" s="13"/>
      <c r="B93" s="18" t="s">
        <v>81</v>
      </c>
      <c r="C93" s="21" t="n">
        <v>0.109999999999843</v>
      </c>
      <c r="D93" s="21" t="n">
        <v>0</v>
      </c>
      <c r="E93" s="21" t="n">
        <f aca="false">+D93-C93</f>
        <v>-0.109999999999843</v>
      </c>
      <c r="F93" s="21"/>
      <c r="G93" s="21" t="e">
        <f aca="false">+#REF!-#REF!</f>
        <v>#REF!</v>
      </c>
      <c r="H93" s="21"/>
      <c r="I93" s="21" t="n">
        <f aca="false">N93-C93</f>
        <v>0</v>
      </c>
      <c r="J93" s="21" t="n">
        <f aca="false">O93-D93</f>
        <v>0</v>
      </c>
      <c r="K93" s="21" t="n">
        <f aca="false">J93-I93</f>
        <v>0</v>
      </c>
      <c r="L93" s="21"/>
      <c r="M93" s="21"/>
      <c r="N93" s="21" t="n">
        <v>0.109999999999843</v>
      </c>
      <c r="O93" s="21" t="n">
        <v>0</v>
      </c>
      <c r="P93" s="21" t="n">
        <f aca="false">+O93-N93</f>
        <v>-0.109999999999843</v>
      </c>
    </row>
    <row r="94" customFormat="false" ht="12.75" hidden="false" customHeight="false" outlineLevel="0" collapsed="false">
      <c r="A94" s="13"/>
      <c r="B94" s="18" t="s">
        <v>82</v>
      </c>
      <c r="C94" s="21" t="n">
        <v>1264.11</v>
      </c>
      <c r="D94" s="21" t="n">
        <v>0</v>
      </c>
      <c r="E94" s="21" t="n">
        <f aca="false">+D94-C94</f>
        <v>-1264.11</v>
      </c>
      <c r="F94" s="21"/>
      <c r="G94" s="21" t="e">
        <f aca="false">+#REF!-#REF!</f>
        <v>#REF!</v>
      </c>
      <c r="H94" s="21"/>
      <c r="I94" s="21" t="n">
        <f aca="false">N94-C94</f>
        <v>0</v>
      </c>
      <c r="J94" s="21" t="n">
        <f aca="false">O94-D94</f>
        <v>0</v>
      </c>
      <c r="K94" s="21" t="n">
        <f aca="false">J94-I94</f>
        <v>0</v>
      </c>
      <c r="L94" s="21"/>
      <c r="M94" s="21"/>
      <c r="N94" s="21" t="n">
        <v>1264.11</v>
      </c>
      <c r="O94" s="21" t="n">
        <v>0</v>
      </c>
      <c r="P94" s="21" t="n">
        <f aca="false">+O94-N94</f>
        <v>-1264.11</v>
      </c>
    </row>
    <row r="95" customFormat="false" ht="12.75" hidden="false" customHeight="false" outlineLevel="0" collapsed="false">
      <c r="A95" s="13"/>
      <c r="B95" s="18" t="s">
        <v>83</v>
      </c>
      <c r="C95" s="21" t="n">
        <v>-423627.46</v>
      </c>
      <c r="D95" s="21" t="n">
        <v>0</v>
      </c>
      <c r="E95" s="21" t="n">
        <f aca="false">+D95-C95</f>
        <v>423627.46</v>
      </c>
      <c r="F95" s="21"/>
      <c r="G95" s="21" t="e">
        <f aca="false">+#REF!-#REF!</f>
        <v>#REF!</v>
      </c>
      <c r="H95" s="21"/>
      <c r="I95" s="21" t="n">
        <f aca="false">N95-C95</f>
        <v>0</v>
      </c>
      <c r="J95" s="21" t="n">
        <f aca="false">O95-D95</f>
        <v>0</v>
      </c>
      <c r="K95" s="21" t="n">
        <f aca="false">J95-I95</f>
        <v>0</v>
      </c>
      <c r="L95" s="21"/>
      <c r="M95" s="21"/>
      <c r="N95" s="21" t="n">
        <v>-423627.46</v>
      </c>
      <c r="O95" s="21" t="n">
        <v>0</v>
      </c>
      <c r="P95" s="21" t="n">
        <f aca="false">+O95-N95</f>
        <v>423627.46</v>
      </c>
    </row>
    <row r="96" customFormat="false" ht="12.75" hidden="true" customHeight="true" outlineLevel="0" collapsed="false">
      <c r="A96" s="13"/>
      <c r="B96" s="18" t="s">
        <v>84</v>
      </c>
      <c r="C96" s="21" t="n">
        <v>0</v>
      </c>
      <c r="D96" s="21" t="n">
        <v>0</v>
      </c>
      <c r="E96" s="21" t="n">
        <f aca="false">+D96-C96</f>
        <v>0</v>
      </c>
      <c r="F96" s="21"/>
      <c r="G96" s="21" t="e">
        <f aca="false">+#REF!-#REF!</f>
        <v>#REF!</v>
      </c>
      <c r="H96" s="21"/>
      <c r="I96" s="21" t="n">
        <f aca="false">N96-C96</f>
        <v>0</v>
      </c>
      <c r="J96" s="21" t="n">
        <f aca="false">O96-D96</f>
        <v>0</v>
      </c>
      <c r="K96" s="21" t="n">
        <f aca="false">J96-I96</f>
        <v>0</v>
      </c>
      <c r="L96" s="21"/>
      <c r="M96" s="21"/>
      <c r="N96" s="21" t="n">
        <v>0</v>
      </c>
      <c r="O96" s="21" t="n">
        <v>0</v>
      </c>
      <c r="P96" s="21" t="n">
        <f aca="false">+O96-N96</f>
        <v>0</v>
      </c>
    </row>
    <row r="97" customFormat="false" ht="12.75" hidden="true" customHeight="true" outlineLevel="0" collapsed="false">
      <c r="A97" s="13"/>
      <c r="B97" s="18" t="s">
        <v>85</v>
      </c>
      <c r="C97" s="21" t="n">
        <v>0</v>
      </c>
      <c r="D97" s="21" t="n">
        <v>0</v>
      </c>
      <c r="E97" s="21" t="n">
        <f aca="false">+D97-C97</f>
        <v>0</v>
      </c>
      <c r="F97" s="21"/>
      <c r="G97" s="21" t="e">
        <f aca="false">+#REF!-#REF!</f>
        <v>#REF!</v>
      </c>
      <c r="H97" s="21"/>
      <c r="I97" s="21" t="n">
        <f aca="false">N97-C97</f>
        <v>0</v>
      </c>
      <c r="J97" s="21" t="n">
        <f aca="false">O97-D97</f>
        <v>0</v>
      </c>
      <c r="K97" s="21" t="n">
        <f aca="false">J97-I97</f>
        <v>0</v>
      </c>
      <c r="L97" s="21"/>
      <c r="M97" s="21"/>
      <c r="N97" s="21" t="n">
        <v>0</v>
      </c>
      <c r="O97" s="21" t="n">
        <v>0</v>
      </c>
      <c r="P97" s="21" t="n">
        <f aca="false">+O97-N97</f>
        <v>0</v>
      </c>
    </row>
    <row r="98" customFormat="false" ht="12.75" hidden="false" customHeight="true" outlineLevel="0" collapsed="false">
      <c r="A98" s="13"/>
      <c r="B98" s="18" t="s">
        <v>86</v>
      </c>
      <c r="C98" s="21" t="n">
        <v>-211.62</v>
      </c>
      <c r="D98" s="21" t="n">
        <v>0</v>
      </c>
      <c r="E98" s="21" t="n">
        <f aca="false">+D98-C98</f>
        <v>211.62</v>
      </c>
      <c r="F98" s="21"/>
      <c r="G98" s="21" t="e">
        <f aca="false">+#REF!-#REF!</f>
        <v>#REF!</v>
      </c>
      <c r="H98" s="21"/>
      <c r="I98" s="21" t="n">
        <f aca="false">N98-C98</f>
        <v>0</v>
      </c>
      <c r="J98" s="21" t="n">
        <f aca="false">O98-D98</f>
        <v>0</v>
      </c>
      <c r="K98" s="21" t="n">
        <f aca="false">J98-I98</f>
        <v>0</v>
      </c>
      <c r="L98" s="21"/>
      <c r="M98" s="21"/>
      <c r="N98" s="21" t="n">
        <v>-211.62</v>
      </c>
      <c r="O98" s="21" t="n">
        <v>0</v>
      </c>
      <c r="P98" s="21" t="n">
        <f aca="false">+O98-N98</f>
        <v>211.62</v>
      </c>
    </row>
    <row r="99" customFormat="false" ht="12.75" hidden="true" customHeight="true" outlineLevel="0" collapsed="false">
      <c r="A99" s="13"/>
      <c r="B99" s="18" t="s">
        <v>87</v>
      </c>
      <c r="C99" s="21" t="n">
        <v>0</v>
      </c>
      <c r="D99" s="21" t="n">
        <v>0</v>
      </c>
      <c r="E99" s="21" t="n">
        <f aca="false">+D99-C99</f>
        <v>0</v>
      </c>
      <c r="F99" s="21"/>
      <c r="G99" s="21" t="e">
        <f aca="false">+#REF!-#REF!</f>
        <v>#REF!</v>
      </c>
      <c r="H99" s="21"/>
      <c r="I99" s="21" t="n">
        <f aca="false">N99-C99</f>
        <v>0</v>
      </c>
      <c r="J99" s="21" t="n">
        <f aca="false">O99-D99</f>
        <v>0</v>
      </c>
      <c r="K99" s="21" t="n">
        <f aca="false">J99-I99</f>
        <v>0</v>
      </c>
      <c r="L99" s="21"/>
      <c r="M99" s="21"/>
      <c r="N99" s="21" t="n">
        <v>0</v>
      </c>
      <c r="O99" s="21" t="n">
        <v>0</v>
      </c>
      <c r="P99" s="21" t="n">
        <f aca="false">+O99-N99</f>
        <v>0</v>
      </c>
    </row>
    <row r="100" customFormat="false" ht="12.75" hidden="true" customHeight="false" outlineLevel="0" collapsed="false">
      <c r="A100" s="13"/>
      <c r="B100" s="18" t="s">
        <v>88</v>
      </c>
      <c r="C100" s="21" t="n">
        <v>0</v>
      </c>
      <c r="D100" s="21" t="n">
        <v>0</v>
      </c>
      <c r="E100" s="21" t="n">
        <f aca="false">+D100-C100</f>
        <v>0</v>
      </c>
      <c r="F100" s="21"/>
      <c r="G100" s="21" t="e">
        <f aca="false">+#REF!-#REF!</f>
        <v>#REF!</v>
      </c>
      <c r="H100" s="21"/>
      <c r="I100" s="21" t="n">
        <f aca="false">N100-C100</f>
        <v>0</v>
      </c>
      <c r="J100" s="21" t="n">
        <f aca="false">O100-D100</f>
        <v>0</v>
      </c>
      <c r="K100" s="21" t="n">
        <f aca="false">J100-I100</f>
        <v>0</v>
      </c>
      <c r="L100" s="21"/>
      <c r="M100" s="21"/>
      <c r="N100" s="21" t="n">
        <v>0</v>
      </c>
      <c r="O100" s="21" t="n">
        <v>0</v>
      </c>
      <c r="P100" s="21" t="n">
        <f aca="false">+O100-N100</f>
        <v>0</v>
      </c>
    </row>
    <row r="101" customFormat="false" ht="12.75" hidden="true" customHeight="true" outlineLevel="0" collapsed="false">
      <c r="A101" s="13"/>
      <c r="B101" s="18" t="s">
        <v>89</v>
      </c>
      <c r="C101" s="21" t="n">
        <v>0</v>
      </c>
      <c r="D101" s="21" t="n">
        <v>0</v>
      </c>
      <c r="E101" s="21" t="n">
        <f aca="false">+D101-C101</f>
        <v>0</v>
      </c>
      <c r="F101" s="21"/>
      <c r="G101" s="21" t="e">
        <f aca="false">+#REF!-#REF!</f>
        <v>#REF!</v>
      </c>
      <c r="H101" s="21"/>
      <c r="I101" s="21"/>
      <c r="J101" s="21"/>
      <c r="K101" s="21"/>
      <c r="L101" s="21"/>
      <c r="M101" s="21"/>
      <c r="N101" s="21" t="n">
        <v>0</v>
      </c>
      <c r="O101" s="21" t="n">
        <v>0</v>
      </c>
      <c r="P101" s="21" t="n">
        <f aca="false">+O101-N101</f>
        <v>0</v>
      </c>
    </row>
    <row r="102" customFormat="false" ht="12.75" hidden="true" customHeight="true" outlineLevel="0" collapsed="false">
      <c r="A102" s="13"/>
      <c r="B102" s="18" t="s">
        <v>90</v>
      </c>
      <c r="C102" s="21" t="n">
        <v>0</v>
      </c>
      <c r="D102" s="21" t="n">
        <v>0</v>
      </c>
      <c r="E102" s="21" t="n">
        <f aca="false">+D102-C102</f>
        <v>0</v>
      </c>
      <c r="F102" s="21"/>
      <c r="G102" s="21" t="e">
        <f aca="false">+#REF!-#REF!</f>
        <v>#REF!</v>
      </c>
      <c r="H102" s="21"/>
      <c r="I102" s="21"/>
      <c r="J102" s="21"/>
      <c r="K102" s="21"/>
      <c r="L102" s="21"/>
      <c r="M102" s="21"/>
      <c r="N102" s="21" t="n">
        <v>0</v>
      </c>
      <c r="O102" s="21" t="n">
        <v>0</v>
      </c>
      <c r="P102" s="21" t="n">
        <f aca="false">+O102-N102</f>
        <v>0</v>
      </c>
    </row>
    <row r="103" customFormat="false" ht="13.5" hidden="false" customHeight="false" outlineLevel="0" collapsed="false">
      <c r="A103" s="24"/>
      <c r="B103" s="22" t="s">
        <v>91</v>
      </c>
      <c r="C103" s="23" t="n">
        <v>128876.75</v>
      </c>
      <c r="D103" s="23" t="n">
        <v>3354758.76865671</v>
      </c>
      <c r="E103" s="23" t="n">
        <f aca="false">+D103-C103</f>
        <v>3225882.01865671</v>
      </c>
      <c r="F103" s="23"/>
      <c r="G103" s="23" t="e">
        <f aca="false">+#REF!-#REF!</f>
        <v>#REF!</v>
      </c>
      <c r="H103" s="23"/>
      <c r="I103" s="23"/>
      <c r="J103" s="23"/>
      <c r="K103" s="23"/>
      <c r="L103" s="23"/>
      <c r="M103" s="23"/>
      <c r="N103" s="23" t="n">
        <v>10207734.1377</v>
      </c>
      <c r="O103" s="23" t="n">
        <v>13501248.7873134</v>
      </c>
      <c r="P103" s="23" t="n">
        <f aca="false">+O103-N103</f>
        <v>3293514.64961343</v>
      </c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</row>
    <row r="104" customFormat="false" ht="13.5" hidden="false" customHeight="false" outlineLevel="0" collapsed="false">
      <c r="A104" s="13"/>
      <c r="B104" s="17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</row>
    <row r="105" customFormat="false" ht="12.75" hidden="true" customHeight="true" outlineLevel="0" collapsed="false">
      <c r="A105" s="13"/>
      <c r="B105" s="18" t="s">
        <v>92</v>
      </c>
      <c r="C105" s="21" t="n">
        <v>0</v>
      </c>
      <c r="D105" s="21" t="n">
        <v>0</v>
      </c>
      <c r="E105" s="21" t="n">
        <f aca="false">+D105-C105</f>
        <v>0</v>
      </c>
      <c r="F105" s="21"/>
      <c r="G105" s="21" t="e">
        <f aca="false">+#REF!-#REF!</f>
        <v>#REF!</v>
      </c>
      <c r="H105" s="21"/>
      <c r="I105" s="21" t="n">
        <f aca="false">N105-C105</f>
        <v>0</v>
      </c>
      <c r="J105" s="21" t="n">
        <f aca="false">O105-D105</f>
        <v>0</v>
      </c>
      <c r="K105" s="21" t="n">
        <f aca="false">J105-I105</f>
        <v>0</v>
      </c>
      <c r="L105" s="21"/>
      <c r="M105" s="21"/>
      <c r="N105" s="21" t="n">
        <v>0</v>
      </c>
      <c r="O105" s="21" t="n">
        <v>0</v>
      </c>
      <c r="P105" s="21" t="n">
        <f aca="false">+O105-N105</f>
        <v>0</v>
      </c>
    </row>
    <row r="106" customFormat="false" ht="12.75" hidden="true" customHeight="true" outlineLevel="0" collapsed="false">
      <c r="A106" s="13"/>
      <c r="B106" s="18" t="s">
        <v>93</v>
      </c>
      <c r="C106" s="21" t="n">
        <v>0</v>
      </c>
      <c r="D106" s="21" t="n">
        <v>0</v>
      </c>
      <c r="E106" s="21" t="n">
        <f aca="false">+D106-C106</f>
        <v>0</v>
      </c>
      <c r="F106" s="21"/>
      <c r="G106" s="21" t="e">
        <f aca="false">+#REF!-#REF!</f>
        <v>#REF!</v>
      </c>
      <c r="H106" s="21"/>
      <c r="I106" s="21" t="n">
        <f aca="false">N106-C106</f>
        <v>0</v>
      </c>
      <c r="J106" s="21" t="n">
        <f aca="false">O106-D106</f>
        <v>0</v>
      </c>
      <c r="K106" s="21" t="n">
        <f aca="false">J106-I106</f>
        <v>0</v>
      </c>
      <c r="L106" s="21"/>
      <c r="M106" s="21"/>
      <c r="N106" s="21" t="n">
        <v>0</v>
      </c>
      <c r="O106" s="21" t="n">
        <v>0</v>
      </c>
      <c r="P106" s="21" t="n">
        <f aca="false">+O106-N106</f>
        <v>0</v>
      </c>
    </row>
    <row r="107" customFormat="false" ht="12.75" hidden="true" customHeight="true" outlineLevel="0" collapsed="false">
      <c r="A107" s="13"/>
      <c r="B107" s="18" t="s">
        <v>94</v>
      </c>
      <c r="C107" s="21" t="n">
        <v>0</v>
      </c>
      <c r="D107" s="21" t="n">
        <v>0</v>
      </c>
      <c r="E107" s="21" t="n">
        <f aca="false">+D107-C107</f>
        <v>0</v>
      </c>
      <c r="F107" s="21"/>
      <c r="G107" s="21" t="e">
        <f aca="false">+#REF!-#REF!</f>
        <v>#REF!</v>
      </c>
      <c r="H107" s="21"/>
      <c r="I107" s="21" t="n">
        <f aca="false">N107-C107</f>
        <v>0</v>
      </c>
      <c r="J107" s="21" t="n">
        <f aca="false">O107-D107</f>
        <v>0</v>
      </c>
      <c r="K107" s="21" t="n">
        <f aca="false">J107-I107</f>
        <v>0</v>
      </c>
      <c r="L107" s="21"/>
      <c r="M107" s="21"/>
      <c r="N107" s="21" t="n">
        <v>0</v>
      </c>
      <c r="O107" s="21" t="n">
        <v>0</v>
      </c>
      <c r="P107" s="21" t="n">
        <f aca="false">+O107-N107</f>
        <v>0</v>
      </c>
    </row>
    <row r="108" customFormat="false" ht="12.75" hidden="true" customHeight="false" outlineLevel="0" collapsed="false">
      <c r="A108" s="13"/>
      <c r="B108" s="18" t="s">
        <v>95</v>
      </c>
      <c r="C108" s="21" t="n">
        <v>0</v>
      </c>
      <c r="D108" s="21" t="n">
        <v>0</v>
      </c>
      <c r="E108" s="21" t="n">
        <f aca="false">+D108-C108</f>
        <v>0</v>
      </c>
      <c r="F108" s="21"/>
      <c r="G108" s="21" t="e">
        <f aca="false">+#REF!-#REF!</f>
        <v>#REF!</v>
      </c>
      <c r="H108" s="21"/>
      <c r="I108" s="21" t="n">
        <f aca="false">N108-C108</f>
        <v>0</v>
      </c>
      <c r="J108" s="21" t="n">
        <f aca="false">O108-D108</f>
        <v>0</v>
      </c>
      <c r="K108" s="21" t="n">
        <f aca="false">J108-I108</f>
        <v>0</v>
      </c>
      <c r="L108" s="21"/>
      <c r="M108" s="21"/>
      <c r="N108" s="21" t="n">
        <v>0</v>
      </c>
      <c r="O108" s="21" t="n">
        <v>0</v>
      </c>
      <c r="P108" s="21" t="n">
        <f aca="false">+O108-N108</f>
        <v>0</v>
      </c>
    </row>
    <row r="109" customFormat="false" ht="12.75" hidden="true" customHeight="false" outlineLevel="0" collapsed="false">
      <c r="A109" s="13"/>
      <c r="B109" s="18" t="s">
        <v>96</v>
      </c>
      <c r="C109" s="21" t="n">
        <v>0</v>
      </c>
      <c r="D109" s="21" t="n">
        <v>0</v>
      </c>
      <c r="E109" s="21" t="n">
        <f aca="false">+D109-C109</f>
        <v>0</v>
      </c>
      <c r="F109" s="21"/>
      <c r="G109" s="21" t="e">
        <f aca="false">+#REF!-#REF!</f>
        <v>#REF!</v>
      </c>
      <c r="H109" s="21"/>
      <c r="I109" s="21" t="n">
        <f aca="false">N109-C109</f>
        <v>0</v>
      </c>
      <c r="J109" s="21" t="n">
        <f aca="false">O109-D109</f>
        <v>0</v>
      </c>
      <c r="K109" s="21" t="n">
        <f aca="false">J109-I109</f>
        <v>0</v>
      </c>
      <c r="L109" s="21"/>
      <c r="M109" s="21"/>
      <c r="N109" s="21" t="n">
        <v>0</v>
      </c>
      <c r="O109" s="21" t="n">
        <v>0</v>
      </c>
      <c r="P109" s="21" t="n">
        <f aca="false">+O109-N109</f>
        <v>0</v>
      </c>
    </row>
    <row r="110" customFormat="false" ht="12.75" hidden="true" customHeight="true" outlineLevel="0" collapsed="false">
      <c r="A110" s="13"/>
      <c r="B110" s="18" t="s">
        <v>97</v>
      </c>
      <c r="C110" s="21" t="n">
        <v>0</v>
      </c>
      <c r="D110" s="21" t="n">
        <v>0</v>
      </c>
      <c r="E110" s="21" t="n">
        <f aca="false">+D110-C110</f>
        <v>0</v>
      </c>
      <c r="F110" s="21"/>
      <c r="G110" s="21" t="e">
        <f aca="false">+#REF!-#REF!</f>
        <v>#REF!</v>
      </c>
      <c r="H110" s="21"/>
      <c r="I110" s="21"/>
      <c r="J110" s="21"/>
      <c r="K110" s="21"/>
      <c r="L110" s="21"/>
      <c r="M110" s="21"/>
      <c r="N110" s="21" t="n">
        <v>0</v>
      </c>
      <c r="O110" s="21" t="n">
        <v>0</v>
      </c>
      <c r="P110" s="21" t="n">
        <f aca="false">+O110-N110</f>
        <v>0</v>
      </c>
    </row>
    <row r="111" customFormat="false" ht="12.75" hidden="true" customHeight="true" outlineLevel="0" collapsed="false">
      <c r="A111" s="13"/>
      <c r="B111" s="18" t="s">
        <v>98</v>
      </c>
      <c r="C111" s="21" t="n">
        <v>0</v>
      </c>
      <c r="D111" s="21" t="n">
        <v>0</v>
      </c>
      <c r="E111" s="21" t="n">
        <f aca="false">+D111-C111</f>
        <v>0</v>
      </c>
      <c r="F111" s="21"/>
      <c r="G111" s="21" t="e">
        <f aca="false">+#REF!-#REF!</f>
        <v>#REF!</v>
      </c>
      <c r="H111" s="21"/>
      <c r="I111" s="21"/>
      <c r="J111" s="21"/>
      <c r="K111" s="21"/>
      <c r="L111" s="21"/>
      <c r="M111" s="21"/>
      <c r="N111" s="21" t="n">
        <v>0</v>
      </c>
      <c r="O111" s="21" t="n">
        <v>0</v>
      </c>
      <c r="P111" s="21" t="n">
        <f aca="false">+O111-N111</f>
        <v>0</v>
      </c>
    </row>
    <row r="112" customFormat="false" ht="12.75" hidden="false" customHeight="false" outlineLevel="0" collapsed="false">
      <c r="A112" s="13"/>
      <c r="B112" s="17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</row>
    <row r="113" customFormat="false" ht="13.5" hidden="false" customHeight="false" outlineLevel="0" collapsed="false">
      <c r="A113" s="24"/>
      <c r="B113" s="22" t="s">
        <v>99</v>
      </c>
      <c r="C113" s="23" t="n">
        <v>128876.75</v>
      </c>
      <c r="D113" s="23" t="n">
        <v>3354758.76865671</v>
      </c>
      <c r="E113" s="23" t="n">
        <f aca="false">+D113-C113</f>
        <v>3225882.01865671</v>
      </c>
      <c r="F113" s="23"/>
      <c r="G113" s="23" t="e">
        <f aca="false">+#REF!-#REF!</f>
        <v>#REF!</v>
      </c>
      <c r="H113" s="23"/>
      <c r="I113" s="23"/>
      <c r="J113" s="23"/>
      <c r="K113" s="23"/>
      <c r="L113" s="23"/>
      <c r="M113" s="23"/>
      <c r="N113" s="23" t="n">
        <v>10207734.1377</v>
      </c>
      <c r="O113" s="23" t="n">
        <v>13501248.7873134</v>
      </c>
      <c r="P113" s="23" t="n">
        <f aca="false">+O113-N113</f>
        <v>3293514.64961343</v>
      </c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</row>
    <row r="114" customFormat="false" ht="13.5" hidden="false" customHeight="false" outlineLevel="0" collapsed="false">
      <c r="G114" s="2"/>
      <c r="H114" s="2"/>
      <c r="I114" s="2"/>
      <c r="J114" s="2"/>
      <c r="K114" s="2"/>
      <c r="L114" s="2"/>
      <c r="M114" s="2"/>
    </row>
    <row r="115" customFormat="false" ht="12.75" hidden="false" customHeight="false" outlineLevel="0" collapsed="false">
      <c r="G115" s="3"/>
      <c r="H115" s="3"/>
      <c r="I115" s="3"/>
      <c r="J115" s="3"/>
      <c r="K115" s="3"/>
      <c r="L115" s="4"/>
      <c r="M115" s="5"/>
    </row>
    <row r="116" customFormat="false" ht="12.75" hidden="false" customHeight="false" outlineLevel="0" collapsed="false">
      <c r="G116" s="2"/>
      <c r="H116" s="2"/>
      <c r="I116" s="2"/>
      <c r="J116" s="2"/>
      <c r="K116" s="2"/>
      <c r="L116" s="2"/>
      <c r="M116" s="2"/>
    </row>
    <row r="117" customFormat="false" ht="12.75" hidden="false" customHeight="false" outlineLevel="0" collapsed="false">
      <c r="G117" s="3"/>
      <c r="H117" s="3"/>
      <c r="I117" s="3"/>
      <c r="J117" s="3"/>
      <c r="K117" s="3"/>
      <c r="L117" s="4"/>
      <c r="M117" s="5"/>
    </row>
    <row r="118" customFormat="false" ht="12.75" hidden="false" customHeight="false" outlineLevel="0" collapsed="false">
      <c r="G118" s="2"/>
      <c r="H118" s="2"/>
      <c r="I118" s="2"/>
      <c r="J118" s="2"/>
      <c r="K118" s="2"/>
      <c r="L118" s="2"/>
      <c r="M118" s="2"/>
    </row>
    <row r="119" customFormat="false" ht="12.75" hidden="false" customHeight="false" outlineLevel="0" collapsed="false">
      <c r="G119" s="3"/>
      <c r="H119" s="3"/>
      <c r="I119" s="3"/>
      <c r="J119" s="3"/>
      <c r="K119" s="3"/>
      <c r="L119" s="4"/>
      <c r="M119" s="5"/>
    </row>
    <row r="120" customFormat="false" ht="12.75" hidden="false" customHeight="false" outlineLevel="0" collapsed="false">
      <c r="G120" s="2"/>
      <c r="H120" s="2"/>
      <c r="I120" s="2"/>
      <c r="J120" s="2"/>
      <c r="K120" s="2"/>
      <c r="L120" s="2"/>
      <c r="M120" s="2"/>
    </row>
    <row r="121" customFormat="false" ht="12.75" hidden="false" customHeight="false" outlineLevel="0" collapsed="false">
      <c r="G121" s="3"/>
      <c r="H121" s="3"/>
      <c r="I121" s="3"/>
      <c r="J121" s="3"/>
      <c r="K121" s="3"/>
      <c r="L121" s="4"/>
      <c r="M121" s="5"/>
    </row>
    <row r="122" customFormat="false" ht="12.75" hidden="false" customHeight="false" outlineLevel="0" collapsed="false">
      <c r="G122" s="2"/>
      <c r="H122" s="2"/>
      <c r="I122" s="2"/>
      <c r="J122" s="2"/>
      <c r="K122" s="2"/>
      <c r="L122" s="2"/>
      <c r="M122" s="2"/>
    </row>
    <row r="123" customFormat="false" ht="12.75" hidden="false" customHeight="false" outlineLevel="0" collapsed="false">
      <c r="G123" s="3"/>
      <c r="H123" s="3"/>
      <c r="I123" s="3"/>
      <c r="J123" s="3"/>
      <c r="K123" s="3"/>
      <c r="L123" s="4"/>
      <c r="M123" s="5"/>
    </row>
    <row r="124" customFormat="false" ht="12.75" hidden="false" customHeight="false" outlineLevel="0" collapsed="false">
      <c r="G124" s="2"/>
      <c r="H124" s="2"/>
      <c r="I124" s="2"/>
      <c r="J124" s="2"/>
      <c r="K124" s="2"/>
      <c r="L124" s="2"/>
      <c r="M124" s="2"/>
    </row>
    <row r="125" customFormat="false" ht="12.75" hidden="false" customHeight="false" outlineLevel="0" collapsed="false">
      <c r="G125" s="3"/>
      <c r="H125" s="3"/>
      <c r="I125" s="3"/>
      <c r="J125" s="3"/>
      <c r="K125" s="3"/>
      <c r="L125" s="4"/>
      <c r="M125" s="5"/>
    </row>
    <row r="126" customFormat="false" ht="12.75" hidden="false" customHeight="false" outlineLevel="0" collapsed="false">
      <c r="G126" s="2"/>
      <c r="H126" s="2"/>
      <c r="I126" s="2"/>
      <c r="J126" s="2"/>
      <c r="K126" s="2"/>
      <c r="L126" s="2"/>
      <c r="M126" s="2"/>
    </row>
    <row r="127" customFormat="false" ht="12.75" hidden="false" customHeight="false" outlineLevel="0" collapsed="false">
      <c r="G127" s="3"/>
      <c r="H127" s="3"/>
      <c r="I127" s="3"/>
      <c r="J127" s="3"/>
      <c r="K127" s="3"/>
      <c r="L127" s="4"/>
      <c r="M127" s="5"/>
    </row>
    <row r="128" customFormat="false" ht="12.75" hidden="false" customHeight="false" outlineLevel="0" collapsed="false">
      <c r="G128" s="2"/>
      <c r="H128" s="2"/>
      <c r="I128" s="2"/>
      <c r="J128" s="2"/>
      <c r="K128" s="2"/>
      <c r="L128" s="2"/>
      <c r="M128" s="2"/>
    </row>
    <row r="129" customFormat="false" ht="12.75" hidden="false" customHeight="false" outlineLevel="0" collapsed="false">
      <c r="G129" s="3"/>
      <c r="H129" s="3"/>
      <c r="I129" s="3"/>
      <c r="J129" s="3"/>
      <c r="K129" s="3"/>
      <c r="L129" s="4"/>
      <c r="M129" s="5"/>
    </row>
    <row r="130" customFormat="false" ht="12.75" hidden="false" customHeight="false" outlineLevel="0" collapsed="false">
      <c r="G130" s="2"/>
      <c r="H130" s="2"/>
      <c r="I130" s="2"/>
      <c r="J130" s="2"/>
      <c r="K130" s="2"/>
      <c r="L130" s="2"/>
      <c r="M130" s="2"/>
    </row>
    <row r="131" customFormat="false" ht="12.75" hidden="false" customHeight="false" outlineLevel="0" collapsed="false">
      <c r="G131" s="3"/>
      <c r="H131" s="3"/>
      <c r="I131" s="3"/>
      <c r="J131" s="3"/>
      <c r="K131" s="3"/>
      <c r="L131" s="4"/>
      <c r="M131" s="5"/>
    </row>
    <row r="132" customFormat="false" ht="12.75" hidden="false" customHeight="false" outlineLevel="0" collapsed="false">
      <c r="G132" s="2"/>
      <c r="H132" s="2"/>
      <c r="I132" s="2"/>
      <c r="J132" s="2"/>
      <c r="K132" s="2"/>
      <c r="L132" s="2"/>
      <c r="M132" s="2"/>
    </row>
    <row r="133" customFormat="false" ht="12.75" hidden="false" customHeight="false" outlineLevel="0" collapsed="false">
      <c r="G133" s="3"/>
      <c r="H133" s="3"/>
      <c r="I133" s="3"/>
      <c r="J133" s="3"/>
      <c r="K133" s="3"/>
      <c r="L133" s="4"/>
      <c r="M133" s="5"/>
    </row>
    <row r="134" customFormat="false" ht="12.75" hidden="false" customHeight="false" outlineLevel="0" collapsed="false">
      <c r="G134" s="2"/>
      <c r="H134" s="2"/>
      <c r="I134" s="2"/>
      <c r="J134" s="2"/>
      <c r="K134" s="2"/>
      <c r="L134" s="2"/>
      <c r="M134" s="2"/>
    </row>
    <row r="135" customFormat="false" ht="12.75" hidden="false" customHeight="false" outlineLevel="0" collapsed="false">
      <c r="G135" s="3"/>
      <c r="H135" s="3"/>
      <c r="I135" s="3"/>
      <c r="J135" s="3"/>
      <c r="K135" s="3"/>
      <c r="L135" s="4"/>
      <c r="M135" s="5"/>
    </row>
    <row r="136" customFormat="false" ht="12.75" hidden="false" customHeight="false" outlineLevel="0" collapsed="false">
      <c r="G136" s="2"/>
      <c r="H136" s="2"/>
      <c r="I136" s="2"/>
      <c r="J136" s="2"/>
      <c r="K136" s="2"/>
      <c r="L136" s="2"/>
      <c r="M136" s="2"/>
    </row>
    <row r="137" customFormat="false" ht="12.75" hidden="false" customHeight="false" outlineLevel="0" collapsed="false">
      <c r="G137" s="3"/>
      <c r="H137" s="3"/>
      <c r="I137" s="3"/>
      <c r="J137" s="3"/>
      <c r="K137" s="3"/>
      <c r="L137" s="4"/>
      <c r="M137" s="5"/>
    </row>
    <row r="138" customFormat="false" ht="12.75" hidden="false" customHeight="false" outlineLevel="0" collapsed="false">
      <c r="G138" s="2"/>
      <c r="H138" s="2"/>
      <c r="I138" s="2"/>
      <c r="J138" s="2"/>
      <c r="K138" s="2"/>
      <c r="L138" s="2"/>
      <c r="M138" s="2"/>
    </row>
    <row r="139" customFormat="false" ht="12.75" hidden="false" customHeight="false" outlineLevel="0" collapsed="false">
      <c r="G139" s="3"/>
      <c r="H139" s="3"/>
      <c r="I139" s="3"/>
      <c r="J139" s="3"/>
      <c r="K139" s="3"/>
      <c r="L139" s="4"/>
      <c r="M139" s="5"/>
    </row>
    <row r="140" customFormat="false" ht="12.75" hidden="false" customHeight="false" outlineLevel="0" collapsed="false">
      <c r="G140" s="2"/>
      <c r="H140" s="2"/>
      <c r="I140" s="2"/>
      <c r="J140" s="2"/>
      <c r="K140" s="2"/>
      <c r="L140" s="2"/>
      <c r="M140" s="2"/>
    </row>
    <row r="141" customFormat="false" ht="12.75" hidden="false" customHeight="false" outlineLevel="0" collapsed="false">
      <c r="G141" s="3"/>
      <c r="H141" s="3"/>
      <c r="I141" s="3"/>
      <c r="J141" s="3"/>
      <c r="K141" s="3"/>
      <c r="L141" s="4"/>
      <c r="M141" s="5"/>
    </row>
    <row r="142" customFormat="false" ht="12.75" hidden="false" customHeight="false" outlineLevel="0" collapsed="false">
      <c r="G142" s="2"/>
      <c r="H142" s="2"/>
      <c r="I142" s="2"/>
      <c r="J142" s="2"/>
      <c r="K142" s="2"/>
      <c r="L142" s="2"/>
      <c r="M142" s="2"/>
    </row>
    <row r="143" customFormat="false" ht="12.75" hidden="false" customHeight="false" outlineLevel="0" collapsed="false">
      <c r="G143" s="3"/>
      <c r="H143" s="3"/>
      <c r="I143" s="3"/>
      <c r="J143" s="3"/>
      <c r="K143" s="3"/>
      <c r="L143" s="4"/>
      <c r="M143" s="5"/>
    </row>
    <row r="144" customFormat="false" ht="12.75" hidden="false" customHeight="false" outlineLevel="0" collapsed="false">
      <c r="G144" s="2"/>
      <c r="H144" s="2"/>
      <c r="I144" s="2"/>
      <c r="J144" s="2"/>
      <c r="K144" s="2"/>
      <c r="L144" s="2"/>
      <c r="M144" s="2"/>
    </row>
    <row r="145" customFormat="false" ht="12.75" hidden="false" customHeight="false" outlineLevel="0" collapsed="false">
      <c r="G145" s="3"/>
      <c r="H145" s="3"/>
      <c r="I145" s="3"/>
      <c r="J145" s="3"/>
      <c r="K145" s="3"/>
      <c r="L145" s="4"/>
      <c r="M145" s="5"/>
    </row>
    <row r="146" customFormat="false" ht="12.75" hidden="false" customHeight="false" outlineLevel="0" collapsed="false">
      <c r="G146" s="2"/>
      <c r="H146" s="2"/>
      <c r="I146" s="2"/>
      <c r="J146" s="2"/>
      <c r="K146" s="2"/>
      <c r="L146" s="2"/>
      <c r="M146" s="2"/>
    </row>
    <row r="147" customFormat="false" ht="12.75" hidden="false" customHeight="false" outlineLevel="0" collapsed="false">
      <c r="G147" s="3"/>
      <c r="H147" s="3"/>
      <c r="I147" s="3"/>
      <c r="J147" s="3"/>
      <c r="K147" s="3"/>
      <c r="L147" s="4"/>
      <c r="M147" s="5"/>
    </row>
    <row r="148" customFormat="false" ht="12.75" hidden="false" customHeight="false" outlineLevel="0" collapsed="false">
      <c r="G148" s="2"/>
      <c r="H148" s="2"/>
      <c r="I148" s="2"/>
      <c r="J148" s="2"/>
      <c r="K148" s="2"/>
      <c r="L148" s="2"/>
      <c r="M148" s="2"/>
    </row>
    <row r="149" customFormat="false" ht="12.75" hidden="false" customHeight="false" outlineLevel="0" collapsed="false">
      <c r="G149" s="3"/>
      <c r="H149" s="3"/>
      <c r="I149" s="3"/>
      <c r="J149" s="3"/>
      <c r="K149" s="3"/>
      <c r="L149" s="4"/>
      <c r="M149" s="5"/>
    </row>
    <row r="150" customFormat="false" ht="12.75" hidden="false" customHeight="false" outlineLevel="0" collapsed="false">
      <c r="G150" s="2"/>
      <c r="H150" s="2"/>
      <c r="I150" s="2"/>
      <c r="J150" s="2"/>
      <c r="K150" s="2"/>
      <c r="L150" s="2"/>
      <c r="M150" s="2"/>
    </row>
    <row r="151" customFormat="false" ht="12.75" hidden="false" customHeight="false" outlineLevel="0" collapsed="false">
      <c r="G151" s="3"/>
      <c r="H151" s="3"/>
      <c r="I151" s="3"/>
      <c r="J151" s="3"/>
      <c r="K151" s="3"/>
      <c r="L151" s="4"/>
      <c r="M151" s="5"/>
    </row>
    <row r="152" customFormat="false" ht="12.75" hidden="false" customHeight="false" outlineLevel="0" collapsed="false">
      <c r="G152" s="2"/>
      <c r="H152" s="2"/>
      <c r="I152" s="2"/>
      <c r="J152" s="2"/>
      <c r="K152" s="2"/>
      <c r="L152" s="2"/>
      <c r="M152" s="2"/>
    </row>
    <row r="153" customFormat="false" ht="12.75" hidden="false" customHeight="false" outlineLevel="0" collapsed="false">
      <c r="G153" s="3"/>
      <c r="H153" s="3"/>
      <c r="I153" s="3"/>
      <c r="J153" s="3"/>
      <c r="K153" s="3"/>
      <c r="L153" s="4"/>
      <c r="M153" s="5"/>
    </row>
    <row r="154" customFormat="false" ht="12.75" hidden="false" customHeight="false" outlineLevel="0" collapsed="false">
      <c r="G154" s="2"/>
      <c r="H154" s="2"/>
      <c r="I154" s="2"/>
      <c r="J154" s="2"/>
      <c r="K154" s="2"/>
      <c r="L154" s="2"/>
      <c r="M154" s="2"/>
    </row>
    <row r="155" customFormat="false" ht="12.75" hidden="false" customHeight="false" outlineLevel="0" collapsed="false">
      <c r="G155" s="3"/>
      <c r="H155" s="3"/>
      <c r="I155" s="3"/>
      <c r="J155" s="3"/>
      <c r="K155" s="3"/>
      <c r="L155" s="4"/>
      <c r="M155" s="5"/>
    </row>
    <row r="156" customFormat="false" ht="12.75" hidden="false" customHeight="false" outlineLevel="0" collapsed="false">
      <c r="G156" s="2"/>
      <c r="H156" s="2"/>
      <c r="I156" s="2"/>
      <c r="J156" s="2"/>
      <c r="K156" s="2"/>
      <c r="L156" s="2"/>
      <c r="M156" s="2"/>
    </row>
    <row r="157" customFormat="false" ht="12.75" hidden="false" customHeight="false" outlineLevel="0" collapsed="false">
      <c r="G157" s="3"/>
      <c r="H157" s="3"/>
      <c r="I157" s="3"/>
      <c r="J157" s="3"/>
      <c r="K157" s="3"/>
      <c r="L157" s="4"/>
      <c r="M157" s="5"/>
    </row>
    <row r="158" customFormat="false" ht="12.75" hidden="false" customHeight="false" outlineLevel="0" collapsed="false">
      <c r="G158" s="2"/>
      <c r="H158" s="2"/>
      <c r="I158" s="2"/>
      <c r="J158" s="2"/>
      <c r="K158" s="2"/>
      <c r="L158" s="2"/>
      <c r="M158" s="2"/>
    </row>
    <row r="159" customFormat="false" ht="12.75" hidden="false" customHeight="false" outlineLevel="0" collapsed="false">
      <c r="G159" s="3"/>
      <c r="H159" s="3"/>
      <c r="I159" s="3"/>
      <c r="J159" s="3"/>
      <c r="K159" s="3"/>
      <c r="L159" s="4"/>
      <c r="M159" s="5"/>
    </row>
    <row r="160" customFormat="false" ht="12.75" hidden="false" customHeight="false" outlineLevel="0" collapsed="false">
      <c r="G160" s="2"/>
      <c r="H160" s="2"/>
      <c r="I160" s="2"/>
      <c r="J160" s="2"/>
      <c r="K160" s="2"/>
      <c r="L160" s="2"/>
      <c r="M160" s="2"/>
    </row>
    <row r="161" customFormat="false" ht="12.75" hidden="false" customHeight="false" outlineLevel="0" collapsed="false">
      <c r="G161" s="3"/>
      <c r="H161" s="3"/>
      <c r="I161" s="3"/>
      <c r="J161" s="3"/>
      <c r="K161" s="3"/>
      <c r="L161" s="4"/>
      <c r="M161" s="5"/>
    </row>
    <row r="162" customFormat="false" ht="12.75" hidden="false" customHeight="false" outlineLevel="0" collapsed="false">
      <c r="G162" s="2"/>
      <c r="H162" s="2"/>
      <c r="I162" s="2"/>
      <c r="J162" s="2"/>
      <c r="K162" s="2"/>
      <c r="L162" s="2"/>
      <c r="M162" s="2"/>
    </row>
    <row r="163" customFormat="false" ht="12.75" hidden="false" customHeight="false" outlineLevel="0" collapsed="false">
      <c r="G163" s="3"/>
      <c r="H163" s="3"/>
      <c r="I163" s="3"/>
      <c r="J163" s="3"/>
      <c r="K163" s="3"/>
      <c r="L163" s="4"/>
      <c r="M163" s="5"/>
    </row>
    <row r="164" customFormat="false" ht="12.75" hidden="false" customHeight="false" outlineLevel="0" collapsed="false">
      <c r="G164" s="2"/>
      <c r="H164" s="2"/>
      <c r="I164" s="2"/>
      <c r="J164" s="2"/>
      <c r="K164" s="2"/>
      <c r="L164" s="2"/>
      <c r="M164" s="2"/>
    </row>
    <row r="165" customFormat="false" ht="12.75" hidden="false" customHeight="false" outlineLevel="0" collapsed="false">
      <c r="G165" s="3"/>
      <c r="H165" s="3"/>
      <c r="I165" s="3"/>
      <c r="J165" s="3"/>
      <c r="K165" s="3"/>
      <c r="L165" s="4"/>
      <c r="M165" s="5"/>
    </row>
    <row r="166" customFormat="false" ht="12.75" hidden="false" customHeight="false" outlineLevel="0" collapsed="false">
      <c r="G166" s="2"/>
      <c r="H166" s="2"/>
      <c r="I166" s="2"/>
      <c r="J166" s="2"/>
      <c r="K166" s="2"/>
      <c r="L166" s="2"/>
      <c r="M166" s="2"/>
    </row>
    <row r="167" customFormat="false" ht="12.75" hidden="false" customHeight="false" outlineLevel="0" collapsed="false">
      <c r="G167" s="3"/>
      <c r="H167" s="3"/>
      <c r="I167" s="3"/>
      <c r="J167" s="3"/>
      <c r="K167" s="3"/>
      <c r="L167" s="4"/>
      <c r="M167" s="5"/>
    </row>
    <row r="168" customFormat="false" ht="12.75" hidden="false" customHeight="false" outlineLevel="0" collapsed="false">
      <c r="G168" s="2"/>
      <c r="H168" s="2"/>
      <c r="I168" s="2"/>
      <c r="J168" s="2"/>
      <c r="K168" s="2"/>
      <c r="L168" s="2"/>
      <c r="M168" s="2"/>
    </row>
    <row r="169" customFormat="false" ht="12.75" hidden="false" customHeight="false" outlineLevel="0" collapsed="false">
      <c r="G169" s="3"/>
      <c r="H169" s="3"/>
      <c r="I169" s="3"/>
      <c r="J169" s="3"/>
      <c r="K169" s="3"/>
      <c r="L169" s="4"/>
      <c r="M169" s="5"/>
    </row>
    <row r="170" customFormat="false" ht="12.75" hidden="false" customHeight="false" outlineLevel="0" collapsed="false">
      <c r="G170" s="2"/>
      <c r="H170" s="2"/>
      <c r="I170" s="2"/>
      <c r="J170" s="2"/>
      <c r="K170" s="2"/>
      <c r="L170" s="2"/>
      <c r="M170" s="2"/>
    </row>
    <row r="171" customFormat="false" ht="12.75" hidden="false" customHeight="false" outlineLevel="0" collapsed="false">
      <c r="G171" s="3"/>
      <c r="H171" s="3"/>
      <c r="I171" s="3"/>
      <c r="J171" s="3"/>
      <c r="K171" s="3"/>
      <c r="L171" s="4"/>
      <c r="M171" s="5"/>
    </row>
    <row r="172" customFormat="false" ht="12.75" hidden="false" customHeight="false" outlineLevel="0" collapsed="false">
      <c r="G172" s="2"/>
      <c r="H172" s="2"/>
      <c r="I172" s="2"/>
      <c r="J172" s="2"/>
      <c r="K172" s="2"/>
      <c r="L172" s="2"/>
      <c r="M172" s="2"/>
    </row>
    <row r="173" customFormat="false" ht="12.75" hidden="false" customHeight="false" outlineLevel="0" collapsed="false">
      <c r="G173" s="3"/>
      <c r="H173" s="3"/>
      <c r="I173" s="3"/>
      <c r="J173" s="3"/>
      <c r="K173" s="3"/>
      <c r="L173" s="4"/>
      <c r="M173" s="5"/>
    </row>
    <row r="174" customFormat="false" ht="12.75" hidden="false" customHeight="false" outlineLevel="0" collapsed="false">
      <c r="G174" s="2"/>
      <c r="H174" s="2"/>
      <c r="I174" s="2"/>
      <c r="J174" s="2"/>
      <c r="K174" s="2"/>
      <c r="L174" s="2"/>
      <c r="M174" s="2"/>
    </row>
    <row r="175" customFormat="false" ht="12.75" hidden="false" customHeight="false" outlineLevel="0" collapsed="false">
      <c r="G175" s="3"/>
      <c r="H175" s="3"/>
      <c r="I175" s="3"/>
      <c r="J175" s="3"/>
      <c r="K175" s="3"/>
      <c r="L175" s="4"/>
      <c r="M175" s="5"/>
    </row>
    <row r="176" customFormat="false" ht="12.75" hidden="false" customHeight="false" outlineLevel="0" collapsed="false">
      <c r="G176" s="2"/>
      <c r="H176" s="2"/>
      <c r="I176" s="2"/>
      <c r="J176" s="2"/>
      <c r="K176" s="2"/>
      <c r="L176" s="2"/>
      <c r="M176" s="2"/>
    </row>
    <row r="177" customFormat="false" ht="12.75" hidden="false" customHeight="false" outlineLevel="0" collapsed="false">
      <c r="G177" s="3"/>
      <c r="H177" s="3"/>
      <c r="I177" s="3"/>
      <c r="J177" s="3"/>
      <c r="K177" s="3"/>
      <c r="L177" s="4"/>
      <c r="M177" s="5"/>
    </row>
    <row r="178" customFormat="false" ht="12.75" hidden="false" customHeight="false" outlineLevel="0" collapsed="false">
      <c r="G178" s="2"/>
      <c r="H178" s="2"/>
      <c r="I178" s="2"/>
      <c r="J178" s="2"/>
      <c r="K178" s="2"/>
      <c r="L178" s="2"/>
      <c r="M178" s="2"/>
    </row>
    <row r="179" customFormat="false" ht="12.75" hidden="false" customHeight="false" outlineLevel="0" collapsed="false">
      <c r="G179" s="3"/>
      <c r="H179" s="3"/>
      <c r="I179" s="3"/>
      <c r="J179" s="3"/>
      <c r="K179" s="3"/>
      <c r="L179" s="4"/>
      <c r="M179" s="5"/>
    </row>
    <row r="180" customFormat="false" ht="12.75" hidden="false" customHeight="false" outlineLevel="0" collapsed="false">
      <c r="G180" s="2"/>
      <c r="H180" s="2"/>
      <c r="I180" s="2"/>
      <c r="J180" s="2"/>
      <c r="K180" s="2"/>
      <c r="L180" s="2"/>
      <c r="M180" s="2"/>
    </row>
    <row r="181" customFormat="false" ht="12.75" hidden="false" customHeight="false" outlineLevel="0" collapsed="false">
      <c r="G181" s="3"/>
      <c r="H181" s="3"/>
      <c r="I181" s="3"/>
      <c r="J181" s="3"/>
      <c r="K181" s="3"/>
      <c r="L181" s="4"/>
      <c r="M181" s="5"/>
    </row>
    <row r="182" customFormat="false" ht="12.75" hidden="false" customHeight="false" outlineLevel="0" collapsed="false">
      <c r="G182" s="2"/>
      <c r="H182" s="2"/>
      <c r="I182" s="2"/>
      <c r="J182" s="2"/>
      <c r="K182" s="2"/>
      <c r="L182" s="2"/>
      <c r="M182" s="2"/>
    </row>
    <row r="183" customFormat="false" ht="12.75" hidden="false" customHeight="false" outlineLevel="0" collapsed="false">
      <c r="G183" s="3"/>
      <c r="H183" s="3"/>
      <c r="I183" s="3"/>
      <c r="J183" s="3"/>
      <c r="K183" s="3"/>
      <c r="L183" s="4"/>
      <c r="M183" s="5"/>
    </row>
    <row r="184" customFormat="false" ht="12.75" hidden="false" customHeight="false" outlineLevel="0" collapsed="false">
      <c r="G184" s="2"/>
      <c r="H184" s="2"/>
      <c r="I184" s="2"/>
      <c r="J184" s="2"/>
      <c r="K184" s="2"/>
      <c r="L184" s="2"/>
      <c r="M184" s="2"/>
    </row>
    <row r="185" customFormat="false" ht="12.75" hidden="false" customHeight="false" outlineLevel="0" collapsed="false">
      <c r="G185" s="3"/>
      <c r="H185" s="3"/>
      <c r="I185" s="3"/>
      <c r="J185" s="3"/>
      <c r="K185" s="3"/>
      <c r="L185" s="4"/>
      <c r="M185" s="5"/>
    </row>
    <row r="186" customFormat="false" ht="12.75" hidden="false" customHeight="false" outlineLevel="0" collapsed="false">
      <c r="G186" s="2"/>
      <c r="H186" s="2"/>
      <c r="I186" s="2"/>
      <c r="J186" s="2"/>
      <c r="K186" s="2"/>
      <c r="L186" s="2"/>
      <c r="M186" s="2"/>
    </row>
    <row r="187" customFormat="false" ht="12.75" hidden="false" customHeight="false" outlineLevel="0" collapsed="false">
      <c r="G187" s="3"/>
      <c r="H187" s="3"/>
      <c r="I187" s="3"/>
      <c r="J187" s="3"/>
      <c r="K187" s="3"/>
      <c r="L187" s="4"/>
      <c r="M187" s="5"/>
    </row>
    <row r="188" customFormat="false" ht="12.75" hidden="false" customHeight="false" outlineLevel="0" collapsed="false">
      <c r="G188" s="2"/>
      <c r="H188" s="2"/>
      <c r="I188" s="2"/>
      <c r="J188" s="2"/>
      <c r="K188" s="2"/>
      <c r="L188" s="2"/>
      <c r="M188" s="2"/>
    </row>
    <row r="189" customFormat="false" ht="12.75" hidden="false" customHeight="false" outlineLevel="0" collapsed="false">
      <c r="G189" s="3"/>
      <c r="H189" s="3"/>
      <c r="I189" s="3"/>
      <c r="J189" s="3"/>
      <c r="K189" s="3"/>
      <c r="L189" s="4"/>
      <c r="M189" s="5"/>
    </row>
    <row r="190" customFormat="false" ht="12.75" hidden="false" customHeight="false" outlineLevel="0" collapsed="false">
      <c r="G190" s="2"/>
      <c r="H190" s="2"/>
      <c r="I190" s="2"/>
      <c r="J190" s="2"/>
      <c r="K190" s="2"/>
      <c r="L190" s="2"/>
      <c r="M190" s="2"/>
    </row>
    <row r="191" customFormat="false" ht="12.75" hidden="false" customHeight="false" outlineLevel="0" collapsed="false">
      <c r="G191" s="3"/>
      <c r="H191" s="3"/>
      <c r="I191" s="3"/>
      <c r="J191" s="3"/>
      <c r="K191" s="3"/>
      <c r="L191" s="4"/>
      <c r="M191" s="5"/>
    </row>
    <row r="192" customFormat="false" ht="12.75" hidden="false" customHeight="false" outlineLevel="0" collapsed="false">
      <c r="G192" s="2"/>
      <c r="H192" s="2"/>
      <c r="I192" s="2"/>
      <c r="J192" s="2"/>
      <c r="K192" s="2"/>
      <c r="L192" s="2"/>
      <c r="M192" s="2"/>
    </row>
    <row r="193" customFormat="false" ht="12.75" hidden="false" customHeight="false" outlineLevel="0" collapsed="false">
      <c r="G193" s="3"/>
      <c r="H193" s="3"/>
      <c r="I193" s="3"/>
      <c r="J193" s="3"/>
      <c r="K193" s="3"/>
      <c r="L193" s="4"/>
      <c r="M193" s="5"/>
    </row>
    <row r="194" customFormat="false" ht="12.75" hidden="false" customHeight="false" outlineLevel="0" collapsed="false">
      <c r="G194" s="2"/>
      <c r="H194" s="2"/>
      <c r="I194" s="2"/>
      <c r="J194" s="2"/>
      <c r="K194" s="2"/>
      <c r="L194" s="2"/>
      <c r="M194" s="2"/>
    </row>
    <row r="195" customFormat="false" ht="12.75" hidden="false" customHeight="false" outlineLevel="0" collapsed="false">
      <c r="G195" s="3"/>
      <c r="H195" s="3"/>
      <c r="I195" s="3"/>
      <c r="J195" s="3"/>
      <c r="K195" s="3"/>
      <c r="L195" s="4"/>
      <c r="M195" s="5"/>
    </row>
    <row r="196" customFormat="false" ht="12.75" hidden="false" customHeight="false" outlineLevel="0" collapsed="false">
      <c r="G196" s="2"/>
      <c r="H196" s="2"/>
      <c r="I196" s="2"/>
      <c r="J196" s="2"/>
      <c r="K196" s="2"/>
      <c r="L196" s="2"/>
      <c r="M196" s="2"/>
    </row>
    <row r="197" customFormat="false" ht="12.75" hidden="false" customHeight="false" outlineLevel="0" collapsed="false">
      <c r="G197" s="3"/>
      <c r="H197" s="3"/>
      <c r="I197" s="3"/>
      <c r="J197" s="3"/>
      <c r="K197" s="3"/>
      <c r="L197" s="4"/>
      <c r="M197" s="5"/>
    </row>
    <row r="198" customFormat="false" ht="12.75" hidden="false" customHeight="false" outlineLevel="0" collapsed="false">
      <c r="G198" s="2"/>
      <c r="H198" s="2"/>
      <c r="I198" s="2"/>
      <c r="J198" s="2"/>
      <c r="K198" s="2"/>
      <c r="L198" s="2"/>
      <c r="M198" s="2"/>
    </row>
    <row r="199" customFormat="false" ht="12.75" hidden="false" customHeight="false" outlineLevel="0" collapsed="false">
      <c r="G199" s="3"/>
      <c r="H199" s="3"/>
      <c r="I199" s="3"/>
      <c r="J199" s="3"/>
      <c r="K199" s="3"/>
      <c r="L199" s="4"/>
      <c r="M199" s="5"/>
    </row>
    <row r="200" customFormat="false" ht="12.75" hidden="false" customHeight="false" outlineLevel="0" collapsed="false">
      <c r="G200" s="2"/>
      <c r="H200" s="2"/>
      <c r="I200" s="2"/>
      <c r="J200" s="2"/>
      <c r="K200" s="2"/>
      <c r="L200" s="2"/>
      <c r="M200" s="2"/>
    </row>
    <row r="201" customFormat="false" ht="12.75" hidden="false" customHeight="false" outlineLevel="0" collapsed="false">
      <c r="G201" s="3"/>
      <c r="H201" s="3"/>
      <c r="I201" s="3"/>
      <c r="J201" s="3"/>
      <c r="K201" s="3"/>
      <c r="L201" s="4"/>
      <c r="M201" s="5"/>
    </row>
    <row r="202" customFormat="false" ht="12.75" hidden="false" customHeight="false" outlineLevel="0" collapsed="false">
      <c r="G202" s="2"/>
      <c r="H202" s="2"/>
      <c r="I202" s="2"/>
      <c r="J202" s="2"/>
      <c r="K202" s="2"/>
      <c r="L202" s="2"/>
      <c r="M202" s="2"/>
    </row>
    <row r="203" customFormat="false" ht="12.75" hidden="false" customHeight="false" outlineLevel="0" collapsed="false">
      <c r="G203" s="3"/>
      <c r="H203" s="3"/>
      <c r="I203" s="3"/>
      <c r="J203" s="3"/>
      <c r="K203" s="3"/>
      <c r="L203" s="4"/>
      <c r="M203" s="5"/>
    </row>
    <row r="204" customFormat="false" ht="12.75" hidden="false" customHeight="false" outlineLevel="0" collapsed="false">
      <c r="G204" s="2"/>
      <c r="H204" s="2"/>
      <c r="I204" s="2"/>
      <c r="J204" s="2"/>
      <c r="K204" s="2"/>
      <c r="L204" s="2"/>
      <c r="M204" s="2"/>
    </row>
    <row r="205" customFormat="false" ht="12.75" hidden="false" customHeight="false" outlineLevel="0" collapsed="false">
      <c r="G205" s="3"/>
      <c r="H205" s="3"/>
      <c r="I205" s="3"/>
      <c r="J205" s="3"/>
      <c r="K205" s="3"/>
      <c r="L205" s="4"/>
      <c r="M205" s="5"/>
    </row>
    <row r="206" customFormat="false" ht="12.75" hidden="false" customHeight="false" outlineLevel="0" collapsed="false">
      <c r="G206" s="2"/>
      <c r="H206" s="2"/>
      <c r="I206" s="2"/>
      <c r="J206" s="2"/>
      <c r="K206" s="2"/>
      <c r="L206" s="2"/>
      <c r="M206" s="2"/>
    </row>
    <row r="207" customFormat="false" ht="12.75" hidden="false" customHeight="false" outlineLevel="0" collapsed="false">
      <c r="G207" s="3"/>
      <c r="H207" s="3"/>
      <c r="I207" s="3"/>
      <c r="J207" s="3"/>
      <c r="K207" s="3"/>
      <c r="L207" s="4"/>
      <c r="M207" s="5"/>
    </row>
    <row r="208" customFormat="false" ht="12.75" hidden="false" customHeight="false" outlineLevel="0" collapsed="false">
      <c r="G208" s="2"/>
      <c r="H208" s="2"/>
      <c r="I208" s="2"/>
      <c r="J208" s="2"/>
      <c r="K208" s="2"/>
      <c r="L208" s="2"/>
      <c r="M208" s="2"/>
    </row>
    <row r="209" customFormat="false" ht="12.75" hidden="false" customHeight="false" outlineLevel="0" collapsed="false">
      <c r="G209" s="3"/>
      <c r="H209" s="3"/>
      <c r="I209" s="3"/>
      <c r="J209" s="3"/>
      <c r="K209" s="3"/>
      <c r="L209" s="4"/>
      <c r="M209" s="5"/>
    </row>
    <row r="210" customFormat="false" ht="12.75" hidden="false" customHeight="false" outlineLevel="0" collapsed="false">
      <c r="G210" s="2"/>
      <c r="H210" s="2"/>
      <c r="I210" s="2"/>
      <c r="J210" s="2"/>
      <c r="K210" s="2"/>
      <c r="L210" s="2"/>
      <c r="M210" s="2"/>
    </row>
    <row r="211" customFormat="false" ht="12.75" hidden="false" customHeight="false" outlineLevel="0" collapsed="false">
      <c r="G211" s="3"/>
      <c r="H211" s="3"/>
      <c r="I211" s="3"/>
      <c r="J211" s="3"/>
      <c r="K211" s="3"/>
      <c r="L211" s="4"/>
      <c r="M211" s="5"/>
    </row>
    <row r="212" customFormat="false" ht="12.75" hidden="false" customHeight="false" outlineLevel="0" collapsed="false">
      <c r="G212" s="2"/>
      <c r="H212" s="2"/>
      <c r="I212" s="2"/>
      <c r="J212" s="2"/>
      <c r="K212" s="2"/>
      <c r="L212" s="2"/>
      <c r="M212" s="2"/>
    </row>
    <row r="213" customFormat="false" ht="12.75" hidden="false" customHeight="false" outlineLevel="0" collapsed="false">
      <c r="G213" s="3"/>
      <c r="H213" s="3"/>
      <c r="I213" s="3"/>
      <c r="J213" s="3"/>
      <c r="K213" s="3"/>
      <c r="L213" s="4"/>
      <c r="M213" s="5"/>
    </row>
    <row r="214" customFormat="false" ht="12.75" hidden="false" customHeight="false" outlineLevel="0" collapsed="false">
      <c r="G214" s="2"/>
      <c r="H214" s="2"/>
      <c r="I214" s="2"/>
      <c r="J214" s="2"/>
      <c r="K214" s="2"/>
      <c r="L214" s="2"/>
      <c r="M214" s="2"/>
    </row>
    <row r="215" customFormat="false" ht="12.75" hidden="false" customHeight="false" outlineLevel="0" collapsed="false">
      <c r="G215" s="3"/>
      <c r="H215" s="3"/>
      <c r="I215" s="3"/>
      <c r="J215" s="3"/>
      <c r="K215" s="3"/>
      <c r="L215" s="4"/>
      <c r="M215" s="5"/>
    </row>
    <row r="216" customFormat="false" ht="12.75" hidden="false" customHeight="false" outlineLevel="0" collapsed="false">
      <c r="G216" s="2"/>
      <c r="H216" s="2"/>
      <c r="I216" s="2"/>
      <c r="J216" s="2"/>
      <c r="K216" s="2"/>
      <c r="L216" s="2"/>
      <c r="M216" s="2"/>
    </row>
    <row r="217" customFormat="false" ht="12.75" hidden="false" customHeight="false" outlineLevel="0" collapsed="false">
      <c r="G217" s="3"/>
      <c r="H217" s="3"/>
      <c r="I217" s="3"/>
      <c r="J217" s="3"/>
      <c r="K217" s="3"/>
      <c r="L217" s="4"/>
      <c r="M217" s="5"/>
    </row>
    <row r="218" customFormat="false" ht="12.75" hidden="false" customHeight="false" outlineLevel="0" collapsed="false">
      <c r="G218" s="2"/>
      <c r="H218" s="2"/>
      <c r="I218" s="2"/>
      <c r="J218" s="2"/>
      <c r="K218" s="2"/>
      <c r="L218" s="2"/>
      <c r="M218" s="2"/>
    </row>
    <row r="219" customFormat="false" ht="12.75" hidden="false" customHeight="false" outlineLevel="0" collapsed="false">
      <c r="G219" s="3"/>
      <c r="H219" s="3"/>
      <c r="I219" s="3"/>
      <c r="J219" s="3"/>
      <c r="K219" s="3"/>
      <c r="L219" s="4"/>
      <c r="M219" s="5"/>
    </row>
    <row r="220" customFormat="false" ht="12.75" hidden="false" customHeight="false" outlineLevel="0" collapsed="false">
      <c r="G220" s="2"/>
      <c r="H220" s="2"/>
      <c r="I220" s="2"/>
      <c r="J220" s="2"/>
      <c r="K220" s="2"/>
      <c r="L220" s="2"/>
      <c r="M220" s="2"/>
    </row>
    <row r="221" customFormat="false" ht="12.75" hidden="false" customHeight="false" outlineLevel="0" collapsed="false">
      <c r="G221" s="3"/>
      <c r="H221" s="3"/>
      <c r="I221" s="3"/>
      <c r="J221" s="3"/>
      <c r="K221" s="3"/>
      <c r="L221" s="4"/>
      <c r="M221" s="5"/>
    </row>
    <row r="222" customFormat="false" ht="12.75" hidden="false" customHeight="false" outlineLevel="0" collapsed="false">
      <c r="G222" s="2"/>
      <c r="H222" s="2"/>
      <c r="I222" s="2"/>
      <c r="J222" s="2"/>
      <c r="K222" s="2"/>
      <c r="L222" s="2"/>
      <c r="M222" s="2"/>
    </row>
    <row r="223" customFormat="false" ht="12.75" hidden="false" customHeight="false" outlineLevel="0" collapsed="false">
      <c r="G223" s="3"/>
      <c r="H223" s="3"/>
      <c r="I223" s="3"/>
      <c r="J223" s="3"/>
      <c r="K223" s="3"/>
      <c r="L223" s="4"/>
      <c r="M223" s="5"/>
    </row>
    <row r="224" customFormat="false" ht="12.75" hidden="false" customHeight="false" outlineLevel="0" collapsed="false">
      <c r="G224" s="2"/>
      <c r="H224" s="2"/>
      <c r="I224" s="2"/>
      <c r="J224" s="2"/>
      <c r="K224" s="2"/>
      <c r="L224" s="2"/>
      <c r="M224" s="2"/>
    </row>
    <row r="225" customFormat="false" ht="12.75" hidden="false" customHeight="false" outlineLevel="0" collapsed="false">
      <c r="G225" s="3"/>
      <c r="H225" s="3"/>
      <c r="I225" s="3"/>
      <c r="J225" s="3"/>
      <c r="K225" s="3"/>
      <c r="L225" s="4"/>
      <c r="M225" s="5"/>
    </row>
    <row r="226" customFormat="false" ht="12.75" hidden="false" customHeight="false" outlineLevel="0" collapsed="false">
      <c r="G226" s="2"/>
      <c r="H226" s="2"/>
      <c r="I226" s="2"/>
      <c r="J226" s="2"/>
      <c r="K226" s="2"/>
      <c r="L226" s="2"/>
      <c r="M226" s="2"/>
    </row>
    <row r="227" customFormat="false" ht="12.75" hidden="false" customHeight="false" outlineLevel="0" collapsed="false">
      <c r="G227" s="3"/>
      <c r="H227" s="3"/>
      <c r="I227" s="3"/>
      <c r="J227" s="3"/>
      <c r="K227" s="3"/>
      <c r="L227" s="4"/>
      <c r="M227" s="5"/>
    </row>
    <row r="228" customFormat="false" ht="12.75" hidden="false" customHeight="false" outlineLevel="0" collapsed="false">
      <c r="G228" s="2"/>
      <c r="H228" s="2"/>
      <c r="I228" s="2"/>
      <c r="J228" s="2"/>
      <c r="K228" s="2"/>
      <c r="L228" s="2"/>
      <c r="M228" s="2"/>
    </row>
    <row r="229" customFormat="false" ht="12.75" hidden="false" customHeight="false" outlineLevel="0" collapsed="false">
      <c r="G229" s="3"/>
      <c r="H229" s="3"/>
      <c r="I229" s="3"/>
      <c r="J229" s="3"/>
      <c r="K229" s="3"/>
      <c r="L229" s="4"/>
      <c r="M229" s="5"/>
    </row>
    <row r="230" customFormat="false" ht="12.75" hidden="false" customHeight="false" outlineLevel="0" collapsed="false">
      <c r="G230" s="2"/>
      <c r="H230" s="2"/>
      <c r="I230" s="2"/>
      <c r="J230" s="2"/>
      <c r="K230" s="2"/>
      <c r="L230" s="2"/>
      <c r="M230" s="2"/>
    </row>
    <row r="231" customFormat="false" ht="12.75" hidden="false" customHeight="false" outlineLevel="0" collapsed="false">
      <c r="G231" s="3"/>
      <c r="H231" s="3"/>
      <c r="I231" s="3"/>
      <c r="J231" s="3"/>
      <c r="K231" s="3"/>
      <c r="L231" s="4"/>
      <c r="M231" s="5"/>
    </row>
    <row r="232" customFormat="false" ht="12.75" hidden="false" customHeight="false" outlineLevel="0" collapsed="false">
      <c r="G232" s="2"/>
      <c r="H232" s="2"/>
      <c r="I232" s="2"/>
      <c r="J232" s="2"/>
      <c r="K232" s="2"/>
      <c r="L232" s="2"/>
      <c r="M232" s="2"/>
    </row>
    <row r="233" customFormat="false" ht="12.75" hidden="false" customHeight="false" outlineLevel="0" collapsed="false">
      <c r="G233" s="3"/>
      <c r="H233" s="3"/>
      <c r="I233" s="3"/>
      <c r="J233" s="3"/>
      <c r="K233" s="3"/>
      <c r="L233" s="4"/>
      <c r="M233" s="5"/>
    </row>
    <row r="234" customFormat="false" ht="12.75" hidden="false" customHeight="false" outlineLevel="0" collapsed="false">
      <c r="G234" s="2"/>
      <c r="H234" s="2"/>
      <c r="I234" s="2"/>
      <c r="J234" s="2"/>
      <c r="K234" s="2"/>
      <c r="L234" s="2"/>
      <c r="M234" s="2"/>
    </row>
    <row r="235" customFormat="false" ht="12.75" hidden="false" customHeight="false" outlineLevel="0" collapsed="false">
      <c r="G235" s="3"/>
      <c r="H235" s="3"/>
      <c r="I235" s="3"/>
      <c r="J235" s="3"/>
      <c r="K235" s="3"/>
      <c r="L235" s="4"/>
      <c r="M235" s="5"/>
    </row>
    <row r="236" customFormat="false" ht="12.75" hidden="false" customHeight="false" outlineLevel="0" collapsed="false">
      <c r="G236" s="2"/>
      <c r="H236" s="2"/>
      <c r="I236" s="2"/>
      <c r="J236" s="2"/>
      <c r="K236" s="2"/>
      <c r="L236" s="2"/>
      <c r="M236" s="2"/>
    </row>
    <row r="237" customFormat="false" ht="12.75" hidden="false" customHeight="false" outlineLevel="0" collapsed="false">
      <c r="G237" s="3"/>
      <c r="H237" s="3"/>
      <c r="I237" s="3"/>
      <c r="J237" s="3"/>
      <c r="K237" s="3"/>
      <c r="L237" s="4"/>
      <c r="M237" s="5"/>
    </row>
    <row r="238" customFormat="false" ht="12.75" hidden="false" customHeight="false" outlineLevel="0" collapsed="false">
      <c r="G238" s="2"/>
      <c r="H238" s="2"/>
      <c r="I238" s="2"/>
      <c r="J238" s="2"/>
      <c r="K238" s="2"/>
      <c r="L238" s="2"/>
      <c r="M238" s="2"/>
    </row>
    <row r="239" customFormat="false" ht="12.75" hidden="false" customHeight="false" outlineLevel="0" collapsed="false">
      <c r="G239" s="3"/>
      <c r="H239" s="3"/>
      <c r="I239" s="3"/>
      <c r="J239" s="3"/>
      <c r="K239" s="3"/>
      <c r="L239" s="4"/>
      <c r="M239" s="5"/>
    </row>
    <row r="240" customFormat="false" ht="12.75" hidden="false" customHeight="false" outlineLevel="0" collapsed="false">
      <c r="G240" s="2"/>
      <c r="H240" s="2"/>
      <c r="I240" s="2"/>
      <c r="J240" s="2"/>
      <c r="K240" s="2"/>
      <c r="L240" s="2"/>
      <c r="M240" s="2"/>
    </row>
    <row r="241" customFormat="false" ht="12.75" hidden="false" customHeight="false" outlineLevel="0" collapsed="false">
      <c r="G241" s="3"/>
      <c r="H241" s="3"/>
      <c r="I241" s="3"/>
      <c r="J241" s="3"/>
      <c r="K241" s="3"/>
      <c r="L241" s="4"/>
      <c r="M241" s="5"/>
    </row>
    <row r="242" customFormat="false" ht="12.75" hidden="false" customHeight="false" outlineLevel="0" collapsed="false">
      <c r="G242" s="2"/>
      <c r="H242" s="2"/>
      <c r="I242" s="2"/>
      <c r="J242" s="2"/>
      <c r="K242" s="2"/>
      <c r="L242" s="2"/>
      <c r="M242" s="2"/>
    </row>
    <row r="243" customFormat="false" ht="12.75" hidden="false" customHeight="false" outlineLevel="0" collapsed="false">
      <c r="G243" s="3"/>
      <c r="H243" s="3"/>
      <c r="I243" s="3"/>
      <c r="J243" s="3"/>
      <c r="K243" s="3"/>
      <c r="L243" s="4"/>
      <c r="M243" s="5"/>
    </row>
    <row r="244" customFormat="false" ht="12.75" hidden="false" customHeight="false" outlineLevel="0" collapsed="false">
      <c r="G244" s="2"/>
      <c r="H244" s="2"/>
      <c r="I244" s="2"/>
      <c r="J244" s="2"/>
      <c r="K244" s="2"/>
      <c r="L244" s="2"/>
      <c r="M244" s="2"/>
    </row>
    <row r="245" customFormat="false" ht="12.75" hidden="false" customHeight="false" outlineLevel="0" collapsed="false">
      <c r="G245" s="3"/>
      <c r="H245" s="3"/>
      <c r="I245" s="3"/>
      <c r="J245" s="3"/>
      <c r="K245" s="3"/>
      <c r="L245" s="4"/>
      <c r="M245" s="5"/>
    </row>
    <row r="246" customFormat="false" ht="12.75" hidden="false" customHeight="false" outlineLevel="0" collapsed="false">
      <c r="G246" s="2"/>
      <c r="H246" s="2"/>
      <c r="I246" s="2"/>
      <c r="J246" s="2"/>
      <c r="K246" s="2"/>
      <c r="L246" s="2"/>
      <c r="M246" s="2"/>
    </row>
    <row r="247" customFormat="false" ht="12.75" hidden="false" customHeight="false" outlineLevel="0" collapsed="false">
      <c r="G247" s="3"/>
      <c r="H247" s="3"/>
      <c r="I247" s="3"/>
      <c r="J247" s="3"/>
      <c r="K247" s="3"/>
      <c r="L247" s="4"/>
      <c r="M247" s="5"/>
    </row>
    <row r="248" customFormat="false" ht="12.75" hidden="false" customHeight="false" outlineLevel="0" collapsed="false">
      <c r="G248" s="2"/>
      <c r="H248" s="2"/>
      <c r="I248" s="2"/>
      <c r="J248" s="2"/>
      <c r="K248" s="2"/>
      <c r="L248" s="2"/>
      <c r="M248" s="2"/>
    </row>
    <row r="249" customFormat="false" ht="12.75" hidden="false" customHeight="false" outlineLevel="0" collapsed="false">
      <c r="G249" s="3"/>
      <c r="H249" s="3"/>
      <c r="I249" s="3"/>
      <c r="J249" s="3"/>
      <c r="K249" s="3"/>
      <c r="L249" s="4"/>
      <c r="M249" s="5"/>
    </row>
    <row r="250" customFormat="false" ht="12.75" hidden="false" customHeight="false" outlineLevel="0" collapsed="false">
      <c r="G250" s="2"/>
      <c r="H250" s="2"/>
      <c r="I250" s="2"/>
      <c r="J250" s="2"/>
      <c r="K250" s="2"/>
      <c r="L250" s="2"/>
      <c r="M250" s="2"/>
    </row>
    <row r="251" customFormat="false" ht="12.75" hidden="false" customHeight="false" outlineLevel="0" collapsed="false">
      <c r="G251" s="3"/>
      <c r="H251" s="3"/>
      <c r="I251" s="3"/>
      <c r="J251" s="3"/>
      <c r="K251" s="3"/>
      <c r="L251" s="4"/>
      <c r="M251" s="5"/>
    </row>
    <row r="252" customFormat="false" ht="12.75" hidden="false" customHeight="false" outlineLevel="0" collapsed="false">
      <c r="G252" s="2"/>
      <c r="H252" s="2"/>
      <c r="I252" s="2"/>
      <c r="J252" s="2"/>
      <c r="K252" s="2"/>
      <c r="L252" s="2"/>
      <c r="M252" s="2"/>
    </row>
    <row r="253" customFormat="false" ht="12.75" hidden="false" customHeight="false" outlineLevel="0" collapsed="false">
      <c r="G253" s="3"/>
      <c r="H253" s="3"/>
      <c r="I253" s="3"/>
      <c r="J253" s="3"/>
      <c r="K253" s="3"/>
      <c r="L253" s="4"/>
      <c r="M253" s="5"/>
    </row>
    <row r="254" customFormat="false" ht="12.75" hidden="false" customHeight="false" outlineLevel="0" collapsed="false">
      <c r="G254" s="2"/>
      <c r="H254" s="2"/>
      <c r="I254" s="2"/>
      <c r="J254" s="2"/>
      <c r="K254" s="2"/>
      <c r="L254" s="2"/>
      <c r="M254" s="2"/>
    </row>
    <row r="255" customFormat="false" ht="12.75" hidden="false" customHeight="false" outlineLevel="0" collapsed="false">
      <c r="G255" s="3"/>
      <c r="H255" s="3"/>
      <c r="I255" s="3"/>
      <c r="J255" s="3"/>
      <c r="K255" s="3"/>
      <c r="L255" s="4"/>
      <c r="M255" s="5"/>
    </row>
    <row r="256" customFormat="false" ht="12.75" hidden="false" customHeight="false" outlineLevel="0" collapsed="false">
      <c r="G256" s="2"/>
      <c r="H256" s="2"/>
      <c r="I256" s="2"/>
      <c r="J256" s="2"/>
      <c r="K256" s="2"/>
      <c r="L256" s="2"/>
      <c r="M256" s="2"/>
    </row>
    <row r="257" customFormat="false" ht="12.75" hidden="false" customHeight="false" outlineLevel="0" collapsed="false">
      <c r="G257" s="3"/>
      <c r="H257" s="3"/>
      <c r="I257" s="3"/>
      <c r="J257" s="3"/>
      <c r="K257" s="3"/>
      <c r="L257" s="4"/>
      <c r="M257" s="5"/>
    </row>
    <row r="258" customFormat="false" ht="12.75" hidden="false" customHeight="false" outlineLevel="0" collapsed="false">
      <c r="G258" s="2"/>
      <c r="H258" s="2"/>
      <c r="I258" s="2"/>
      <c r="J258" s="2"/>
      <c r="K258" s="2"/>
      <c r="L258" s="2"/>
      <c r="M258" s="2"/>
    </row>
    <row r="259" customFormat="false" ht="12.75" hidden="false" customHeight="false" outlineLevel="0" collapsed="false">
      <c r="G259" s="3"/>
      <c r="H259" s="3"/>
      <c r="I259" s="3"/>
      <c r="J259" s="3"/>
      <c r="K259" s="3"/>
      <c r="L259" s="4"/>
      <c r="M259" s="5"/>
    </row>
    <row r="260" customFormat="false" ht="12.75" hidden="false" customHeight="false" outlineLevel="0" collapsed="false">
      <c r="G260" s="2"/>
      <c r="H260" s="2"/>
      <c r="I260" s="2"/>
      <c r="J260" s="2"/>
      <c r="K260" s="2"/>
      <c r="L260" s="2"/>
      <c r="M260" s="2"/>
    </row>
    <row r="261" customFormat="false" ht="12.75" hidden="false" customHeight="false" outlineLevel="0" collapsed="false">
      <c r="G261" s="3"/>
      <c r="H261" s="3"/>
      <c r="I261" s="3"/>
      <c r="J261" s="3"/>
      <c r="K261" s="3"/>
      <c r="L261" s="4"/>
      <c r="M261" s="5"/>
    </row>
    <row r="262" customFormat="false" ht="12.75" hidden="false" customHeight="false" outlineLevel="0" collapsed="false">
      <c r="G262" s="2"/>
      <c r="H262" s="2"/>
      <c r="I262" s="2"/>
      <c r="J262" s="2"/>
      <c r="K262" s="2"/>
      <c r="L262" s="2"/>
      <c r="M262" s="2"/>
    </row>
    <row r="263" customFormat="false" ht="12.75" hidden="false" customHeight="false" outlineLevel="0" collapsed="false">
      <c r="G263" s="3"/>
      <c r="H263" s="3"/>
      <c r="I263" s="3"/>
      <c r="J263" s="3"/>
      <c r="K263" s="3"/>
      <c r="L263" s="4"/>
      <c r="M263" s="5"/>
    </row>
    <row r="264" customFormat="false" ht="12.75" hidden="false" customHeight="false" outlineLevel="0" collapsed="false">
      <c r="G264" s="2"/>
      <c r="H264" s="2"/>
      <c r="I264" s="2"/>
      <c r="J264" s="2"/>
      <c r="K264" s="2"/>
      <c r="L264" s="2"/>
      <c r="M264" s="2"/>
    </row>
    <row r="265" customFormat="false" ht="12.75" hidden="false" customHeight="false" outlineLevel="0" collapsed="false">
      <c r="G265" s="3"/>
      <c r="H265" s="3"/>
      <c r="I265" s="3"/>
      <c r="J265" s="3"/>
      <c r="K265" s="3"/>
      <c r="L265" s="4"/>
      <c r="M265" s="5"/>
    </row>
    <row r="266" customFormat="false" ht="12.75" hidden="false" customHeight="false" outlineLevel="0" collapsed="false">
      <c r="G266" s="2"/>
      <c r="H266" s="2"/>
      <c r="I266" s="2"/>
      <c r="J266" s="2"/>
      <c r="K266" s="2"/>
      <c r="L266" s="2"/>
      <c r="M266" s="2"/>
    </row>
    <row r="267" customFormat="false" ht="12.75" hidden="false" customHeight="false" outlineLevel="0" collapsed="false">
      <c r="G267" s="3"/>
      <c r="H267" s="3"/>
      <c r="I267" s="3"/>
      <c r="J267" s="3"/>
      <c r="K267" s="3"/>
      <c r="L267" s="4"/>
      <c r="M267" s="5"/>
    </row>
    <row r="268" customFormat="false" ht="12.75" hidden="false" customHeight="false" outlineLevel="0" collapsed="false">
      <c r="G268" s="2"/>
      <c r="H268" s="2"/>
      <c r="I268" s="2"/>
      <c r="J268" s="2"/>
      <c r="K268" s="2"/>
      <c r="L268" s="2"/>
      <c r="M268" s="2"/>
    </row>
    <row r="269" customFormat="false" ht="12.75" hidden="false" customHeight="false" outlineLevel="0" collapsed="false">
      <c r="G269" s="3"/>
      <c r="H269" s="3"/>
      <c r="I269" s="3"/>
      <c r="J269" s="3"/>
      <c r="K269" s="3"/>
      <c r="L269" s="4"/>
      <c r="M269" s="5"/>
    </row>
    <row r="270" customFormat="false" ht="12.75" hidden="false" customHeight="false" outlineLevel="0" collapsed="false">
      <c r="G270" s="2"/>
      <c r="H270" s="2"/>
      <c r="I270" s="2"/>
      <c r="J270" s="2"/>
      <c r="K270" s="2"/>
      <c r="L270" s="2"/>
      <c r="M270" s="2"/>
    </row>
    <row r="271" customFormat="false" ht="12.75" hidden="false" customHeight="false" outlineLevel="0" collapsed="false">
      <c r="G271" s="3"/>
      <c r="H271" s="3"/>
      <c r="I271" s="3"/>
      <c r="J271" s="3"/>
      <c r="K271" s="3"/>
      <c r="L271" s="4"/>
      <c r="M271" s="5"/>
    </row>
    <row r="272" customFormat="false" ht="12.75" hidden="false" customHeight="false" outlineLevel="0" collapsed="false">
      <c r="G272" s="2"/>
      <c r="H272" s="2"/>
      <c r="I272" s="2"/>
      <c r="J272" s="2"/>
      <c r="K272" s="2"/>
      <c r="L272" s="2"/>
      <c r="M272" s="2"/>
    </row>
    <row r="273" customFormat="false" ht="12.75" hidden="false" customHeight="false" outlineLevel="0" collapsed="false">
      <c r="G273" s="3"/>
      <c r="H273" s="3"/>
      <c r="I273" s="3"/>
      <c r="J273" s="3"/>
      <c r="K273" s="3"/>
      <c r="L273" s="4"/>
      <c r="M273" s="5"/>
    </row>
    <row r="274" customFormat="false" ht="12.75" hidden="false" customHeight="false" outlineLevel="0" collapsed="false">
      <c r="G274" s="2"/>
      <c r="H274" s="2"/>
      <c r="I274" s="2"/>
      <c r="J274" s="2"/>
      <c r="K274" s="2"/>
      <c r="L274" s="2"/>
      <c r="M274" s="2"/>
    </row>
    <row r="275" customFormat="false" ht="12.75" hidden="false" customHeight="false" outlineLevel="0" collapsed="false">
      <c r="G275" s="3"/>
      <c r="H275" s="3"/>
      <c r="I275" s="3"/>
      <c r="J275" s="3"/>
      <c r="K275" s="3"/>
      <c r="L275" s="4"/>
      <c r="M275" s="5"/>
    </row>
    <row r="276" customFormat="false" ht="12.75" hidden="false" customHeight="false" outlineLevel="0" collapsed="false">
      <c r="G276" s="2"/>
      <c r="H276" s="2"/>
      <c r="I276" s="2"/>
      <c r="J276" s="2"/>
      <c r="K276" s="2"/>
      <c r="L276" s="2"/>
      <c r="M276" s="2"/>
    </row>
    <row r="277" customFormat="false" ht="12.75" hidden="false" customHeight="false" outlineLevel="0" collapsed="false">
      <c r="G277" s="3"/>
      <c r="H277" s="3"/>
      <c r="I277" s="3"/>
      <c r="J277" s="3"/>
      <c r="K277" s="3"/>
      <c r="L277" s="4"/>
      <c r="M277" s="5"/>
    </row>
    <row r="278" customFormat="false" ht="12.75" hidden="false" customHeight="false" outlineLevel="0" collapsed="false">
      <c r="G278" s="2"/>
      <c r="H278" s="2"/>
      <c r="I278" s="2"/>
      <c r="J278" s="2"/>
      <c r="K278" s="2"/>
      <c r="L278" s="2"/>
      <c r="M278" s="2"/>
    </row>
    <row r="279" customFormat="false" ht="12.75" hidden="false" customHeight="false" outlineLevel="0" collapsed="false">
      <c r="G279" s="3"/>
      <c r="H279" s="3"/>
      <c r="I279" s="3"/>
      <c r="J279" s="3"/>
      <c r="K279" s="3"/>
      <c r="L279" s="4"/>
      <c r="M279" s="5"/>
    </row>
    <row r="280" customFormat="false" ht="12.75" hidden="false" customHeight="false" outlineLevel="0" collapsed="false">
      <c r="G280" s="2"/>
      <c r="H280" s="2"/>
      <c r="I280" s="2"/>
      <c r="J280" s="2"/>
      <c r="K280" s="2"/>
      <c r="L280" s="2"/>
      <c r="M280" s="2"/>
    </row>
    <row r="281" customFormat="false" ht="12.75" hidden="false" customHeight="false" outlineLevel="0" collapsed="false">
      <c r="G281" s="3"/>
      <c r="H281" s="3"/>
      <c r="I281" s="3"/>
      <c r="J281" s="3"/>
      <c r="K281" s="3"/>
      <c r="L281" s="4"/>
      <c r="M281" s="5"/>
    </row>
    <row r="282" customFormat="false" ht="12.75" hidden="false" customHeight="false" outlineLevel="0" collapsed="false">
      <c r="G282" s="2"/>
      <c r="H282" s="2"/>
      <c r="I282" s="2"/>
      <c r="J282" s="2"/>
      <c r="K282" s="2"/>
      <c r="L282" s="2"/>
      <c r="M282" s="2"/>
    </row>
    <row r="283" customFormat="false" ht="12.75" hidden="false" customHeight="false" outlineLevel="0" collapsed="false">
      <c r="G283" s="3"/>
      <c r="H283" s="3"/>
      <c r="I283" s="3"/>
      <c r="J283" s="3"/>
      <c r="K283" s="3"/>
      <c r="L283" s="4"/>
      <c r="M283" s="5"/>
    </row>
    <row r="284" customFormat="false" ht="12.75" hidden="false" customHeight="false" outlineLevel="0" collapsed="false">
      <c r="G284" s="2"/>
      <c r="H284" s="2"/>
      <c r="I284" s="2"/>
      <c r="J284" s="2"/>
      <c r="K284" s="2"/>
      <c r="L284" s="2"/>
      <c r="M284" s="2"/>
    </row>
    <row r="285" customFormat="false" ht="12.75" hidden="false" customHeight="false" outlineLevel="0" collapsed="false">
      <c r="G285" s="3"/>
      <c r="H285" s="3"/>
      <c r="I285" s="3"/>
      <c r="J285" s="3"/>
      <c r="K285" s="3"/>
      <c r="L285" s="4"/>
      <c r="M285" s="5"/>
    </row>
    <row r="286" customFormat="false" ht="12.75" hidden="false" customHeight="false" outlineLevel="0" collapsed="false">
      <c r="G286" s="2"/>
      <c r="H286" s="2"/>
      <c r="I286" s="2"/>
      <c r="J286" s="2"/>
      <c r="K286" s="2"/>
      <c r="L286" s="2"/>
      <c r="M286" s="2"/>
    </row>
    <row r="287" customFormat="false" ht="12.75" hidden="false" customHeight="false" outlineLevel="0" collapsed="false">
      <c r="G287" s="3"/>
      <c r="H287" s="3"/>
      <c r="I287" s="3"/>
      <c r="J287" s="3"/>
      <c r="K287" s="3"/>
      <c r="L287" s="4"/>
      <c r="M287" s="5"/>
    </row>
    <row r="288" customFormat="false" ht="12.75" hidden="false" customHeight="false" outlineLevel="0" collapsed="false">
      <c r="G288" s="2"/>
      <c r="H288" s="2"/>
      <c r="I288" s="2"/>
      <c r="J288" s="2"/>
      <c r="K288" s="2"/>
      <c r="L288" s="2"/>
      <c r="M288" s="2"/>
    </row>
    <row r="289" customFormat="false" ht="12.75" hidden="false" customHeight="false" outlineLevel="0" collapsed="false">
      <c r="G289" s="3"/>
      <c r="H289" s="3"/>
      <c r="I289" s="3"/>
      <c r="J289" s="3"/>
      <c r="K289" s="3"/>
      <c r="L289" s="4"/>
      <c r="M289" s="5"/>
    </row>
    <row r="290" customFormat="false" ht="12.75" hidden="false" customHeight="false" outlineLevel="0" collapsed="false">
      <c r="G290" s="2"/>
      <c r="H290" s="2"/>
      <c r="I290" s="2"/>
      <c r="J290" s="2"/>
      <c r="K290" s="2"/>
      <c r="L290" s="2"/>
      <c r="M290" s="2"/>
    </row>
    <row r="291" customFormat="false" ht="12.75" hidden="false" customHeight="false" outlineLevel="0" collapsed="false">
      <c r="G291" s="3"/>
      <c r="H291" s="3"/>
      <c r="I291" s="3"/>
      <c r="J291" s="3"/>
      <c r="K291" s="3"/>
      <c r="L291" s="4"/>
      <c r="M291" s="5"/>
    </row>
    <row r="292" customFormat="false" ht="12.75" hidden="false" customHeight="false" outlineLevel="0" collapsed="false">
      <c r="G292" s="2"/>
      <c r="H292" s="2"/>
      <c r="I292" s="2"/>
      <c r="J292" s="2"/>
      <c r="K292" s="2"/>
      <c r="L292" s="2"/>
      <c r="M292" s="2"/>
    </row>
    <row r="293" customFormat="false" ht="12.75" hidden="false" customHeight="false" outlineLevel="0" collapsed="false">
      <c r="G293" s="3"/>
      <c r="H293" s="3"/>
      <c r="I293" s="3"/>
      <c r="J293" s="3"/>
      <c r="K293" s="3"/>
      <c r="L293" s="4"/>
      <c r="M293" s="5"/>
    </row>
    <row r="294" customFormat="false" ht="12.75" hidden="false" customHeight="false" outlineLevel="0" collapsed="false">
      <c r="G294" s="2"/>
      <c r="H294" s="2"/>
      <c r="I294" s="2"/>
      <c r="J294" s="2"/>
      <c r="K294" s="2"/>
      <c r="L294" s="2"/>
      <c r="M294" s="2"/>
    </row>
    <row r="295" customFormat="false" ht="12.75" hidden="false" customHeight="false" outlineLevel="0" collapsed="false">
      <c r="G295" s="3"/>
      <c r="H295" s="3"/>
      <c r="I295" s="3"/>
      <c r="J295" s="3"/>
      <c r="K295" s="3"/>
      <c r="L295" s="4"/>
      <c r="M295" s="5"/>
    </row>
    <row r="296" customFormat="false" ht="12.75" hidden="false" customHeight="false" outlineLevel="0" collapsed="false">
      <c r="G296" s="2"/>
      <c r="H296" s="2"/>
      <c r="I296" s="2"/>
      <c r="J296" s="2"/>
      <c r="K296" s="2"/>
      <c r="L296" s="2"/>
      <c r="M296" s="2"/>
    </row>
    <row r="297" customFormat="false" ht="12.75" hidden="false" customHeight="false" outlineLevel="0" collapsed="false">
      <c r="G297" s="3"/>
      <c r="H297" s="3"/>
      <c r="I297" s="3"/>
      <c r="J297" s="3"/>
      <c r="K297" s="3"/>
      <c r="L297" s="4"/>
      <c r="M297" s="5"/>
    </row>
    <row r="298" customFormat="false" ht="12.75" hidden="false" customHeight="false" outlineLevel="0" collapsed="false">
      <c r="G298" s="2"/>
      <c r="H298" s="2"/>
      <c r="I298" s="2"/>
      <c r="J298" s="2"/>
      <c r="K298" s="2"/>
      <c r="L298" s="2"/>
      <c r="M298" s="2"/>
    </row>
    <row r="299" customFormat="false" ht="12.75" hidden="false" customHeight="false" outlineLevel="0" collapsed="false">
      <c r="G299" s="3"/>
      <c r="H299" s="3"/>
      <c r="I299" s="3"/>
      <c r="J299" s="3"/>
      <c r="K299" s="3"/>
      <c r="L299" s="4"/>
      <c r="M299" s="5"/>
    </row>
    <row r="300" customFormat="false" ht="12.75" hidden="false" customHeight="false" outlineLevel="0" collapsed="false">
      <c r="G300" s="2"/>
      <c r="H300" s="2"/>
      <c r="I300" s="2"/>
      <c r="J300" s="2"/>
      <c r="K300" s="2"/>
      <c r="L300" s="2"/>
      <c r="M300" s="2"/>
    </row>
    <row r="301" customFormat="false" ht="12.75" hidden="false" customHeight="false" outlineLevel="0" collapsed="false">
      <c r="G301" s="3"/>
      <c r="H301" s="3"/>
      <c r="I301" s="3"/>
      <c r="J301" s="3"/>
      <c r="K301" s="3"/>
      <c r="L301" s="4"/>
      <c r="M301" s="5"/>
    </row>
    <row r="302" customFormat="false" ht="12.75" hidden="false" customHeight="false" outlineLevel="0" collapsed="false">
      <c r="G302" s="2"/>
      <c r="H302" s="2"/>
      <c r="I302" s="2"/>
      <c r="J302" s="2"/>
      <c r="K302" s="2"/>
      <c r="L302" s="2"/>
      <c r="M302" s="2"/>
    </row>
    <row r="303" customFormat="false" ht="12.75" hidden="false" customHeight="false" outlineLevel="0" collapsed="false">
      <c r="G303" s="3"/>
      <c r="H303" s="3"/>
      <c r="I303" s="3"/>
      <c r="J303" s="3"/>
      <c r="K303" s="3"/>
      <c r="L303" s="4"/>
      <c r="M303" s="5"/>
    </row>
    <row r="304" customFormat="false" ht="12.75" hidden="false" customHeight="false" outlineLevel="0" collapsed="false">
      <c r="G304" s="2"/>
      <c r="H304" s="2"/>
      <c r="I304" s="2"/>
      <c r="J304" s="2"/>
      <c r="K304" s="2"/>
      <c r="L304" s="2"/>
      <c r="M304" s="2"/>
    </row>
    <row r="305" customFormat="false" ht="12.75" hidden="false" customHeight="false" outlineLevel="0" collapsed="false">
      <c r="G305" s="3"/>
      <c r="H305" s="3"/>
      <c r="I305" s="3"/>
      <c r="J305" s="3"/>
      <c r="K305" s="3"/>
      <c r="L305" s="4"/>
      <c r="M305" s="5"/>
    </row>
    <row r="306" customFormat="false" ht="12.75" hidden="false" customHeight="false" outlineLevel="0" collapsed="false">
      <c r="G306" s="2"/>
      <c r="H306" s="2"/>
      <c r="I306" s="2"/>
      <c r="J306" s="2"/>
      <c r="K306" s="2"/>
      <c r="L306" s="2"/>
      <c r="M306" s="2"/>
    </row>
    <row r="307" customFormat="false" ht="12.75" hidden="false" customHeight="false" outlineLevel="0" collapsed="false">
      <c r="G307" s="3"/>
      <c r="H307" s="3"/>
      <c r="I307" s="3"/>
      <c r="J307" s="3"/>
      <c r="K307" s="3"/>
      <c r="L307" s="4"/>
      <c r="M307" s="5"/>
    </row>
    <row r="308" customFormat="false" ht="12.75" hidden="false" customHeight="false" outlineLevel="0" collapsed="false">
      <c r="G308" s="2"/>
      <c r="H308" s="2"/>
      <c r="I308" s="2"/>
      <c r="J308" s="2"/>
      <c r="K308" s="2"/>
      <c r="L308" s="2"/>
      <c r="M308" s="2"/>
    </row>
    <row r="309" customFormat="false" ht="12.75" hidden="false" customHeight="false" outlineLevel="0" collapsed="false">
      <c r="G309" s="3"/>
      <c r="H309" s="3"/>
      <c r="I309" s="3"/>
      <c r="J309" s="3"/>
      <c r="K309" s="3"/>
      <c r="L309" s="4"/>
      <c r="M309" s="5"/>
    </row>
    <row r="310" customFormat="false" ht="12.75" hidden="false" customHeight="false" outlineLevel="0" collapsed="false">
      <c r="G310" s="2"/>
      <c r="H310" s="2"/>
      <c r="I310" s="2"/>
      <c r="J310" s="2"/>
      <c r="K310" s="2"/>
      <c r="L310" s="2"/>
      <c r="M310" s="2"/>
    </row>
    <row r="311" customFormat="false" ht="12.75" hidden="false" customHeight="false" outlineLevel="0" collapsed="false">
      <c r="G311" s="3"/>
      <c r="H311" s="3"/>
      <c r="I311" s="3"/>
      <c r="J311" s="3"/>
      <c r="K311" s="3"/>
      <c r="L311" s="4"/>
      <c r="M311" s="5"/>
    </row>
    <row r="312" customFormat="false" ht="12.75" hidden="false" customHeight="false" outlineLevel="0" collapsed="false">
      <c r="G312" s="2"/>
      <c r="H312" s="2"/>
      <c r="I312" s="2"/>
      <c r="J312" s="2"/>
      <c r="K312" s="2"/>
      <c r="L312" s="2"/>
      <c r="M312" s="2"/>
    </row>
    <row r="313" customFormat="false" ht="12.75" hidden="false" customHeight="false" outlineLevel="0" collapsed="false">
      <c r="G313" s="3"/>
      <c r="H313" s="3"/>
      <c r="I313" s="3"/>
      <c r="J313" s="3"/>
      <c r="K313" s="3"/>
      <c r="L313" s="4"/>
      <c r="M313" s="5"/>
    </row>
    <row r="314" customFormat="false" ht="12.75" hidden="false" customHeight="false" outlineLevel="0" collapsed="false">
      <c r="G314" s="2"/>
      <c r="H314" s="2"/>
      <c r="I314" s="2"/>
      <c r="J314" s="2"/>
      <c r="K314" s="2"/>
      <c r="L314" s="2"/>
      <c r="M314" s="2"/>
    </row>
    <row r="315" customFormat="false" ht="12.75" hidden="false" customHeight="false" outlineLevel="0" collapsed="false">
      <c r="G315" s="3"/>
      <c r="H315" s="3"/>
      <c r="I315" s="3"/>
      <c r="J315" s="3"/>
      <c r="K315" s="3"/>
      <c r="L315" s="4"/>
      <c r="M315" s="5"/>
    </row>
    <row r="316" customFormat="false" ht="12.75" hidden="false" customHeight="false" outlineLevel="0" collapsed="false">
      <c r="G316" s="2"/>
      <c r="H316" s="2"/>
      <c r="I316" s="2"/>
      <c r="J316" s="2"/>
      <c r="K316" s="2"/>
      <c r="L316" s="2"/>
      <c r="M316" s="2"/>
    </row>
    <row r="317" customFormat="false" ht="12.75" hidden="false" customHeight="false" outlineLevel="0" collapsed="false">
      <c r="G317" s="3"/>
      <c r="H317" s="3"/>
      <c r="I317" s="3"/>
      <c r="J317" s="3"/>
      <c r="K317" s="3"/>
      <c r="L317" s="4"/>
      <c r="M317" s="5"/>
    </row>
    <row r="318" customFormat="false" ht="12.75" hidden="false" customHeight="false" outlineLevel="0" collapsed="false">
      <c r="G318" s="2"/>
      <c r="H318" s="2"/>
      <c r="I318" s="2"/>
      <c r="J318" s="2"/>
      <c r="K318" s="2"/>
      <c r="L318" s="2"/>
      <c r="M318" s="2"/>
    </row>
    <row r="319" customFormat="false" ht="12.75" hidden="false" customHeight="false" outlineLevel="0" collapsed="false">
      <c r="G319" s="3"/>
      <c r="H319" s="3"/>
      <c r="I319" s="3"/>
      <c r="J319" s="3"/>
      <c r="K319" s="3"/>
      <c r="L319" s="4"/>
      <c r="M319" s="5"/>
    </row>
    <row r="320" customFormat="false" ht="12.75" hidden="false" customHeight="false" outlineLevel="0" collapsed="false">
      <c r="G320" s="2"/>
      <c r="H320" s="2"/>
      <c r="I320" s="2"/>
      <c r="J320" s="2"/>
      <c r="K320" s="2"/>
      <c r="L320" s="2"/>
      <c r="M320" s="2"/>
    </row>
    <row r="321" customFormat="false" ht="12.75" hidden="false" customHeight="false" outlineLevel="0" collapsed="false">
      <c r="G321" s="3"/>
      <c r="H321" s="3"/>
      <c r="I321" s="3"/>
      <c r="J321" s="3"/>
      <c r="K321" s="3"/>
      <c r="L321" s="4"/>
      <c r="M321" s="5"/>
    </row>
    <row r="322" customFormat="false" ht="12.75" hidden="false" customHeight="false" outlineLevel="0" collapsed="false">
      <c r="G322" s="2"/>
      <c r="H322" s="2"/>
      <c r="I322" s="2"/>
      <c r="J322" s="2"/>
      <c r="K322" s="2"/>
      <c r="L322" s="2"/>
      <c r="M322" s="2"/>
    </row>
    <row r="323" customFormat="false" ht="12.75" hidden="false" customHeight="false" outlineLevel="0" collapsed="false">
      <c r="G323" s="3"/>
      <c r="H323" s="3"/>
      <c r="I323" s="3"/>
      <c r="J323" s="3"/>
      <c r="K323" s="3"/>
      <c r="L323" s="4"/>
      <c r="M323" s="5"/>
    </row>
    <row r="324" customFormat="false" ht="12.75" hidden="false" customHeight="false" outlineLevel="0" collapsed="false">
      <c r="G324" s="2"/>
      <c r="H324" s="2"/>
      <c r="I324" s="2"/>
      <c r="J324" s="2"/>
      <c r="K324" s="2"/>
      <c r="L324" s="2"/>
      <c r="M324" s="2"/>
    </row>
    <row r="325" customFormat="false" ht="12.75" hidden="false" customHeight="false" outlineLevel="0" collapsed="false">
      <c r="G325" s="3"/>
      <c r="H325" s="3"/>
      <c r="I325" s="3"/>
      <c r="J325" s="3"/>
      <c r="K325" s="3"/>
      <c r="L325" s="4"/>
      <c r="M325" s="5"/>
    </row>
    <row r="326" customFormat="false" ht="12.75" hidden="false" customHeight="false" outlineLevel="0" collapsed="false">
      <c r="G326" s="2"/>
      <c r="H326" s="2"/>
      <c r="I326" s="2"/>
      <c r="J326" s="2"/>
      <c r="K326" s="2"/>
      <c r="L326" s="2"/>
      <c r="M326" s="2"/>
    </row>
    <row r="327" customFormat="false" ht="12.75" hidden="false" customHeight="false" outlineLevel="0" collapsed="false">
      <c r="G327" s="3"/>
      <c r="H327" s="3"/>
      <c r="I327" s="3"/>
      <c r="J327" s="3"/>
      <c r="K327" s="3"/>
      <c r="L327" s="4"/>
      <c r="M327" s="5"/>
    </row>
    <row r="328" customFormat="false" ht="12.75" hidden="false" customHeight="false" outlineLevel="0" collapsed="false">
      <c r="G328" s="2"/>
      <c r="H328" s="2"/>
      <c r="I328" s="2"/>
      <c r="J328" s="2"/>
      <c r="K328" s="2"/>
      <c r="L328" s="2"/>
      <c r="M328" s="2"/>
    </row>
    <row r="329" customFormat="false" ht="12.75" hidden="false" customHeight="false" outlineLevel="0" collapsed="false">
      <c r="G329" s="3"/>
      <c r="H329" s="3"/>
      <c r="I329" s="3"/>
      <c r="J329" s="3"/>
      <c r="K329" s="3"/>
      <c r="L329" s="4"/>
      <c r="M329" s="5"/>
    </row>
    <row r="330" customFormat="false" ht="12.75" hidden="false" customHeight="false" outlineLevel="0" collapsed="false">
      <c r="G330" s="2"/>
      <c r="H330" s="2"/>
      <c r="I330" s="2"/>
      <c r="J330" s="2"/>
      <c r="K330" s="2"/>
      <c r="L330" s="2"/>
      <c r="M330" s="2"/>
    </row>
    <row r="331" customFormat="false" ht="12.75" hidden="false" customHeight="false" outlineLevel="0" collapsed="false">
      <c r="G331" s="3"/>
      <c r="H331" s="3"/>
      <c r="I331" s="3"/>
      <c r="J331" s="3"/>
      <c r="K331" s="3"/>
      <c r="L331" s="4"/>
      <c r="M331" s="5"/>
    </row>
    <row r="332" customFormat="false" ht="12.75" hidden="false" customHeight="false" outlineLevel="0" collapsed="false">
      <c r="G332" s="2"/>
      <c r="H332" s="2"/>
      <c r="I332" s="2"/>
      <c r="J332" s="2"/>
      <c r="K332" s="2"/>
      <c r="L332" s="2"/>
      <c r="M332" s="2"/>
    </row>
    <row r="333" customFormat="false" ht="12.75" hidden="false" customHeight="false" outlineLevel="0" collapsed="false">
      <c r="G333" s="3"/>
      <c r="H333" s="3"/>
      <c r="I333" s="3"/>
      <c r="J333" s="3"/>
      <c r="K333" s="3"/>
      <c r="L333" s="4"/>
      <c r="M333" s="5"/>
    </row>
    <row r="334" customFormat="false" ht="12.75" hidden="false" customHeight="false" outlineLevel="0" collapsed="false">
      <c r="G334" s="2"/>
      <c r="H334" s="2"/>
      <c r="I334" s="2"/>
      <c r="J334" s="2"/>
      <c r="K334" s="2"/>
      <c r="L334" s="2"/>
      <c r="M334" s="2"/>
    </row>
    <row r="335" customFormat="false" ht="12.75" hidden="false" customHeight="false" outlineLevel="0" collapsed="false">
      <c r="G335" s="3"/>
      <c r="H335" s="3"/>
      <c r="I335" s="3"/>
      <c r="J335" s="3"/>
      <c r="K335" s="3"/>
      <c r="L335" s="4"/>
      <c r="M335" s="5"/>
    </row>
    <row r="336" customFormat="false" ht="12.75" hidden="false" customHeight="false" outlineLevel="0" collapsed="false">
      <c r="G336" s="2"/>
      <c r="H336" s="2"/>
      <c r="I336" s="2"/>
      <c r="J336" s="2"/>
      <c r="K336" s="2"/>
      <c r="L336" s="2"/>
      <c r="M336" s="2"/>
    </row>
    <row r="337" customFormat="false" ht="12.75" hidden="false" customHeight="false" outlineLevel="0" collapsed="false">
      <c r="G337" s="3"/>
      <c r="H337" s="3"/>
      <c r="I337" s="3"/>
      <c r="J337" s="3"/>
      <c r="K337" s="3"/>
      <c r="L337" s="4"/>
      <c r="M337" s="5"/>
    </row>
    <row r="338" customFormat="false" ht="12.75" hidden="false" customHeight="false" outlineLevel="0" collapsed="false">
      <c r="G338" s="2"/>
      <c r="H338" s="2"/>
      <c r="I338" s="2"/>
      <c r="J338" s="2"/>
      <c r="K338" s="2"/>
      <c r="L338" s="2"/>
      <c r="M338" s="2"/>
    </row>
    <row r="339" customFormat="false" ht="12.75" hidden="false" customHeight="false" outlineLevel="0" collapsed="false">
      <c r="G339" s="3"/>
      <c r="H339" s="3"/>
      <c r="I339" s="3"/>
      <c r="J339" s="3"/>
      <c r="K339" s="3"/>
      <c r="L339" s="4"/>
      <c r="M339" s="5"/>
    </row>
    <row r="340" customFormat="false" ht="12.75" hidden="false" customHeight="false" outlineLevel="0" collapsed="false">
      <c r="G340" s="2"/>
      <c r="H340" s="2"/>
      <c r="I340" s="2"/>
      <c r="J340" s="2"/>
      <c r="K340" s="2"/>
      <c r="L340" s="2"/>
      <c r="M340" s="2"/>
    </row>
    <row r="341" customFormat="false" ht="12.75" hidden="false" customHeight="false" outlineLevel="0" collapsed="false">
      <c r="G341" s="3"/>
      <c r="H341" s="3"/>
      <c r="I341" s="3"/>
      <c r="J341" s="3"/>
      <c r="K341" s="3"/>
      <c r="L341" s="4"/>
      <c r="M341" s="5"/>
    </row>
    <row r="342" customFormat="false" ht="12.75" hidden="false" customHeight="false" outlineLevel="0" collapsed="false">
      <c r="G342" s="2"/>
      <c r="H342" s="2"/>
      <c r="I342" s="2"/>
      <c r="J342" s="2"/>
      <c r="K342" s="2"/>
      <c r="L342" s="2"/>
      <c r="M342" s="2"/>
    </row>
    <row r="343" customFormat="false" ht="12.75" hidden="false" customHeight="false" outlineLevel="0" collapsed="false">
      <c r="G343" s="3"/>
      <c r="H343" s="3"/>
      <c r="I343" s="3"/>
      <c r="J343" s="3"/>
      <c r="K343" s="3"/>
      <c r="L343" s="4"/>
      <c r="M343" s="5"/>
    </row>
    <row r="344" customFormat="false" ht="12.75" hidden="false" customHeight="false" outlineLevel="0" collapsed="false">
      <c r="G344" s="2"/>
      <c r="H344" s="2"/>
      <c r="I344" s="2"/>
      <c r="J344" s="2"/>
      <c r="K344" s="2"/>
      <c r="L344" s="2"/>
      <c r="M344" s="2"/>
    </row>
    <row r="345" customFormat="false" ht="12.75" hidden="false" customHeight="false" outlineLevel="0" collapsed="false">
      <c r="G345" s="3"/>
      <c r="H345" s="3"/>
      <c r="I345" s="3"/>
      <c r="J345" s="3"/>
      <c r="K345" s="3"/>
      <c r="L345" s="4"/>
      <c r="M345" s="5"/>
    </row>
    <row r="346" customFormat="false" ht="12.75" hidden="false" customHeight="false" outlineLevel="0" collapsed="false">
      <c r="G346" s="2"/>
      <c r="H346" s="2"/>
      <c r="I346" s="2"/>
      <c r="J346" s="2"/>
      <c r="K346" s="2"/>
      <c r="L346" s="2"/>
      <c r="M346" s="2"/>
    </row>
    <row r="347" customFormat="false" ht="12.75" hidden="false" customHeight="false" outlineLevel="0" collapsed="false">
      <c r="G347" s="3"/>
      <c r="H347" s="3"/>
      <c r="I347" s="3"/>
      <c r="J347" s="3"/>
      <c r="K347" s="3"/>
      <c r="L347" s="4"/>
      <c r="M347" s="5"/>
    </row>
    <row r="348" customFormat="false" ht="12.75" hidden="false" customHeight="false" outlineLevel="0" collapsed="false">
      <c r="G348" s="2"/>
      <c r="H348" s="2"/>
      <c r="I348" s="2"/>
      <c r="J348" s="2"/>
      <c r="K348" s="2"/>
      <c r="L348" s="2"/>
      <c r="M348" s="2"/>
    </row>
    <row r="349" customFormat="false" ht="12.75" hidden="false" customHeight="false" outlineLevel="0" collapsed="false">
      <c r="G349" s="3"/>
      <c r="H349" s="3"/>
      <c r="I349" s="3"/>
      <c r="J349" s="3"/>
      <c r="K349" s="3"/>
      <c r="L349" s="4"/>
      <c r="M349" s="5"/>
    </row>
    <row r="350" customFormat="false" ht="12.75" hidden="false" customHeight="false" outlineLevel="0" collapsed="false">
      <c r="G350" s="2"/>
      <c r="H350" s="2"/>
      <c r="I350" s="2"/>
      <c r="J350" s="2"/>
      <c r="K350" s="2"/>
      <c r="L350" s="2"/>
      <c r="M350" s="2"/>
    </row>
    <row r="351" customFormat="false" ht="12.75" hidden="false" customHeight="false" outlineLevel="0" collapsed="false">
      <c r="G351" s="3"/>
      <c r="H351" s="3"/>
      <c r="I351" s="3"/>
      <c r="J351" s="3"/>
      <c r="K351" s="3"/>
      <c r="L351" s="4"/>
      <c r="M351" s="5"/>
    </row>
    <row r="352" customFormat="false" ht="12.75" hidden="false" customHeight="false" outlineLevel="0" collapsed="false">
      <c r="G352" s="2"/>
      <c r="H352" s="2"/>
      <c r="I352" s="2"/>
      <c r="J352" s="2"/>
      <c r="K352" s="2"/>
      <c r="L352" s="2"/>
      <c r="M352" s="2"/>
    </row>
    <row r="353" customFormat="false" ht="12.75" hidden="false" customHeight="false" outlineLevel="0" collapsed="false">
      <c r="G353" s="3"/>
      <c r="H353" s="3"/>
      <c r="I353" s="3"/>
      <c r="J353" s="3"/>
      <c r="K353" s="3"/>
      <c r="L353" s="4"/>
      <c r="M353" s="5"/>
    </row>
    <row r="354" customFormat="false" ht="12.75" hidden="false" customHeight="false" outlineLevel="0" collapsed="false">
      <c r="G354" s="2"/>
      <c r="H354" s="2"/>
      <c r="I354" s="2"/>
      <c r="J354" s="2"/>
      <c r="K354" s="2"/>
      <c r="L354" s="2"/>
      <c r="M354" s="2"/>
    </row>
    <row r="355" customFormat="false" ht="12.75" hidden="false" customHeight="false" outlineLevel="0" collapsed="false">
      <c r="G355" s="3"/>
      <c r="H355" s="3"/>
      <c r="I355" s="3"/>
      <c r="J355" s="3"/>
      <c r="K355" s="3"/>
      <c r="L355" s="4"/>
      <c r="M355" s="5"/>
    </row>
    <row r="356" customFormat="false" ht="12.75" hidden="false" customHeight="false" outlineLevel="0" collapsed="false">
      <c r="G356" s="2"/>
      <c r="H356" s="2"/>
      <c r="I356" s="2"/>
      <c r="J356" s="2"/>
      <c r="K356" s="2"/>
      <c r="L356" s="2"/>
      <c r="M356" s="2"/>
    </row>
    <row r="357" customFormat="false" ht="12.75" hidden="false" customHeight="false" outlineLevel="0" collapsed="false">
      <c r="G357" s="3"/>
      <c r="H357" s="3"/>
      <c r="I357" s="3"/>
      <c r="J357" s="3"/>
      <c r="K357" s="3"/>
      <c r="L357" s="4"/>
      <c r="M357" s="5"/>
    </row>
    <row r="358" customFormat="false" ht="12.75" hidden="false" customHeight="false" outlineLevel="0" collapsed="false">
      <c r="G358" s="2"/>
      <c r="H358" s="2"/>
      <c r="I358" s="2"/>
      <c r="J358" s="2"/>
      <c r="K358" s="2"/>
      <c r="L358" s="2"/>
      <c r="M358" s="2"/>
    </row>
    <row r="359" customFormat="false" ht="12.75" hidden="false" customHeight="false" outlineLevel="0" collapsed="false">
      <c r="G359" s="3"/>
      <c r="H359" s="3"/>
      <c r="I359" s="3"/>
      <c r="J359" s="3"/>
      <c r="K359" s="3"/>
      <c r="L359" s="4"/>
      <c r="M359" s="5"/>
    </row>
    <row r="360" customFormat="false" ht="12.75" hidden="false" customHeight="false" outlineLevel="0" collapsed="false">
      <c r="G360" s="2"/>
      <c r="H360" s="2"/>
      <c r="I360" s="2"/>
      <c r="J360" s="2"/>
      <c r="K360" s="2"/>
      <c r="L360" s="2"/>
      <c r="M360" s="2"/>
    </row>
    <row r="361" customFormat="false" ht="12.75" hidden="false" customHeight="false" outlineLevel="0" collapsed="false">
      <c r="G361" s="3"/>
      <c r="H361" s="3"/>
      <c r="I361" s="3"/>
      <c r="J361" s="3"/>
      <c r="K361" s="3"/>
      <c r="L361" s="4"/>
      <c r="M361" s="5"/>
    </row>
    <row r="362" customFormat="false" ht="12.75" hidden="false" customHeight="false" outlineLevel="0" collapsed="false">
      <c r="G362" s="2"/>
      <c r="H362" s="2"/>
      <c r="I362" s="2"/>
      <c r="J362" s="2"/>
      <c r="K362" s="2"/>
      <c r="L362" s="2"/>
      <c r="M362" s="2"/>
    </row>
    <row r="363" customFormat="false" ht="12.75" hidden="false" customHeight="false" outlineLevel="0" collapsed="false">
      <c r="G363" s="3"/>
      <c r="H363" s="3"/>
      <c r="I363" s="3"/>
      <c r="J363" s="3"/>
      <c r="K363" s="3"/>
      <c r="L363" s="4"/>
      <c r="M363" s="5"/>
    </row>
    <row r="364" customFormat="false" ht="12.75" hidden="false" customHeight="false" outlineLevel="0" collapsed="false">
      <c r="G364" s="2"/>
      <c r="H364" s="2"/>
      <c r="I364" s="2"/>
      <c r="J364" s="2"/>
      <c r="K364" s="2"/>
      <c r="L364" s="2"/>
      <c r="M364" s="2"/>
    </row>
    <row r="365" customFormat="false" ht="12.75" hidden="false" customHeight="false" outlineLevel="0" collapsed="false">
      <c r="G365" s="3"/>
      <c r="H365" s="3"/>
      <c r="I365" s="3"/>
      <c r="J365" s="3"/>
      <c r="K365" s="3"/>
      <c r="L365" s="4"/>
      <c r="M365" s="5"/>
    </row>
    <row r="366" customFormat="false" ht="12.75" hidden="false" customHeight="false" outlineLevel="0" collapsed="false">
      <c r="G366" s="2"/>
      <c r="H366" s="2"/>
      <c r="I366" s="2"/>
      <c r="J366" s="2"/>
      <c r="K366" s="2"/>
      <c r="L366" s="2"/>
      <c r="M366" s="2"/>
    </row>
    <row r="367" customFormat="false" ht="12.75" hidden="false" customHeight="false" outlineLevel="0" collapsed="false">
      <c r="G367" s="3"/>
      <c r="H367" s="3"/>
      <c r="I367" s="3"/>
      <c r="J367" s="3"/>
      <c r="K367" s="3"/>
      <c r="L367" s="4"/>
      <c r="M367" s="5"/>
    </row>
    <row r="368" customFormat="false" ht="12.75" hidden="false" customHeight="false" outlineLevel="0" collapsed="false">
      <c r="G368" s="2"/>
      <c r="H368" s="2"/>
      <c r="I368" s="2"/>
      <c r="J368" s="2"/>
      <c r="K368" s="2"/>
      <c r="L368" s="2"/>
      <c r="M368" s="2"/>
    </row>
    <row r="369" customFormat="false" ht="12.75" hidden="false" customHeight="false" outlineLevel="0" collapsed="false">
      <c r="G369" s="3"/>
      <c r="H369" s="3"/>
      <c r="I369" s="3"/>
      <c r="J369" s="3"/>
      <c r="K369" s="3"/>
      <c r="L369" s="4"/>
      <c r="M369" s="5"/>
    </row>
    <row r="370" customFormat="false" ht="12.75" hidden="false" customHeight="false" outlineLevel="0" collapsed="false">
      <c r="G370" s="2"/>
      <c r="H370" s="2"/>
      <c r="I370" s="2"/>
      <c r="J370" s="2"/>
      <c r="K370" s="2"/>
      <c r="L370" s="2"/>
      <c r="M370" s="2"/>
    </row>
    <row r="371" customFormat="false" ht="12.75" hidden="false" customHeight="false" outlineLevel="0" collapsed="false">
      <c r="G371" s="3"/>
      <c r="H371" s="3"/>
      <c r="I371" s="3"/>
      <c r="J371" s="3"/>
      <c r="K371" s="3"/>
      <c r="L371" s="4"/>
      <c r="M371" s="5"/>
    </row>
    <row r="372" customFormat="false" ht="12.75" hidden="false" customHeight="false" outlineLevel="0" collapsed="false">
      <c r="G372" s="2"/>
      <c r="H372" s="2"/>
      <c r="I372" s="2"/>
      <c r="J372" s="2"/>
      <c r="K372" s="2"/>
      <c r="L372" s="2"/>
      <c r="M372" s="2"/>
    </row>
    <row r="373" customFormat="false" ht="12.75" hidden="false" customHeight="false" outlineLevel="0" collapsed="false">
      <c r="G373" s="3"/>
      <c r="H373" s="3"/>
      <c r="I373" s="3"/>
      <c r="J373" s="3"/>
      <c r="K373" s="3"/>
      <c r="L373" s="4"/>
      <c r="M373" s="5"/>
    </row>
    <row r="374" customFormat="false" ht="12.75" hidden="false" customHeight="false" outlineLevel="0" collapsed="false">
      <c r="G374" s="2"/>
      <c r="H374" s="2"/>
      <c r="I374" s="2"/>
      <c r="J374" s="2"/>
      <c r="K374" s="2"/>
      <c r="L374" s="2"/>
      <c r="M374" s="2"/>
    </row>
    <row r="375" customFormat="false" ht="12.75" hidden="false" customHeight="false" outlineLevel="0" collapsed="false">
      <c r="G375" s="3"/>
      <c r="H375" s="3"/>
      <c r="I375" s="3"/>
      <c r="J375" s="3"/>
      <c r="K375" s="3"/>
      <c r="L375" s="4"/>
      <c r="M375" s="5"/>
    </row>
    <row r="376" customFormat="false" ht="12.75" hidden="false" customHeight="false" outlineLevel="0" collapsed="false">
      <c r="G376" s="2"/>
      <c r="H376" s="2"/>
      <c r="I376" s="2"/>
      <c r="J376" s="2"/>
      <c r="K376" s="2"/>
      <c r="L376" s="2"/>
      <c r="M376" s="2"/>
    </row>
    <row r="377" customFormat="false" ht="12.75" hidden="false" customHeight="false" outlineLevel="0" collapsed="false">
      <c r="G377" s="3"/>
      <c r="H377" s="3"/>
      <c r="I377" s="3"/>
      <c r="J377" s="3"/>
      <c r="K377" s="3"/>
      <c r="L377" s="4"/>
      <c r="M377" s="5"/>
    </row>
    <row r="378" customFormat="false" ht="12.75" hidden="false" customHeight="false" outlineLevel="0" collapsed="false">
      <c r="G378" s="2"/>
      <c r="H378" s="2"/>
      <c r="I378" s="2"/>
      <c r="J378" s="2"/>
      <c r="K378" s="2"/>
      <c r="L378" s="2"/>
      <c r="M378" s="2"/>
    </row>
    <row r="379" customFormat="false" ht="12.75" hidden="false" customHeight="false" outlineLevel="0" collapsed="false">
      <c r="G379" s="3"/>
      <c r="H379" s="3"/>
      <c r="I379" s="3"/>
      <c r="J379" s="3"/>
      <c r="K379" s="3"/>
      <c r="L379" s="4"/>
      <c r="M379" s="5"/>
    </row>
    <row r="380" customFormat="false" ht="12.75" hidden="false" customHeight="false" outlineLevel="0" collapsed="false">
      <c r="G380" s="2"/>
      <c r="H380" s="2"/>
      <c r="I380" s="2"/>
      <c r="J380" s="2"/>
      <c r="K380" s="2"/>
      <c r="L380" s="2"/>
      <c r="M380" s="2"/>
    </row>
    <row r="381" customFormat="false" ht="12.75" hidden="false" customHeight="false" outlineLevel="0" collapsed="false">
      <c r="G381" s="3"/>
      <c r="H381" s="3"/>
      <c r="I381" s="3"/>
      <c r="J381" s="3"/>
      <c r="K381" s="3"/>
      <c r="L381" s="4"/>
      <c r="M381" s="5"/>
    </row>
    <row r="382" customFormat="false" ht="12.75" hidden="false" customHeight="false" outlineLevel="0" collapsed="false">
      <c r="G382" s="2"/>
      <c r="H382" s="2"/>
      <c r="I382" s="2"/>
      <c r="J382" s="2"/>
      <c r="K382" s="2"/>
      <c r="L382" s="2"/>
      <c r="M382" s="2"/>
    </row>
    <row r="383" customFormat="false" ht="12.75" hidden="false" customHeight="false" outlineLevel="0" collapsed="false">
      <c r="G383" s="3"/>
      <c r="H383" s="3"/>
      <c r="I383" s="3"/>
      <c r="J383" s="3"/>
      <c r="K383" s="3"/>
      <c r="L383" s="4"/>
      <c r="M383" s="5"/>
    </row>
    <row r="384" customFormat="false" ht="12.75" hidden="false" customHeight="false" outlineLevel="0" collapsed="false">
      <c r="G384" s="2"/>
      <c r="H384" s="2"/>
      <c r="I384" s="2"/>
      <c r="J384" s="2"/>
      <c r="K384" s="2"/>
      <c r="L384" s="2"/>
      <c r="M384" s="2"/>
    </row>
    <row r="385" customFormat="false" ht="12.75" hidden="false" customHeight="false" outlineLevel="0" collapsed="false">
      <c r="G385" s="3"/>
      <c r="H385" s="3"/>
      <c r="I385" s="3"/>
      <c r="J385" s="3"/>
      <c r="K385" s="3"/>
      <c r="L385" s="4"/>
      <c r="M385" s="5"/>
    </row>
    <row r="386" customFormat="false" ht="12.75" hidden="false" customHeight="false" outlineLevel="0" collapsed="false">
      <c r="G386" s="2"/>
      <c r="H386" s="2"/>
      <c r="I386" s="2"/>
      <c r="J386" s="2"/>
      <c r="K386" s="2"/>
      <c r="L386" s="2"/>
      <c r="M386" s="2"/>
    </row>
    <row r="387" customFormat="false" ht="12.75" hidden="false" customHeight="false" outlineLevel="0" collapsed="false">
      <c r="G387" s="3"/>
      <c r="H387" s="3"/>
      <c r="I387" s="3"/>
      <c r="J387" s="3"/>
      <c r="K387" s="3"/>
      <c r="L387" s="4"/>
      <c r="M387" s="5"/>
    </row>
    <row r="388" customFormat="false" ht="12.75" hidden="false" customHeight="false" outlineLevel="0" collapsed="false">
      <c r="G388" s="2"/>
      <c r="H388" s="2"/>
      <c r="I388" s="2"/>
      <c r="J388" s="2"/>
      <c r="K388" s="2"/>
      <c r="L388" s="2"/>
      <c r="M388" s="2"/>
    </row>
    <row r="389" customFormat="false" ht="12.75" hidden="false" customHeight="false" outlineLevel="0" collapsed="false">
      <c r="G389" s="3"/>
      <c r="H389" s="3"/>
      <c r="I389" s="3"/>
      <c r="J389" s="3"/>
      <c r="K389" s="3"/>
      <c r="L389" s="4"/>
      <c r="M389" s="5"/>
    </row>
    <row r="390" customFormat="false" ht="12.75" hidden="false" customHeight="false" outlineLevel="0" collapsed="false">
      <c r="G390" s="2"/>
      <c r="H390" s="2"/>
      <c r="I390" s="2"/>
      <c r="J390" s="2"/>
      <c r="K390" s="2"/>
      <c r="L390" s="2"/>
      <c r="M390" s="2"/>
    </row>
    <row r="391" customFormat="false" ht="12.75" hidden="false" customHeight="false" outlineLevel="0" collapsed="false">
      <c r="G391" s="3"/>
      <c r="H391" s="3"/>
      <c r="I391" s="3"/>
      <c r="J391" s="3"/>
      <c r="K391" s="3"/>
      <c r="L391" s="4"/>
      <c r="M391" s="5"/>
    </row>
    <row r="392" customFormat="false" ht="12.75" hidden="false" customHeight="false" outlineLevel="0" collapsed="false">
      <c r="G392" s="2"/>
      <c r="H392" s="2"/>
      <c r="I392" s="2"/>
      <c r="J392" s="2"/>
      <c r="K392" s="2"/>
      <c r="L392" s="2"/>
      <c r="M392" s="2"/>
    </row>
    <row r="393" customFormat="false" ht="12.75" hidden="false" customHeight="false" outlineLevel="0" collapsed="false">
      <c r="G393" s="3"/>
      <c r="H393" s="3"/>
      <c r="I393" s="3"/>
      <c r="J393" s="3"/>
      <c r="K393" s="3"/>
      <c r="L393" s="4"/>
      <c r="M393" s="5"/>
    </row>
    <row r="394" customFormat="false" ht="12.75" hidden="false" customHeight="false" outlineLevel="0" collapsed="false">
      <c r="G394" s="2"/>
      <c r="H394" s="2"/>
      <c r="I394" s="2"/>
      <c r="J394" s="2"/>
      <c r="K394" s="2"/>
      <c r="L394" s="2"/>
      <c r="M394" s="2"/>
    </row>
    <row r="395" customFormat="false" ht="12.75" hidden="false" customHeight="false" outlineLevel="0" collapsed="false">
      <c r="G395" s="3"/>
      <c r="H395" s="3"/>
      <c r="I395" s="3"/>
      <c r="J395" s="3"/>
      <c r="K395" s="3"/>
      <c r="L395" s="4"/>
      <c r="M395" s="5"/>
    </row>
    <row r="396" customFormat="false" ht="12.75" hidden="false" customHeight="false" outlineLevel="0" collapsed="false">
      <c r="G396" s="2"/>
      <c r="H396" s="2"/>
      <c r="I396" s="2"/>
      <c r="J396" s="2"/>
      <c r="K396" s="2"/>
      <c r="L396" s="2"/>
      <c r="M396" s="2"/>
    </row>
    <row r="397" customFormat="false" ht="12.75" hidden="false" customHeight="false" outlineLevel="0" collapsed="false">
      <c r="G397" s="3"/>
      <c r="H397" s="3"/>
      <c r="I397" s="3"/>
      <c r="J397" s="3"/>
      <c r="K397" s="3"/>
      <c r="L397" s="4"/>
      <c r="M397" s="5"/>
    </row>
    <row r="398" customFormat="false" ht="12.75" hidden="false" customHeight="false" outlineLevel="0" collapsed="false">
      <c r="G398" s="2"/>
      <c r="H398" s="2"/>
      <c r="I398" s="2"/>
      <c r="J398" s="2"/>
      <c r="K398" s="2"/>
      <c r="L398" s="2"/>
      <c r="M398" s="2"/>
    </row>
    <row r="399" customFormat="false" ht="12.75" hidden="false" customHeight="false" outlineLevel="0" collapsed="false">
      <c r="G399" s="3"/>
      <c r="H399" s="3"/>
      <c r="I399" s="3"/>
      <c r="J399" s="3"/>
      <c r="K399" s="3"/>
      <c r="L399" s="4"/>
      <c r="M399" s="5"/>
    </row>
    <row r="400" customFormat="false" ht="12.75" hidden="false" customHeight="false" outlineLevel="0" collapsed="false">
      <c r="G400" s="2"/>
      <c r="H400" s="2"/>
      <c r="I400" s="2"/>
      <c r="J400" s="2"/>
      <c r="K400" s="2"/>
      <c r="L400" s="2"/>
      <c r="M400" s="2"/>
    </row>
    <row r="401" customFormat="false" ht="12.75" hidden="false" customHeight="false" outlineLevel="0" collapsed="false">
      <c r="G401" s="3"/>
      <c r="H401" s="3"/>
      <c r="I401" s="3"/>
      <c r="J401" s="3"/>
      <c r="K401" s="3"/>
      <c r="L401" s="4"/>
      <c r="M401" s="5"/>
    </row>
    <row r="402" customFormat="false" ht="12.75" hidden="false" customHeight="false" outlineLevel="0" collapsed="false">
      <c r="G402" s="2"/>
      <c r="H402" s="2"/>
      <c r="I402" s="2"/>
      <c r="J402" s="2"/>
      <c r="K402" s="2"/>
      <c r="L402" s="2"/>
      <c r="M402" s="2"/>
    </row>
    <row r="403" customFormat="false" ht="12.75" hidden="false" customHeight="false" outlineLevel="0" collapsed="false">
      <c r="G403" s="3"/>
      <c r="H403" s="3"/>
      <c r="I403" s="3"/>
      <c r="J403" s="3"/>
      <c r="K403" s="3"/>
      <c r="L403" s="4"/>
      <c r="M403" s="5"/>
    </row>
    <row r="404" customFormat="false" ht="12.75" hidden="false" customHeight="false" outlineLevel="0" collapsed="false">
      <c r="G404" s="2"/>
      <c r="H404" s="2"/>
      <c r="I404" s="2"/>
      <c r="J404" s="2"/>
      <c r="K404" s="2"/>
      <c r="L404" s="2"/>
      <c r="M404" s="2"/>
    </row>
    <row r="405" customFormat="false" ht="12.75" hidden="false" customHeight="false" outlineLevel="0" collapsed="false">
      <c r="G405" s="3"/>
      <c r="H405" s="3"/>
      <c r="I405" s="3"/>
      <c r="J405" s="3"/>
      <c r="K405" s="3"/>
      <c r="L405" s="4"/>
      <c r="M405" s="5"/>
    </row>
    <row r="406" customFormat="false" ht="12.75" hidden="false" customHeight="false" outlineLevel="0" collapsed="false">
      <c r="G406" s="2"/>
      <c r="H406" s="2"/>
      <c r="I406" s="2"/>
      <c r="J406" s="2"/>
      <c r="K406" s="2"/>
      <c r="L406" s="2"/>
      <c r="M406" s="2"/>
    </row>
    <row r="407" customFormat="false" ht="12.75" hidden="false" customHeight="false" outlineLevel="0" collapsed="false">
      <c r="G407" s="3"/>
      <c r="H407" s="3"/>
      <c r="I407" s="3"/>
      <c r="J407" s="3"/>
      <c r="K407" s="3"/>
      <c r="L407" s="4"/>
      <c r="M407" s="5"/>
    </row>
    <row r="408" customFormat="false" ht="12.75" hidden="false" customHeight="false" outlineLevel="0" collapsed="false">
      <c r="G408" s="2"/>
      <c r="H408" s="2"/>
      <c r="I408" s="2"/>
      <c r="J408" s="2"/>
      <c r="K408" s="2"/>
      <c r="L408" s="2"/>
      <c r="M408" s="2"/>
    </row>
    <row r="409" customFormat="false" ht="12.75" hidden="false" customHeight="false" outlineLevel="0" collapsed="false">
      <c r="G409" s="3"/>
      <c r="H409" s="3"/>
      <c r="I409" s="3"/>
      <c r="J409" s="3"/>
      <c r="K409" s="3"/>
      <c r="L409" s="4"/>
      <c r="M409" s="5"/>
    </row>
    <row r="410" customFormat="false" ht="12.75" hidden="false" customHeight="false" outlineLevel="0" collapsed="false">
      <c r="G410" s="2"/>
      <c r="H410" s="2"/>
      <c r="I410" s="2"/>
      <c r="J410" s="2"/>
      <c r="K410" s="2"/>
      <c r="L410" s="2"/>
      <c r="M410" s="2"/>
    </row>
    <row r="411" customFormat="false" ht="12.75" hidden="false" customHeight="false" outlineLevel="0" collapsed="false">
      <c r="G411" s="3"/>
      <c r="H411" s="3"/>
      <c r="I411" s="3"/>
      <c r="J411" s="3"/>
      <c r="K411" s="3"/>
      <c r="L411" s="4"/>
      <c r="M411" s="5"/>
    </row>
    <row r="412" customFormat="false" ht="12.75" hidden="false" customHeight="false" outlineLevel="0" collapsed="false">
      <c r="G412" s="2"/>
      <c r="H412" s="2"/>
      <c r="I412" s="2"/>
      <c r="J412" s="2"/>
      <c r="K412" s="2"/>
      <c r="L412" s="2"/>
      <c r="M412" s="2"/>
    </row>
    <row r="413" customFormat="false" ht="12.75" hidden="false" customHeight="false" outlineLevel="0" collapsed="false">
      <c r="G413" s="3"/>
      <c r="H413" s="3"/>
      <c r="I413" s="3"/>
      <c r="J413" s="3"/>
      <c r="K413" s="3"/>
      <c r="L413" s="4"/>
      <c r="M413" s="5"/>
    </row>
    <row r="414" customFormat="false" ht="12.75" hidden="false" customHeight="false" outlineLevel="0" collapsed="false">
      <c r="G414" s="2"/>
      <c r="H414" s="2"/>
      <c r="I414" s="2"/>
      <c r="J414" s="2"/>
      <c r="K414" s="2"/>
      <c r="L414" s="2"/>
      <c r="M414" s="2"/>
    </row>
    <row r="415" customFormat="false" ht="12.75" hidden="false" customHeight="false" outlineLevel="0" collapsed="false">
      <c r="G415" s="3"/>
      <c r="H415" s="3"/>
      <c r="I415" s="3"/>
      <c r="J415" s="3"/>
      <c r="K415" s="3"/>
      <c r="L415" s="4"/>
      <c r="M415" s="5"/>
    </row>
    <row r="416" customFormat="false" ht="12.75" hidden="false" customHeight="false" outlineLevel="0" collapsed="false">
      <c r="G416" s="2"/>
      <c r="H416" s="2"/>
      <c r="I416" s="2"/>
      <c r="J416" s="2"/>
      <c r="K416" s="2"/>
      <c r="L416" s="2"/>
      <c r="M416" s="2"/>
    </row>
    <row r="417" customFormat="false" ht="12.75" hidden="false" customHeight="false" outlineLevel="0" collapsed="false">
      <c r="G417" s="3"/>
      <c r="H417" s="3"/>
      <c r="I417" s="3"/>
      <c r="J417" s="3"/>
      <c r="K417" s="3"/>
      <c r="L417" s="4"/>
      <c r="M417" s="5"/>
    </row>
    <row r="418" customFormat="false" ht="12.75" hidden="false" customHeight="false" outlineLevel="0" collapsed="false">
      <c r="G418" s="2"/>
      <c r="H418" s="2"/>
      <c r="I418" s="2"/>
      <c r="J418" s="2"/>
      <c r="K418" s="2"/>
      <c r="L418" s="2"/>
      <c r="M418" s="2"/>
    </row>
    <row r="419" customFormat="false" ht="12.75" hidden="false" customHeight="false" outlineLevel="0" collapsed="false">
      <c r="G419" s="3"/>
      <c r="H419" s="3"/>
      <c r="I419" s="3"/>
      <c r="J419" s="3"/>
      <c r="K419" s="3"/>
      <c r="L419" s="4"/>
      <c r="M419" s="5"/>
    </row>
    <row r="420" customFormat="false" ht="12.75" hidden="false" customHeight="false" outlineLevel="0" collapsed="false">
      <c r="G420" s="2"/>
      <c r="H420" s="2"/>
      <c r="I420" s="2"/>
      <c r="J420" s="2"/>
      <c r="K420" s="2"/>
      <c r="L420" s="2"/>
      <c r="M420" s="2"/>
    </row>
    <row r="421" customFormat="false" ht="12.75" hidden="false" customHeight="false" outlineLevel="0" collapsed="false">
      <c r="G421" s="3"/>
      <c r="H421" s="3"/>
      <c r="I421" s="3"/>
      <c r="J421" s="3"/>
      <c r="K421" s="3"/>
      <c r="L421" s="4"/>
      <c r="M421" s="5"/>
    </row>
    <row r="422" customFormat="false" ht="12.75" hidden="false" customHeight="false" outlineLevel="0" collapsed="false">
      <c r="G422" s="2"/>
      <c r="H422" s="2"/>
      <c r="I422" s="2"/>
      <c r="J422" s="2"/>
      <c r="K422" s="2"/>
      <c r="L422" s="2"/>
      <c r="M422" s="2"/>
    </row>
    <row r="423" customFormat="false" ht="12.75" hidden="false" customHeight="false" outlineLevel="0" collapsed="false">
      <c r="G423" s="3"/>
      <c r="H423" s="3"/>
      <c r="I423" s="3"/>
      <c r="J423" s="3"/>
      <c r="K423" s="3"/>
      <c r="L423" s="4"/>
      <c r="M423" s="5"/>
    </row>
    <row r="424" customFormat="false" ht="12.75" hidden="false" customHeight="false" outlineLevel="0" collapsed="false">
      <c r="G424" s="2"/>
      <c r="H424" s="2"/>
      <c r="I424" s="2"/>
      <c r="J424" s="2"/>
      <c r="K424" s="2"/>
      <c r="L424" s="2"/>
      <c r="M424" s="2"/>
    </row>
    <row r="425" customFormat="false" ht="12.75" hidden="false" customHeight="false" outlineLevel="0" collapsed="false">
      <c r="G425" s="3"/>
      <c r="H425" s="3"/>
      <c r="I425" s="3"/>
      <c r="J425" s="3"/>
      <c r="K425" s="3"/>
      <c r="L425" s="4"/>
      <c r="M425" s="5"/>
    </row>
    <row r="426" customFormat="false" ht="12.75" hidden="false" customHeight="false" outlineLevel="0" collapsed="false">
      <c r="G426" s="2"/>
      <c r="H426" s="2"/>
      <c r="I426" s="2"/>
      <c r="J426" s="2"/>
      <c r="K426" s="2"/>
      <c r="L426" s="2"/>
      <c r="M426" s="2"/>
    </row>
    <row r="427" customFormat="false" ht="12.75" hidden="false" customHeight="false" outlineLevel="0" collapsed="false">
      <c r="G427" s="3"/>
      <c r="H427" s="3"/>
      <c r="I427" s="3"/>
      <c r="J427" s="3"/>
      <c r="K427" s="3"/>
      <c r="L427" s="4"/>
      <c r="M427" s="5"/>
    </row>
    <row r="428" customFormat="false" ht="12.75" hidden="false" customHeight="false" outlineLevel="0" collapsed="false">
      <c r="G428" s="2"/>
      <c r="H428" s="2"/>
      <c r="I428" s="2"/>
      <c r="J428" s="2"/>
      <c r="K428" s="2"/>
      <c r="L428" s="2"/>
      <c r="M428" s="2"/>
    </row>
    <row r="429" customFormat="false" ht="12.75" hidden="false" customHeight="false" outlineLevel="0" collapsed="false">
      <c r="G429" s="3"/>
      <c r="H429" s="3"/>
      <c r="I429" s="3"/>
      <c r="J429" s="3"/>
      <c r="K429" s="3"/>
      <c r="L429" s="4"/>
      <c r="M429" s="5"/>
    </row>
    <row r="430" customFormat="false" ht="12.75" hidden="false" customHeight="false" outlineLevel="0" collapsed="false">
      <c r="G430" s="2"/>
      <c r="H430" s="2"/>
      <c r="I430" s="2"/>
      <c r="J430" s="2"/>
      <c r="K430" s="2"/>
      <c r="L430" s="2"/>
      <c r="M430" s="2"/>
    </row>
    <row r="431" customFormat="false" ht="12.75" hidden="false" customHeight="false" outlineLevel="0" collapsed="false">
      <c r="G431" s="3"/>
      <c r="H431" s="3"/>
      <c r="I431" s="3"/>
      <c r="J431" s="3"/>
      <c r="K431" s="3"/>
      <c r="L431" s="4"/>
      <c r="M431" s="5"/>
    </row>
    <row r="432" customFormat="false" ht="12.75" hidden="false" customHeight="false" outlineLevel="0" collapsed="false">
      <c r="G432" s="2"/>
      <c r="H432" s="2"/>
      <c r="I432" s="2"/>
      <c r="J432" s="2"/>
      <c r="K432" s="2"/>
      <c r="L432" s="2"/>
      <c r="M432" s="2"/>
    </row>
    <row r="433" customFormat="false" ht="12.75" hidden="false" customHeight="false" outlineLevel="0" collapsed="false">
      <c r="G433" s="3"/>
      <c r="H433" s="3"/>
      <c r="I433" s="3"/>
      <c r="J433" s="3"/>
      <c r="K433" s="3"/>
      <c r="L433" s="4"/>
      <c r="M433" s="5"/>
    </row>
    <row r="434" customFormat="false" ht="12.75" hidden="false" customHeight="false" outlineLevel="0" collapsed="false">
      <c r="G434" s="2"/>
      <c r="H434" s="2"/>
      <c r="I434" s="2"/>
      <c r="J434" s="2"/>
      <c r="K434" s="2"/>
      <c r="L434" s="2"/>
      <c r="M434" s="2"/>
    </row>
    <row r="435" customFormat="false" ht="12.75" hidden="false" customHeight="false" outlineLevel="0" collapsed="false">
      <c r="G435" s="3"/>
      <c r="H435" s="3"/>
      <c r="I435" s="3"/>
      <c r="J435" s="3"/>
      <c r="K435" s="3"/>
      <c r="L435" s="4"/>
      <c r="M435" s="5"/>
    </row>
    <row r="436" customFormat="false" ht="12.75" hidden="false" customHeight="false" outlineLevel="0" collapsed="false">
      <c r="G436" s="2"/>
      <c r="H436" s="2"/>
      <c r="I436" s="2"/>
      <c r="J436" s="2"/>
      <c r="K436" s="2"/>
      <c r="L436" s="2"/>
      <c r="M436" s="2"/>
    </row>
    <row r="437" customFormat="false" ht="12.75" hidden="false" customHeight="false" outlineLevel="0" collapsed="false">
      <c r="G437" s="3"/>
      <c r="H437" s="3"/>
      <c r="I437" s="3"/>
      <c r="J437" s="3"/>
      <c r="K437" s="3"/>
      <c r="L437" s="4"/>
      <c r="M437" s="5"/>
    </row>
    <row r="438" customFormat="false" ht="12.75" hidden="false" customHeight="false" outlineLevel="0" collapsed="false">
      <c r="G438" s="2"/>
      <c r="H438" s="2"/>
      <c r="I438" s="2"/>
      <c r="J438" s="2"/>
      <c r="K438" s="2"/>
      <c r="L438" s="2"/>
      <c r="M438" s="2"/>
    </row>
    <row r="439" customFormat="false" ht="12.75" hidden="false" customHeight="false" outlineLevel="0" collapsed="false">
      <c r="G439" s="3"/>
      <c r="H439" s="3"/>
      <c r="I439" s="3"/>
      <c r="J439" s="3"/>
      <c r="K439" s="3"/>
      <c r="L439" s="4"/>
      <c r="M439" s="5"/>
    </row>
    <row r="440" customFormat="false" ht="12.75" hidden="false" customHeight="false" outlineLevel="0" collapsed="false">
      <c r="G440" s="2"/>
      <c r="H440" s="2"/>
      <c r="I440" s="2"/>
      <c r="J440" s="2"/>
      <c r="K440" s="2"/>
      <c r="L440" s="2"/>
      <c r="M440" s="2"/>
    </row>
    <row r="441" customFormat="false" ht="12.75" hidden="false" customHeight="false" outlineLevel="0" collapsed="false">
      <c r="G441" s="3"/>
      <c r="H441" s="3"/>
      <c r="I441" s="3"/>
      <c r="J441" s="3"/>
      <c r="K441" s="3"/>
      <c r="L441" s="4"/>
      <c r="M441" s="5"/>
    </row>
    <row r="442" customFormat="false" ht="12.75" hidden="false" customHeight="false" outlineLevel="0" collapsed="false">
      <c r="G442" s="2"/>
      <c r="H442" s="2"/>
      <c r="I442" s="2"/>
      <c r="J442" s="2"/>
      <c r="K442" s="2"/>
      <c r="L442" s="2"/>
      <c r="M442" s="2"/>
    </row>
    <row r="443" customFormat="false" ht="12.75" hidden="false" customHeight="false" outlineLevel="0" collapsed="false">
      <c r="G443" s="3"/>
      <c r="H443" s="3"/>
      <c r="I443" s="3"/>
      <c r="J443" s="3"/>
      <c r="K443" s="3"/>
      <c r="L443" s="4"/>
      <c r="M443" s="5"/>
    </row>
    <row r="444" customFormat="false" ht="12.75" hidden="false" customHeight="false" outlineLevel="0" collapsed="false">
      <c r="G444" s="2"/>
      <c r="H444" s="2"/>
      <c r="I444" s="2"/>
      <c r="J444" s="2"/>
      <c r="K444" s="2"/>
      <c r="L444" s="2"/>
      <c r="M444" s="2"/>
    </row>
    <row r="445" customFormat="false" ht="12.75" hidden="false" customHeight="false" outlineLevel="0" collapsed="false">
      <c r="G445" s="3"/>
      <c r="H445" s="3"/>
      <c r="I445" s="3"/>
      <c r="J445" s="3"/>
      <c r="K445" s="3"/>
      <c r="L445" s="4"/>
      <c r="M445" s="5"/>
    </row>
    <row r="446" customFormat="false" ht="12.75" hidden="false" customHeight="false" outlineLevel="0" collapsed="false">
      <c r="G446" s="2"/>
      <c r="H446" s="2"/>
      <c r="I446" s="2"/>
      <c r="J446" s="2"/>
      <c r="K446" s="2"/>
      <c r="L446" s="2"/>
      <c r="M446" s="2"/>
    </row>
    <row r="447" customFormat="false" ht="12.75" hidden="false" customHeight="false" outlineLevel="0" collapsed="false">
      <c r="G447" s="3"/>
      <c r="H447" s="3"/>
      <c r="I447" s="3"/>
      <c r="J447" s="3"/>
      <c r="K447" s="3"/>
      <c r="L447" s="4"/>
      <c r="M447" s="5"/>
    </row>
    <row r="448" customFormat="false" ht="12.75" hidden="false" customHeight="false" outlineLevel="0" collapsed="false">
      <c r="G448" s="2"/>
      <c r="H448" s="2"/>
      <c r="I448" s="2"/>
      <c r="J448" s="2"/>
      <c r="K448" s="2"/>
      <c r="L448" s="2"/>
      <c r="M448" s="2"/>
    </row>
    <row r="449" customFormat="false" ht="12.75" hidden="false" customHeight="false" outlineLevel="0" collapsed="false">
      <c r="G449" s="3"/>
      <c r="H449" s="3"/>
      <c r="I449" s="3"/>
      <c r="J449" s="3"/>
      <c r="K449" s="3"/>
      <c r="L449" s="4"/>
      <c r="M449" s="5"/>
    </row>
    <row r="450" customFormat="false" ht="12.75" hidden="false" customHeight="false" outlineLevel="0" collapsed="false">
      <c r="G450" s="2"/>
      <c r="H450" s="2"/>
      <c r="I450" s="2"/>
      <c r="J450" s="2"/>
      <c r="K450" s="2"/>
      <c r="L450" s="2"/>
      <c r="M450" s="2"/>
    </row>
    <row r="451" customFormat="false" ht="12.75" hidden="false" customHeight="false" outlineLevel="0" collapsed="false">
      <c r="G451" s="3"/>
      <c r="H451" s="3"/>
      <c r="I451" s="3"/>
      <c r="J451" s="3"/>
      <c r="K451" s="3"/>
      <c r="L451" s="4"/>
      <c r="M451" s="5"/>
    </row>
    <row r="452" customFormat="false" ht="12.75" hidden="false" customHeight="false" outlineLevel="0" collapsed="false">
      <c r="G452" s="2"/>
      <c r="H452" s="2"/>
      <c r="I452" s="2"/>
      <c r="J452" s="2"/>
      <c r="K452" s="2"/>
      <c r="L452" s="2"/>
      <c r="M452" s="2"/>
    </row>
    <row r="453" customFormat="false" ht="12.75" hidden="false" customHeight="false" outlineLevel="0" collapsed="false">
      <c r="G453" s="3"/>
      <c r="H453" s="3"/>
      <c r="I453" s="3"/>
      <c r="J453" s="3"/>
      <c r="K453" s="3"/>
      <c r="L453" s="4"/>
      <c r="M453" s="5"/>
    </row>
    <row r="454" customFormat="false" ht="12.75" hidden="false" customHeight="false" outlineLevel="0" collapsed="false">
      <c r="G454" s="2"/>
      <c r="H454" s="2"/>
      <c r="I454" s="2"/>
      <c r="J454" s="2"/>
      <c r="K454" s="2"/>
      <c r="L454" s="2"/>
      <c r="M454" s="2"/>
    </row>
    <row r="455" customFormat="false" ht="12.75" hidden="false" customHeight="false" outlineLevel="0" collapsed="false">
      <c r="G455" s="3"/>
      <c r="H455" s="3"/>
      <c r="I455" s="3"/>
      <c r="J455" s="3"/>
      <c r="K455" s="3"/>
      <c r="L455" s="4"/>
      <c r="M455" s="5"/>
    </row>
    <row r="456" customFormat="false" ht="12.75" hidden="false" customHeight="false" outlineLevel="0" collapsed="false">
      <c r="G456" s="2"/>
      <c r="H456" s="2"/>
      <c r="I456" s="2"/>
      <c r="J456" s="2"/>
      <c r="K456" s="2"/>
      <c r="L456" s="2"/>
      <c r="M456" s="2"/>
    </row>
    <row r="457" customFormat="false" ht="12.75" hidden="false" customHeight="false" outlineLevel="0" collapsed="false">
      <c r="G457" s="3"/>
      <c r="H457" s="3"/>
      <c r="I457" s="3"/>
      <c r="J457" s="3"/>
      <c r="K457" s="3"/>
      <c r="L457" s="4"/>
      <c r="M457" s="5"/>
    </row>
    <row r="458" customFormat="false" ht="12.75" hidden="false" customHeight="false" outlineLevel="0" collapsed="false">
      <c r="G458" s="2"/>
      <c r="H458" s="2"/>
      <c r="I458" s="2"/>
      <c r="J458" s="2"/>
      <c r="K458" s="2"/>
      <c r="L458" s="2"/>
      <c r="M458" s="2"/>
    </row>
    <row r="459" customFormat="false" ht="12.75" hidden="false" customHeight="false" outlineLevel="0" collapsed="false">
      <c r="G459" s="3"/>
      <c r="H459" s="3"/>
      <c r="I459" s="3"/>
      <c r="J459" s="3"/>
      <c r="K459" s="3"/>
      <c r="L459" s="4"/>
      <c r="M459" s="5"/>
    </row>
    <row r="460" customFormat="false" ht="12.75" hidden="false" customHeight="false" outlineLevel="0" collapsed="false">
      <c r="G460" s="2"/>
      <c r="H460" s="2"/>
      <c r="I460" s="2"/>
      <c r="J460" s="2"/>
      <c r="K460" s="2"/>
      <c r="L460" s="2"/>
      <c r="M460" s="2"/>
    </row>
    <row r="461" customFormat="false" ht="12.75" hidden="false" customHeight="false" outlineLevel="0" collapsed="false">
      <c r="G461" s="3"/>
      <c r="H461" s="3"/>
      <c r="I461" s="3"/>
      <c r="J461" s="3"/>
      <c r="K461" s="3"/>
      <c r="L461" s="4"/>
      <c r="M461" s="5"/>
    </row>
    <row r="462" customFormat="false" ht="12.75" hidden="false" customHeight="false" outlineLevel="0" collapsed="false">
      <c r="G462" s="2"/>
      <c r="H462" s="2"/>
      <c r="I462" s="2"/>
      <c r="J462" s="2"/>
      <c r="K462" s="2"/>
      <c r="L462" s="2"/>
      <c r="M462" s="2"/>
    </row>
    <row r="463" customFormat="false" ht="12.75" hidden="false" customHeight="false" outlineLevel="0" collapsed="false">
      <c r="G463" s="3"/>
      <c r="H463" s="3"/>
      <c r="I463" s="3"/>
      <c r="J463" s="3"/>
      <c r="K463" s="3"/>
      <c r="L463" s="4"/>
      <c r="M463" s="5"/>
    </row>
    <row r="464" customFormat="false" ht="12.75" hidden="false" customHeight="false" outlineLevel="0" collapsed="false">
      <c r="G464" s="2"/>
      <c r="H464" s="2"/>
      <c r="I464" s="2"/>
      <c r="J464" s="2"/>
      <c r="K464" s="2"/>
      <c r="L464" s="2"/>
      <c r="M464" s="2"/>
    </row>
    <row r="465" customFormat="false" ht="12.75" hidden="false" customHeight="false" outlineLevel="0" collapsed="false">
      <c r="G465" s="3"/>
      <c r="H465" s="3"/>
      <c r="I465" s="3"/>
      <c r="J465" s="3"/>
      <c r="K465" s="3"/>
      <c r="L465" s="4"/>
      <c r="M465" s="5"/>
    </row>
    <row r="466" customFormat="false" ht="12.75" hidden="false" customHeight="false" outlineLevel="0" collapsed="false">
      <c r="G466" s="2"/>
      <c r="H466" s="2"/>
      <c r="I466" s="2"/>
      <c r="J466" s="2"/>
      <c r="K466" s="2"/>
      <c r="L466" s="2"/>
      <c r="M466" s="2"/>
    </row>
    <row r="467" customFormat="false" ht="12.75" hidden="false" customHeight="false" outlineLevel="0" collapsed="false">
      <c r="G467" s="3"/>
      <c r="H467" s="3"/>
      <c r="I467" s="3"/>
      <c r="J467" s="3"/>
      <c r="K467" s="3"/>
      <c r="L467" s="4"/>
      <c r="M467" s="5"/>
    </row>
    <row r="468" customFormat="false" ht="12.75" hidden="false" customHeight="false" outlineLevel="0" collapsed="false">
      <c r="G468" s="2"/>
      <c r="H468" s="2"/>
      <c r="I468" s="2"/>
      <c r="J468" s="2"/>
      <c r="K468" s="2"/>
      <c r="L468" s="2"/>
      <c r="M468" s="2"/>
    </row>
    <row r="469" customFormat="false" ht="12.75" hidden="false" customHeight="false" outlineLevel="0" collapsed="false">
      <c r="G469" s="3"/>
      <c r="H469" s="3"/>
      <c r="I469" s="3"/>
      <c r="J469" s="3"/>
      <c r="K469" s="3"/>
      <c r="L469" s="4"/>
      <c r="M469" s="5"/>
    </row>
    <row r="470" customFormat="false" ht="12.75" hidden="false" customHeight="false" outlineLevel="0" collapsed="false">
      <c r="G470" s="2"/>
      <c r="H470" s="2"/>
      <c r="I470" s="2"/>
      <c r="J470" s="2"/>
      <c r="K470" s="2"/>
      <c r="L470" s="2"/>
      <c r="M470" s="2"/>
    </row>
    <row r="471" customFormat="false" ht="12.75" hidden="false" customHeight="false" outlineLevel="0" collapsed="false">
      <c r="G471" s="3"/>
      <c r="H471" s="3"/>
      <c r="I471" s="3"/>
      <c r="J471" s="3"/>
      <c r="K471" s="3"/>
      <c r="L471" s="4"/>
      <c r="M471" s="5"/>
    </row>
    <row r="472" customFormat="false" ht="12.75" hidden="false" customHeight="false" outlineLevel="0" collapsed="false">
      <c r="G472" s="2"/>
      <c r="H472" s="2"/>
      <c r="I472" s="2"/>
      <c r="J472" s="2"/>
      <c r="K472" s="2"/>
      <c r="L472" s="2"/>
      <c r="M472" s="2"/>
    </row>
    <row r="473" customFormat="false" ht="12.75" hidden="false" customHeight="false" outlineLevel="0" collapsed="false">
      <c r="G473" s="3"/>
      <c r="H473" s="3"/>
      <c r="I473" s="3"/>
      <c r="J473" s="3"/>
      <c r="K473" s="3"/>
      <c r="L473" s="4"/>
      <c r="M473" s="5"/>
    </row>
    <row r="474" customFormat="false" ht="12.75" hidden="false" customHeight="false" outlineLevel="0" collapsed="false">
      <c r="G474" s="2"/>
      <c r="H474" s="2"/>
      <c r="I474" s="2"/>
      <c r="J474" s="2"/>
      <c r="K474" s="2"/>
      <c r="L474" s="2"/>
      <c r="M474" s="2"/>
    </row>
    <row r="475" customFormat="false" ht="12.75" hidden="false" customHeight="false" outlineLevel="0" collapsed="false">
      <c r="G475" s="3"/>
      <c r="H475" s="3"/>
      <c r="I475" s="3"/>
      <c r="J475" s="3"/>
      <c r="K475" s="3"/>
      <c r="L475" s="4"/>
      <c r="M475" s="5"/>
    </row>
    <row r="476" customFormat="false" ht="12.75" hidden="false" customHeight="false" outlineLevel="0" collapsed="false">
      <c r="G476" s="2"/>
      <c r="H476" s="2"/>
      <c r="I476" s="2"/>
      <c r="J476" s="2"/>
      <c r="K476" s="2"/>
      <c r="L476" s="2"/>
      <c r="M476" s="2"/>
    </row>
    <row r="477" customFormat="false" ht="12.75" hidden="false" customHeight="false" outlineLevel="0" collapsed="false">
      <c r="G477" s="3"/>
      <c r="H477" s="3"/>
      <c r="I477" s="3"/>
      <c r="J477" s="3"/>
      <c r="K477" s="3"/>
      <c r="L477" s="4"/>
      <c r="M477" s="5"/>
    </row>
    <row r="478" customFormat="false" ht="12.75" hidden="false" customHeight="false" outlineLevel="0" collapsed="false">
      <c r="G478" s="2"/>
      <c r="H478" s="2"/>
      <c r="I478" s="2"/>
      <c r="J478" s="2"/>
      <c r="K478" s="2"/>
      <c r="L478" s="2"/>
      <c r="M478" s="2"/>
    </row>
    <row r="479" customFormat="false" ht="12.75" hidden="false" customHeight="false" outlineLevel="0" collapsed="false">
      <c r="G479" s="3"/>
      <c r="H479" s="3"/>
      <c r="I479" s="3"/>
      <c r="J479" s="3"/>
      <c r="K479" s="3"/>
      <c r="L479" s="4"/>
      <c r="M479" s="5"/>
    </row>
    <row r="480" customFormat="false" ht="12.75" hidden="false" customHeight="false" outlineLevel="0" collapsed="false">
      <c r="G480" s="2"/>
      <c r="H480" s="2"/>
      <c r="I480" s="2"/>
      <c r="J480" s="2"/>
      <c r="K480" s="2"/>
      <c r="L480" s="2"/>
      <c r="M480" s="2"/>
    </row>
    <row r="481" customFormat="false" ht="12.75" hidden="false" customHeight="false" outlineLevel="0" collapsed="false">
      <c r="G481" s="3"/>
      <c r="H481" s="3"/>
      <c r="I481" s="3"/>
      <c r="J481" s="3"/>
      <c r="K481" s="3"/>
      <c r="L481" s="4"/>
      <c r="M481" s="5"/>
    </row>
    <row r="482" customFormat="false" ht="12.75" hidden="false" customHeight="false" outlineLevel="0" collapsed="false">
      <c r="G482" s="2"/>
      <c r="H482" s="2"/>
      <c r="I482" s="2"/>
      <c r="J482" s="2"/>
      <c r="K482" s="2"/>
      <c r="L482" s="2"/>
      <c r="M482" s="2"/>
    </row>
    <row r="483" customFormat="false" ht="12.75" hidden="false" customHeight="false" outlineLevel="0" collapsed="false">
      <c r="G483" s="3"/>
      <c r="H483" s="3"/>
      <c r="I483" s="3"/>
      <c r="J483" s="3"/>
      <c r="K483" s="3"/>
      <c r="L483" s="4"/>
      <c r="M483" s="5"/>
    </row>
    <row r="484" customFormat="false" ht="12.75" hidden="false" customHeight="false" outlineLevel="0" collapsed="false">
      <c r="G484" s="2"/>
      <c r="H484" s="2"/>
      <c r="I484" s="2"/>
      <c r="J484" s="2"/>
      <c r="K484" s="2"/>
      <c r="L484" s="2"/>
      <c r="M484" s="2"/>
    </row>
    <row r="485" customFormat="false" ht="12.75" hidden="false" customHeight="false" outlineLevel="0" collapsed="false">
      <c r="G485" s="3"/>
      <c r="H485" s="3"/>
      <c r="I485" s="3"/>
      <c r="J485" s="3"/>
      <c r="K485" s="3"/>
      <c r="L485" s="4"/>
      <c r="M485" s="5"/>
    </row>
    <row r="486" customFormat="false" ht="12.75" hidden="false" customHeight="false" outlineLevel="0" collapsed="false">
      <c r="G486" s="2"/>
      <c r="H486" s="2"/>
      <c r="I486" s="2"/>
      <c r="J486" s="2"/>
      <c r="K486" s="2"/>
      <c r="L486" s="2"/>
      <c r="M486" s="2"/>
    </row>
    <row r="487" customFormat="false" ht="12.75" hidden="false" customHeight="false" outlineLevel="0" collapsed="false">
      <c r="G487" s="3"/>
      <c r="H487" s="3"/>
      <c r="I487" s="3"/>
      <c r="J487" s="3"/>
      <c r="K487" s="3"/>
      <c r="L487" s="4"/>
      <c r="M487" s="5"/>
    </row>
    <row r="488" customFormat="false" ht="12.75" hidden="false" customHeight="false" outlineLevel="0" collapsed="false">
      <c r="G488" s="2"/>
      <c r="H488" s="2"/>
      <c r="I488" s="2"/>
      <c r="J488" s="2"/>
      <c r="K488" s="2"/>
      <c r="L488" s="2"/>
      <c r="M488" s="2"/>
    </row>
    <row r="489" customFormat="false" ht="12.75" hidden="false" customHeight="false" outlineLevel="0" collapsed="false">
      <c r="G489" s="3"/>
      <c r="H489" s="3"/>
      <c r="I489" s="3"/>
      <c r="J489" s="3"/>
      <c r="K489" s="3"/>
      <c r="L489" s="4"/>
      <c r="M489" s="5"/>
    </row>
    <row r="490" customFormat="false" ht="12.75" hidden="false" customHeight="false" outlineLevel="0" collapsed="false">
      <c r="G490" s="2"/>
      <c r="H490" s="2"/>
      <c r="I490" s="2"/>
      <c r="J490" s="2"/>
      <c r="K490" s="2"/>
      <c r="L490" s="2"/>
      <c r="M490" s="2"/>
    </row>
    <row r="491" customFormat="false" ht="12.75" hidden="false" customHeight="false" outlineLevel="0" collapsed="false">
      <c r="G491" s="3"/>
      <c r="H491" s="3"/>
      <c r="I491" s="3"/>
      <c r="J491" s="3"/>
      <c r="K491" s="3"/>
      <c r="L491" s="4"/>
      <c r="M491" s="5"/>
    </row>
    <row r="492" customFormat="false" ht="12.75" hidden="false" customHeight="false" outlineLevel="0" collapsed="false">
      <c r="G492" s="2"/>
      <c r="H492" s="2"/>
      <c r="I492" s="2"/>
      <c r="J492" s="2"/>
      <c r="K492" s="2"/>
      <c r="L492" s="2"/>
      <c r="M492" s="2"/>
    </row>
    <row r="493" customFormat="false" ht="12.75" hidden="false" customHeight="false" outlineLevel="0" collapsed="false">
      <c r="G493" s="3"/>
      <c r="H493" s="3"/>
      <c r="I493" s="3"/>
      <c r="J493" s="3"/>
      <c r="K493" s="3"/>
      <c r="L493" s="4"/>
      <c r="M493" s="5"/>
    </row>
    <row r="494" customFormat="false" ht="12.75" hidden="false" customHeight="false" outlineLevel="0" collapsed="false">
      <c r="G494" s="2"/>
      <c r="H494" s="2"/>
      <c r="I494" s="2"/>
      <c r="J494" s="2"/>
      <c r="K494" s="2"/>
      <c r="L494" s="2"/>
      <c r="M494" s="2"/>
    </row>
    <row r="495" customFormat="false" ht="12.75" hidden="false" customHeight="false" outlineLevel="0" collapsed="false">
      <c r="G495" s="3"/>
      <c r="H495" s="3"/>
      <c r="I495" s="3"/>
      <c r="J495" s="3"/>
      <c r="K495" s="3"/>
      <c r="L495" s="4"/>
      <c r="M495" s="5"/>
    </row>
    <row r="496" customFormat="false" ht="12.75" hidden="false" customHeight="false" outlineLevel="0" collapsed="false">
      <c r="G496" s="2"/>
      <c r="H496" s="2"/>
      <c r="I496" s="2"/>
      <c r="J496" s="2"/>
      <c r="K496" s="2"/>
      <c r="L496" s="2"/>
      <c r="M496" s="2"/>
    </row>
    <row r="497" customFormat="false" ht="12.75" hidden="false" customHeight="false" outlineLevel="0" collapsed="false">
      <c r="G497" s="3"/>
      <c r="H497" s="3"/>
      <c r="I497" s="3"/>
      <c r="J497" s="3"/>
      <c r="K497" s="3"/>
      <c r="L497" s="4"/>
      <c r="M497" s="5"/>
    </row>
    <row r="498" customFormat="false" ht="12.75" hidden="false" customHeight="false" outlineLevel="0" collapsed="false">
      <c r="G498" s="2"/>
      <c r="H498" s="2"/>
      <c r="I498" s="2"/>
      <c r="J498" s="2"/>
      <c r="K498" s="2"/>
      <c r="L498" s="2"/>
      <c r="M498" s="2"/>
    </row>
    <row r="499" customFormat="false" ht="12.75" hidden="false" customHeight="false" outlineLevel="0" collapsed="false">
      <c r="G499" s="3"/>
      <c r="H499" s="3"/>
      <c r="I499" s="3"/>
      <c r="J499" s="3"/>
      <c r="K499" s="3"/>
      <c r="L499" s="4"/>
      <c r="M499" s="5"/>
    </row>
    <row r="500" customFormat="false" ht="12.75" hidden="false" customHeight="false" outlineLevel="0" collapsed="false">
      <c r="G500" s="2"/>
      <c r="H500" s="2"/>
      <c r="I500" s="2"/>
      <c r="J500" s="2"/>
      <c r="K500" s="2"/>
      <c r="L500" s="2"/>
      <c r="M500" s="2"/>
    </row>
    <row r="501" customFormat="false" ht="12.75" hidden="false" customHeight="false" outlineLevel="0" collapsed="false">
      <c r="G501" s="3"/>
      <c r="H501" s="3"/>
      <c r="I501" s="3"/>
      <c r="J501" s="3"/>
      <c r="K501" s="3"/>
      <c r="L501" s="4"/>
      <c r="M501" s="5"/>
    </row>
    <row r="502" customFormat="false" ht="12.75" hidden="false" customHeight="false" outlineLevel="0" collapsed="false">
      <c r="G502" s="2"/>
      <c r="H502" s="2"/>
      <c r="I502" s="2"/>
      <c r="J502" s="2"/>
      <c r="K502" s="2"/>
      <c r="L502" s="2"/>
      <c r="M502" s="2"/>
    </row>
    <row r="503" customFormat="false" ht="12.75" hidden="false" customHeight="false" outlineLevel="0" collapsed="false">
      <c r="G503" s="3"/>
      <c r="H503" s="3"/>
      <c r="I503" s="3"/>
      <c r="J503" s="3"/>
      <c r="K503" s="3"/>
      <c r="L503" s="4"/>
      <c r="M503" s="5"/>
    </row>
    <row r="504" customFormat="false" ht="12.75" hidden="false" customHeight="false" outlineLevel="0" collapsed="false">
      <c r="G504" s="2"/>
      <c r="H504" s="2"/>
      <c r="I504" s="2"/>
      <c r="J504" s="2"/>
      <c r="K504" s="2"/>
      <c r="L504" s="2"/>
      <c r="M504" s="2"/>
    </row>
    <row r="505" customFormat="false" ht="12.75" hidden="false" customHeight="false" outlineLevel="0" collapsed="false">
      <c r="G505" s="3"/>
      <c r="H505" s="3"/>
      <c r="I505" s="3"/>
      <c r="J505" s="3"/>
      <c r="K505" s="3"/>
      <c r="L505" s="4"/>
      <c r="M505" s="5"/>
    </row>
    <row r="506" customFormat="false" ht="12.75" hidden="false" customHeight="false" outlineLevel="0" collapsed="false">
      <c r="G506" s="2"/>
      <c r="H506" s="2"/>
      <c r="I506" s="2"/>
      <c r="J506" s="2"/>
      <c r="K506" s="2"/>
      <c r="L506" s="2"/>
      <c r="M506" s="2"/>
    </row>
    <row r="507" customFormat="false" ht="12.75" hidden="false" customHeight="false" outlineLevel="0" collapsed="false">
      <c r="G507" s="3"/>
      <c r="H507" s="3"/>
      <c r="I507" s="3"/>
      <c r="J507" s="3"/>
      <c r="K507" s="3"/>
      <c r="L507" s="4"/>
      <c r="M507" s="5"/>
    </row>
    <row r="508" customFormat="false" ht="12.75" hidden="false" customHeight="false" outlineLevel="0" collapsed="false">
      <c r="G508" s="2"/>
      <c r="H508" s="2"/>
      <c r="I508" s="2"/>
      <c r="J508" s="2"/>
      <c r="K508" s="2"/>
      <c r="L508" s="2"/>
      <c r="M508" s="2"/>
    </row>
    <row r="509" customFormat="false" ht="12.75" hidden="false" customHeight="false" outlineLevel="0" collapsed="false">
      <c r="G509" s="3"/>
      <c r="H509" s="3"/>
      <c r="I509" s="3"/>
      <c r="J509" s="3"/>
      <c r="K509" s="3"/>
      <c r="L509" s="4"/>
      <c r="M509" s="5"/>
    </row>
    <row r="510" customFormat="false" ht="12.75" hidden="false" customHeight="false" outlineLevel="0" collapsed="false">
      <c r="G510" s="2"/>
      <c r="H510" s="2"/>
      <c r="I510" s="2"/>
      <c r="J510" s="2"/>
      <c r="K510" s="2"/>
      <c r="L510" s="2"/>
      <c r="M510" s="2"/>
    </row>
    <row r="511" customFormat="false" ht="12.75" hidden="false" customHeight="false" outlineLevel="0" collapsed="false">
      <c r="G511" s="3"/>
      <c r="H511" s="3"/>
      <c r="I511" s="3"/>
      <c r="J511" s="3"/>
      <c r="K511" s="3"/>
      <c r="L511" s="4"/>
      <c r="M511" s="5"/>
    </row>
    <row r="512" customFormat="false" ht="12.75" hidden="false" customHeight="false" outlineLevel="0" collapsed="false">
      <c r="G512" s="2"/>
      <c r="H512" s="2"/>
      <c r="I512" s="2"/>
      <c r="J512" s="2"/>
      <c r="K512" s="2"/>
      <c r="L512" s="2"/>
      <c r="M512" s="2"/>
    </row>
    <row r="513" customFormat="false" ht="12.75" hidden="false" customHeight="false" outlineLevel="0" collapsed="false">
      <c r="G513" s="3"/>
      <c r="H513" s="3"/>
      <c r="I513" s="3"/>
      <c r="J513" s="3"/>
      <c r="K513" s="3"/>
      <c r="L513" s="4"/>
      <c r="M513" s="5"/>
    </row>
    <row r="514" customFormat="false" ht="12.75" hidden="false" customHeight="false" outlineLevel="0" collapsed="false">
      <c r="G514" s="2"/>
      <c r="H514" s="2"/>
      <c r="I514" s="2"/>
      <c r="J514" s="2"/>
      <c r="K514" s="2"/>
      <c r="L514" s="2"/>
      <c r="M514" s="2"/>
    </row>
    <row r="515" customFormat="false" ht="12.75" hidden="false" customHeight="false" outlineLevel="0" collapsed="false">
      <c r="G515" s="3"/>
      <c r="H515" s="3"/>
      <c r="I515" s="3"/>
      <c r="J515" s="3"/>
      <c r="K515" s="3"/>
      <c r="L515" s="4"/>
      <c r="M515" s="5"/>
    </row>
    <row r="516" customFormat="false" ht="12.75" hidden="false" customHeight="false" outlineLevel="0" collapsed="false">
      <c r="G516" s="2"/>
      <c r="H516" s="2"/>
      <c r="I516" s="2"/>
      <c r="J516" s="2"/>
      <c r="K516" s="2"/>
      <c r="L516" s="2"/>
      <c r="M516" s="2"/>
    </row>
    <row r="517" customFormat="false" ht="12.75" hidden="false" customHeight="false" outlineLevel="0" collapsed="false">
      <c r="G517" s="3"/>
      <c r="H517" s="3"/>
      <c r="I517" s="3"/>
      <c r="J517" s="3"/>
      <c r="K517" s="3"/>
      <c r="L517" s="4"/>
      <c r="M517" s="5"/>
    </row>
    <row r="518" customFormat="false" ht="12.75" hidden="false" customHeight="false" outlineLevel="0" collapsed="false">
      <c r="G518" s="2"/>
      <c r="H518" s="2"/>
      <c r="I518" s="2"/>
      <c r="J518" s="2"/>
      <c r="K518" s="2"/>
      <c r="L518" s="2"/>
      <c r="M518" s="2"/>
    </row>
    <row r="519" customFormat="false" ht="12.75" hidden="false" customHeight="false" outlineLevel="0" collapsed="false">
      <c r="G519" s="3"/>
      <c r="H519" s="3"/>
      <c r="I519" s="3"/>
      <c r="J519" s="3"/>
      <c r="K519" s="3"/>
      <c r="L519" s="4"/>
      <c r="M519" s="5"/>
    </row>
    <row r="520" customFormat="false" ht="12.75" hidden="false" customHeight="false" outlineLevel="0" collapsed="false">
      <c r="G520" s="2"/>
      <c r="H520" s="2"/>
      <c r="I520" s="2"/>
      <c r="J520" s="2"/>
      <c r="K520" s="2"/>
      <c r="L520" s="2"/>
      <c r="M520" s="2"/>
    </row>
    <row r="521" customFormat="false" ht="12.75" hidden="false" customHeight="false" outlineLevel="0" collapsed="false">
      <c r="G521" s="3"/>
      <c r="H521" s="3"/>
      <c r="I521" s="3"/>
      <c r="J521" s="3"/>
      <c r="K521" s="3"/>
      <c r="L521" s="4"/>
      <c r="M521" s="5"/>
    </row>
    <row r="522" customFormat="false" ht="12.75" hidden="false" customHeight="false" outlineLevel="0" collapsed="false">
      <c r="G522" s="2"/>
      <c r="H522" s="2"/>
      <c r="I522" s="2"/>
      <c r="J522" s="2"/>
      <c r="K522" s="2"/>
      <c r="L522" s="2"/>
      <c r="M522" s="2"/>
    </row>
    <row r="523" customFormat="false" ht="12.75" hidden="false" customHeight="false" outlineLevel="0" collapsed="false">
      <c r="G523" s="3"/>
      <c r="H523" s="3"/>
      <c r="I523" s="3"/>
      <c r="J523" s="3"/>
      <c r="K523" s="3"/>
      <c r="L523" s="4"/>
      <c r="M523" s="5"/>
    </row>
    <row r="524" customFormat="false" ht="12.75" hidden="false" customHeight="false" outlineLevel="0" collapsed="false">
      <c r="G524" s="2"/>
      <c r="H524" s="2"/>
      <c r="I524" s="2"/>
      <c r="J524" s="2"/>
      <c r="K524" s="2"/>
      <c r="L524" s="2"/>
      <c r="M524" s="2"/>
    </row>
    <row r="525" customFormat="false" ht="12.75" hidden="false" customHeight="false" outlineLevel="0" collapsed="false">
      <c r="G525" s="3"/>
      <c r="H525" s="3"/>
      <c r="I525" s="3"/>
      <c r="J525" s="3"/>
      <c r="K525" s="3"/>
      <c r="L525" s="4"/>
      <c r="M525" s="5"/>
    </row>
    <row r="526" customFormat="false" ht="12.75" hidden="false" customHeight="false" outlineLevel="0" collapsed="false">
      <c r="G526" s="2"/>
      <c r="H526" s="2"/>
      <c r="I526" s="2"/>
      <c r="J526" s="2"/>
      <c r="K526" s="2"/>
      <c r="L526" s="2"/>
      <c r="M526" s="2"/>
    </row>
    <row r="527" customFormat="false" ht="12.75" hidden="false" customHeight="false" outlineLevel="0" collapsed="false">
      <c r="G527" s="3"/>
      <c r="H527" s="3"/>
      <c r="I527" s="3"/>
      <c r="J527" s="3"/>
      <c r="K527" s="3"/>
      <c r="L527" s="4"/>
      <c r="M527" s="5"/>
    </row>
    <row r="528" customFormat="false" ht="12.75" hidden="false" customHeight="false" outlineLevel="0" collapsed="false">
      <c r="G528" s="2"/>
      <c r="H528" s="2"/>
      <c r="I528" s="2"/>
      <c r="J528" s="2"/>
      <c r="K528" s="2"/>
      <c r="L528" s="2"/>
      <c r="M528" s="2"/>
    </row>
    <row r="529" customFormat="false" ht="12.75" hidden="false" customHeight="false" outlineLevel="0" collapsed="false">
      <c r="G529" s="3"/>
      <c r="H529" s="3"/>
      <c r="I529" s="3"/>
      <c r="J529" s="3"/>
      <c r="K529" s="3"/>
      <c r="L529" s="4"/>
      <c r="M529" s="5"/>
    </row>
    <row r="530" customFormat="false" ht="12.75" hidden="false" customHeight="false" outlineLevel="0" collapsed="false">
      <c r="G530" s="2"/>
      <c r="H530" s="2"/>
      <c r="I530" s="2"/>
      <c r="J530" s="2"/>
      <c r="K530" s="2"/>
      <c r="L530" s="2"/>
      <c r="M530" s="2"/>
    </row>
    <row r="531" customFormat="false" ht="12.75" hidden="false" customHeight="false" outlineLevel="0" collapsed="false">
      <c r="G531" s="3"/>
      <c r="H531" s="3"/>
      <c r="I531" s="3"/>
      <c r="J531" s="3"/>
      <c r="K531" s="3"/>
      <c r="L531" s="4"/>
      <c r="M531" s="5"/>
    </row>
    <row r="532" customFormat="false" ht="12.75" hidden="false" customHeight="false" outlineLevel="0" collapsed="false">
      <c r="G532" s="2"/>
      <c r="H532" s="2"/>
      <c r="I532" s="2"/>
      <c r="J532" s="2"/>
      <c r="K532" s="2"/>
      <c r="L532" s="2"/>
      <c r="M532" s="2"/>
    </row>
    <row r="533" customFormat="false" ht="12.75" hidden="false" customHeight="false" outlineLevel="0" collapsed="false">
      <c r="G533" s="3"/>
      <c r="H533" s="3"/>
      <c r="I533" s="3"/>
      <c r="J533" s="3"/>
      <c r="K533" s="3"/>
      <c r="L533" s="4"/>
      <c r="M533" s="5"/>
    </row>
    <row r="534" customFormat="false" ht="12.75" hidden="false" customHeight="false" outlineLevel="0" collapsed="false">
      <c r="G534" s="2"/>
      <c r="H534" s="2"/>
      <c r="I534" s="2"/>
      <c r="J534" s="2"/>
      <c r="K534" s="2"/>
      <c r="L534" s="2"/>
      <c r="M534" s="2"/>
    </row>
    <row r="535" customFormat="false" ht="12.75" hidden="false" customHeight="false" outlineLevel="0" collapsed="false">
      <c r="G535" s="3"/>
      <c r="H535" s="3"/>
      <c r="I535" s="3"/>
      <c r="J535" s="3"/>
      <c r="K535" s="3"/>
      <c r="L535" s="4"/>
      <c r="M535" s="5"/>
    </row>
    <row r="536" customFormat="false" ht="12.75" hidden="false" customHeight="false" outlineLevel="0" collapsed="false">
      <c r="G536" s="2"/>
      <c r="H536" s="2"/>
      <c r="I536" s="2"/>
      <c r="J536" s="2"/>
      <c r="K536" s="2"/>
      <c r="L536" s="2"/>
      <c r="M536" s="2"/>
    </row>
    <row r="537" customFormat="false" ht="12.75" hidden="false" customHeight="false" outlineLevel="0" collapsed="false">
      <c r="G537" s="3"/>
      <c r="H537" s="3"/>
      <c r="I537" s="3"/>
      <c r="J537" s="3"/>
      <c r="K537" s="3"/>
      <c r="L537" s="4"/>
      <c r="M537" s="5"/>
    </row>
    <row r="538" customFormat="false" ht="12.75" hidden="false" customHeight="false" outlineLevel="0" collapsed="false">
      <c r="G538" s="2"/>
      <c r="H538" s="2"/>
      <c r="I538" s="2"/>
      <c r="J538" s="2"/>
      <c r="K538" s="2"/>
      <c r="L538" s="2"/>
      <c r="M538" s="2"/>
    </row>
    <row r="539" customFormat="false" ht="12.75" hidden="false" customHeight="false" outlineLevel="0" collapsed="false">
      <c r="G539" s="3"/>
      <c r="H539" s="3"/>
      <c r="I539" s="3"/>
      <c r="J539" s="3"/>
      <c r="K539" s="3"/>
      <c r="L539" s="4"/>
      <c r="M539" s="5"/>
    </row>
    <row r="540" customFormat="false" ht="12.75" hidden="false" customHeight="false" outlineLevel="0" collapsed="false">
      <c r="G540" s="2"/>
      <c r="H540" s="2"/>
      <c r="I540" s="2"/>
      <c r="J540" s="2"/>
      <c r="K540" s="2"/>
      <c r="L540" s="2"/>
      <c r="M540" s="2"/>
    </row>
    <row r="541" customFormat="false" ht="12.75" hidden="false" customHeight="false" outlineLevel="0" collapsed="false">
      <c r="G541" s="3"/>
      <c r="H541" s="3"/>
      <c r="I541" s="3"/>
      <c r="J541" s="3"/>
      <c r="K541" s="3"/>
      <c r="L541" s="4"/>
      <c r="M541" s="5"/>
    </row>
    <row r="542" customFormat="false" ht="12.75" hidden="false" customHeight="false" outlineLevel="0" collapsed="false">
      <c r="G542" s="2"/>
      <c r="H542" s="2"/>
      <c r="I542" s="2"/>
      <c r="J542" s="2"/>
      <c r="K542" s="2"/>
      <c r="L542" s="2"/>
      <c r="M542" s="2"/>
    </row>
    <row r="543" customFormat="false" ht="12.75" hidden="false" customHeight="false" outlineLevel="0" collapsed="false">
      <c r="G543" s="3"/>
      <c r="H543" s="3"/>
      <c r="I543" s="3"/>
      <c r="J543" s="3"/>
      <c r="K543" s="3"/>
      <c r="L543" s="4"/>
      <c r="M543" s="5"/>
    </row>
    <row r="544" customFormat="false" ht="12.75" hidden="false" customHeight="false" outlineLevel="0" collapsed="false">
      <c r="G544" s="2"/>
      <c r="H544" s="2"/>
      <c r="I544" s="2"/>
      <c r="J544" s="2"/>
      <c r="K544" s="2"/>
      <c r="L544" s="2"/>
      <c r="M544" s="2"/>
    </row>
    <row r="545" customFormat="false" ht="12.75" hidden="false" customHeight="false" outlineLevel="0" collapsed="false">
      <c r="G545" s="3"/>
      <c r="H545" s="3"/>
      <c r="I545" s="3"/>
      <c r="J545" s="3"/>
      <c r="K545" s="3"/>
      <c r="L545" s="4"/>
      <c r="M545" s="5"/>
    </row>
    <row r="546" customFormat="false" ht="12.75" hidden="false" customHeight="false" outlineLevel="0" collapsed="false">
      <c r="G546" s="2"/>
      <c r="H546" s="2"/>
      <c r="I546" s="2"/>
      <c r="J546" s="2"/>
      <c r="K546" s="2"/>
      <c r="L546" s="2"/>
      <c r="M546" s="2"/>
    </row>
    <row r="547" customFormat="false" ht="12.75" hidden="false" customHeight="false" outlineLevel="0" collapsed="false">
      <c r="G547" s="3"/>
      <c r="H547" s="3"/>
      <c r="I547" s="3"/>
      <c r="J547" s="3"/>
      <c r="K547" s="3"/>
      <c r="L547" s="4"/>
      <c r="M547" s="5"/>
    </row>
    <row r="548" customFormat="false" ht="12.75" hidden="false" customHeight="false" outlineLevel="0" collapsed="false">
      <c r="G548" s="2"/>
      <c r="H548" s="2"/>
      <c r="I548" s="2"/>
      <c r="J548" s="2"/>
      <c r="K548" s="2"/>
      <c r="L548" s="2"/>
      <c r="M548" s="2"/>
    </row>
    <row r="549" customFormat="false" ht="12.75" hidden="false" customHeight="false" outlineLevel="0" collapsed="false">
      <c r="G549" s="3"/>
      <c r="H549" s="3"/>
      <c r="I549" s="3"/>
      <c r="J549" s="3"/>
      <c r="K549" s="3"/>
      <c r="L549" s="4"/>
      <c r="M549" s="5"/>
    </row>
    <row r="550" customFormat="false" ht="12.75" hidden="false" customHeight="false" outlineLevel="0" collapsed="false">
      <c r="G550" s="2"/>
      <c r="H550" s="2"/>
      <c r="I550" s="2"/>
      <c r="J550" s="2"/>
      <c r="K550" s="2"/>
      <c r="L550" s="2"/>
      <c r="M550" s="2"/>
    </row>
    <row r="551" customFormat="false" ht="12.75" hidden="false" customHeight="false" outlineLevel="0" collapsed="false">
      <c r="G551" s="3"/>
      <c r="H551" s="3"/>
      <c r="I551" s="3"/>
      <c r="J551" s="3"/>
      <c r="K551" s="3"/>
      <c r="L551" s="4"/>
      <c r="M551" s="5"/>
    </row>
    <row r="552" customFormat="false" ht="12.75" hidden="false" customHeight="false" outlineLevel="0" collapsed="false">
      <c r="G552" s="2"/>
      <c r="H552" s="2"/>
      <c r="I552" s="2"/>
      <c r="J552" s="2"/>
      <c r="K552" s="2"/>
      <c r="L552" s="2"/>
      <c r="M552" s="2"/>
    </row>
    <row r="553" customFormat="false" ht="12.75" hidden="false" customHeight="false" outlineLevel="0" collapsed="false">
      <c r="G553" s="3"/>
      <c r="H553" s="3"/>
      <c r="I553" s="3"/>
      <c r="J553" s="3"/>
      <c r="K553" s="3"/>
      <c r="L553" s="4"/>
      <c r="M553" s="5"/>
    </row>
    <row r="554" customFormat="false" ht="12.75" hidden="false" customHeight="false" outlineLevel="0" collapsed="false">
      <c r="G554" s="2"/>
      <c r="H554" s="2"/>
      <c r="I554" s="2"/>
      <c r="J554" s="2"/>
      <c r="K554" s="2"/>
      <c r="L554" s="2"/>
      <c r="M554" s="2"/>
    </row>
    <row r="555" customFormat="false" ht="12.75" hidden="false" customHeight="false" outlineLevel="0" collapsed="false">
      <c r="G555" s="3"/>
      <c r="H555" s="3"/>
      <c r="I555" s="3"/>
      <c r="J555" s="3"/>
      <c r="K555" s="3"/>
      <c r="L555" s="4"/>
      <c r="M555" s="5"/>
    </row>
    <row r="556" customFormat="false" ht="12.75" hidden="false" customHeight="false" outlineLevel="0" collapsed="false">
      <c r="G556" s="2"/>
      <c r="H556" s="2"/>
      <c r="I556" s="2"/>
      <c r="J556" s="2"/>
      <c r="K556" s="2"/>
      <c r="L556" s="2"/>
      <c r="M556" s="2"/>
    </row>
    <row r="557" customFormat="false" ht="12.75" hidden="false" customHeight="false" outlineLevel="0" collapsed="false">
      <c r="G557" s="3"/>
      <c r="H557" s="3"/>
      <c r="I557" s="3"/>
      <c r="J557" s="3"/>
      <c r="K557" s="3"/>
      <c r="L557" s="4"/>
      <c r="M557" s="5"/>
    </row>
    <row r="558" customFormat="false" ht="12.75" hidden="false" customHeight="false" outlineLevel="0" collapsed="false">
      <c r="G558" s="2"/>
      <c r="H558" s="2"/>
      <c r="I558" s="2"/>
      <c r="J558" s="2"/>
      <c r="K558" s="2"/>
      <c r="L558" s="2"/>
      <c r="M558" s="2"/>
    </row>
    <row r="559" customFormat="false" ht="12.75" hidden="false" customHeight="false" outlineLevel="0" collapsed="false">
      <c r="G559" s="3"/>
      <c r="H559" s="3"/>
      <c r="I559" s="3"/>
      <c r="J559" s="3"/>
      <c r="K559" s="3"/>
      <c r="L559" s="4"/>
      <c r="M559" s="5"/>
    </row>
    <row r="560" customFormat="false" ht="12.75" hidden="false" customHeight="false" outlineLevel="0" collapsed="false">
      <c r="G560" s="2"/>
      <c r="H560" s="2"/>
      <c r="I560" s="2"/>
      <c r="J560" s="2"/>
      <c r="K560" s="2"/>
      <c r="L560" s="2"/>
      <c r="M560" s="2"/>
    </row>
    <row r="561" customFormat="false" ht="12.75" hidden="false" customHeight="false" outlineLevel="0" collapsed="false">
      <c r="G561" s="3"/>
      <c r="H561" s="3"/>
      <c r="I561" s="3"/>
      <c r="J561" s="3"/>
      <c r="K561" s="3"/>
      <c r="L561" s="4"/>
      <c r="M561" s="5"/>
    </row>
    <row r="562" customFormat="false" ht="12.75" hidden="false" customHeight="false" outlineLevel="0" collapsed="false">
      <c r="G562" s="2"/>
      <c r="H562" s="2"/>
      <c r="I562" s="2"/>
      <c r="J562" s="2"/>
      <c r="K562" s="2"/>
      <c r="L562" s="2"/>
      <c r="M562" s="2"/>
    </row>
    <row r="563" customFormat="false" ht="12.75" hidden="false" customHeight="false" outlineLevel="0" collapsed="false">
      <c r="G563" s="3"/>
      <c r="H563" s="3"/>
      <c r="I563" s="3"/>
      <c r="J563" s="3"/>
      <c r="K563" s="3"/>
      <c r="L563" s="4"/>
      <c r="M563" s="5"/>
    </row>
    <row r="564" customFormat="false" ht="12.75" hidden="false" customHeight="false" outlineLevel="0" collapsed="false">
      <c r="G564" s="2"/>
      <c r="H564" s="2"/>
      <c r="I564" s="2"/>
      <c r="J564" s="2"/>
      <c r="K564" s="2"/>
      <c r="L564" s="2"/>
      <c r="M564" s="2"/>
    </row>
    <row r="565" customFormat="false" ht="12.75" hidden="false" customHeight="false" outlineLevel="0" collapsed="false">
      <c r="G565" s="3"/>
      <c r="H565" s="3"/>
      <c r="I565" s="3"/>
      <c r="J565" s="3"/>
      <c r="K565" s="3"/>
      <c r="L565" s="4"/>
      <c r="M565" s="5"/>
    </row>
    <row r="566" customFormat="false" ht="12.75" hidden="false" customHeight="false" outlineLevel="0" collapsed="false">
      <c r="G566" s="2"/>
      <c r="H566" s="2"/>
      <c r="I566" s="2"/>
      <c r="J566" s="2"/>
      <c r="K566" s="2"/>
      <c r="L566" s="2"/>
      <c r="M566" s="2"/>
    </row>
    <row r="567" customFormat="false" ht="12.75" hidden="false" customHeight="false" outlineLevel="0" collapsed="false">
      <c r="G567" s="3"/>
      <c r="H567" s="3"/>
      <c r="I567" s="3"/>
      <c r="J567" s="3"/>
      <c r="K567" s="3"/>
      <c r="L567" s="4"/>
      <c r="M567" s="5"/>
    </row>
    <row r="568" customFormat="false" ht="12.75" hidden="false" customHeight="false" outlineLevel="0" collapsed="false">
      <c r="G568" s="2"/>
      <c r="H568" s="2"/>
      <c r="I568" s="2"/>
      <c r="J568" s="2"/>
      <c r="K568" s="2"/>
      <c r="L568" s="2"/>
      <c r="M568" s="2"/>
    </row>
    <row r="569" customFormat="false" ht="12.75" hidden="false" customHeight="false" outlineLevel="0" collapsed="false">
      <c r="G569" s="3"/>
      <c r="H569" s="3"/>
      <c r="I569" s="3"/>
      <c r="J569" s="3"/>
      <c r="K569" s="3"/>
      <c r="L569" s="4"/>
      <c r="M569" s="5"/>
    </row>
    <row r="570" customFormat="false" ht="12.75" hidden="false" customHeight="false" outlineLevel="0" collapsed="false">
      <c r="G570" s="2"/>
      <c r="H570" s="2"/>
      <c r="I570" s="2"/>
      <c r="J570" s="2"/>
      <c r="K570" s="2"/>
      <c r="L570" s="2"/>
      <c r="M570" s="2"/>
    </row>
    <row r="571" customFormat="false" ht="12.75" hidden="false" customHeight="false" outlineLevel="0" collapsed="false">
      <c r="G571" s="3"/>
      <c r="H571" s="3"/>
      <c r="I571" s="3"/>
      <c r="J571" s="3"/>
      <c r="K571" s="3"/>
      <c r="L571" s="4"/>
      <c r="M571" s="5"/>
    </row>
    <row r="572" customFormat="false" ht="12.75" hidden="false" customHeight="false" outlineLevel="0" collapsed="false">
      <c r="G572" s="2"/>
      <c r="H572" s="2"/>
      <c r="I572" s="2"/>
      <c r="J572" s="2"/>
      <c r="K572" s="2"/>
      <c r="L572" s="2"/>
      <c r="M572" s="2"/>
    </row>
    <row r="573" customFormat="false" ht="12.75" hidden="false" customHeight="false" outlineLevel="0" collapsed="false">
      <c r="G573" s="3"/>
      <c r="H573" s="3"/>
      <c r="I573" s="3"/>
      <c r="J573" s="3"/>
      <c r="K573" s="3"/>
      <c r="L573" s="4"/>
      <c r="M573" s="5"/>
    </row>
    <row r="574" customFormat="false" ht="12.75" hidden="false" customHeight="false" outlineLevel="0" collapsed="false">
      <c r="G574" s="2"/>
      <c r="H574" s="2"/>
      <c r="I574" s="2"/>
      <c r="J574" s="2"/>
      <c r="K574" s="2"/>
      <c r="L574" s="2"/>
      <c r="M574" s="2"/>
    </row>
    <row r="575" customFormat="false" ht="12.75" hidden="false" customHeight="false" outlineLevel="0" collapsed="false">
      <c r="G575" s="3"/>
      <c r="H575" s="3"/>
      <c r="I575" s="3"/>
      <c r="J575" s="3"/>
      <c r="K575" s="3"/>
      <c r="L575" s="4"/>
      <c r="M575" s="5"/>
    </row>
    <row r="576" customFormat="false" ht="12.75" hidden="false" customHeight="false" outlineLevel="0" collapsed="false">
      <c r="G576" s="2"/>
      <c r="H576" s="2"/>
      <c r="I576" s="2"/>
      <c r="J576" s="2"/>
      <c r="K576" s="2"/>
      <c r="L576" s="2"/>
      <c r="M576" s="2"/>
    </row>
    <row r="577" customFormat="false" ht="12.75" hidden="false" customHeight="false" outlineLevel="0" collapsed="false">
      <c r="G577" s="3"/>
      <c r="H577" s="3"/>
      <c r="I577" s="3"/>
      <c r="J577" s="3"/>
      <c r="K577" s="3"/>
      <c r="L577" s="4"/>
      <c r="M577" s="5"/>
    </row>
    <row r="578" customFormat="false" ht="12.75" hidden="false" customHeight="false" outlineLevel="0" collapsed="false">
      <c r="G578" s="2"/>
      <c r="H578" s="2"/>
      <c r="I578" s="2"/>
      <c r="J578" s="2"/>
      <c r="K578" s="2"/>
      <c r="L578" s="2"/>
      <c r="M578" s="2"/>
    </row>
    <row r="579" customFormat="false" ht="12.75" hidden="false" customHeight="false" outlineLevel="0" collapsed="false">
      <c r="G579" s="3"/>
      <c r="H579" s="3"/>
      <c r="I579" s="3"/>
      <c r="J579" s="3"/>
      <c r="K579" s="3"/>
      <c r="L579" s="4"/>
      <c r="M579" s="5"/>
    </row>
    <row r="580" customFormat="false" ht="12.75" hidden="false" customHeight="false" outlineLevel="0" collapsed="false">
      <c r="G580" s="2"/>
      <c r="H580" s="2"/>
      <c r="I580" s="2"/>
      <c r="J580" s="2"/>
      <c r="K580" s="2"/>
      <c r="L580" s="2"/>
      <c r="M580" s="2"/>
    </row>
    <row r="581" customFormat="false" ht="12.75" hidden="false" customHeight="false" outlineLevel="0" collapsed="false">
      <c r="G581" s="3"/>
      <c r="H581" s="3"/>
      <c r="I581" s="3"/>
      <c r="J581" s="3"/>
      <c r="K581" s="3"/>
      <c r="L581" s="4"/>
      <c r="M581" s="5"/>
    </row>
    <row r="582" customFormat="false" ht="12.75" hidden="false" customHeight="false" outlineLevel="0" collapsed="false">
      <c r="G582" s="2"/>
      <c r="H582" s="2"/>
      <c r="I582" s="2"/>
      <c r="J582" s="2"/>
      <c r="K582" s="2"/>
      <c r="L582" s="2"/>
      <c r="M582" s="2"/>
    </row>
    <row r="583" customFormat="false" ht="12.75" hidden="false" customHeight="false" outlineLevel="0" collapsed="false">
      <c r="G583" s="3"/>
      <c r="H583" s="3"/>
      <c r="I583" s="3"/>
      <c r="J583" s="3"/>
      <c r="K583" s="3"/>
      <c r="L583" s="4"/>
      <c r="M583" s="5"/>
    </row>
    <row r="584" customFormat="false" ht="12.75" hidden="false" customHeight="false" outlineLevel="0" collapsed="false">
      <c r="G584" s="2"/>
      <c r="H584" s="2"/>
      <c r="I584" s="2"/>
      <c r="J584" s="2"/>
      <c r="K584" s="2"/>
      <c r="L584" s="2"/>
      <c r="M584" s="2"/>
    </row>
    <row r="585" customFormat="false" ht="12.75" hidden="false" customHeight="false" outlineLevel="0" collapsed="false">
      <c r="G585" s="3"/>
      <c r="H585" s="3"/>
      <c r="I585" s="3"/>
      <c r="J585" s="3"/>
      <c r="K585" s="3"/>
      <c r="L585" s="4"/>
      <c r="M585" s="5"/>
    </row>
    <row r="586" customFormat="false" ht="12.75" hidden="false" customHeight="false" outlineLevel="0" collapsed="false">
      <c r="G586" s="2"/>
      <c r="H586" s="2"/>
      <c r="I586" s="2"/>
      <c r="J586" s="2"/>
      <c r="K586" s="2"/>
      <c r="L586" s="2"/>
      <c r="M586" s="2"/>
    </row>
    <row r="587" customFormat="false" ht="12.75" hidden="false" customHeight="false" outlineLevel="0" collapsed="false">
      <c r="G587" s="3"/>
      <c r="H587" s="3"/>
      <c r="I587" s="3"/>
      <c r="J587" s="3"/>
      <c r="K587" s="3"/>
      <c r="L587" s="4"/>
      <c r="M587" s="5"/>
    </row>
    <row r="588" customFormat="false" ht="12.75" hidden="false" customHeight="false" outlineLevel="0" collapsed="false">
      <c r="G588" s="2"/>
      <c r="H588" s="2"/>
      <c r="I588" s="2"/>
      <c r="J588" s="2"/>
      <c r="K588" s="2"/>
      <c r="L588" s="2"/>
      <c r="M588" s="2"/>
    </row>
    <row r="589" customFormat="false" ht="12.75" hidden="false" customHeight="false" outlineLevel="0" collapsed="false">
      <c r="G589" s="3"/>
      <c r="H589" s="3"/>
      <c r="I589" s="3"/>
      <c r="J589" s="3"/>
      <c r="K589" s="3"/>
      <c r="L589" s="4"/>
      <c r="M589" s="5"/>
    </row>
    <row r="590" customFormat="false" ht="12.75" hidden="false" customHeight="false" outlineLevel="0" collapsed="false">
      <c r="G590" s="2"/>
      <c r="H590" s="2"/>
      <c r="I590" s="2"/>
      <c r="J590" s="2"/>
      <c r="K590" s="2"/>
      <c r="L590" s="2"/>
      <c r="M590" s="2"/>
    </row>
    <row r="591" customFormat="false" ht="12.75" hidden="false" customHeight="false" outlineLevel="0" collapsed="false">
      <c r="G591" s="3"/>
      <c r="H591" s="3"/>
      <c r="I591" s="3"/>
      <c r="J591" s="3"/>
      <c r="K591" s="3"/>
      <c r="L591" s="4"/>
      <c r="M591" s="5"/>
    </row>
    <row r="592" customFormat="false" ht="12.75" hidden="false" customHeight="false" outlineLevel="0" collapsed="false">
      <c r="G592" s="2"/>
      <c r="H592" s="2"/>
      <c r="I592" s="2"/>
      <c r="J592" s="2"/>
      <c r="K592" s="2"/>
      <c r="L592" s="2"/>
      <c r="M592" s="2"/>
    </row>
    <row r="593" customFormat="false" ht="12.75" hidden="false" customHeight="false" outlineLevel="0" collapsed="false">
      <c r="G593" s="3"/>
      <c r="H593" s="3"/>
      <c r="I593" s="3"/>
      <c r="J593" s="3"/>
      <c r="K593" s="3"/>
      <c r="L593" s="4"/>
      <c r="M593" s="5"/>
    </row>
    <row r="594" customFormat="false" ht="12.75" hidden="false" customHeight="false" outlineLevel="0" collapsed="false">
      <c r="G594" s="2"/>
      <c r="H594" s="2"/>
      <c r="I594" s="2"/>
      <c r="J594" s="2"/>
      <c r="K594" s="2"/>
      <c r="L594" s="2"/>
      <c r="M594" s="2"/>
    </row>
    <row r="595" customFormat="false" ht="12.75" hidden="false" customHeight="false" outlineLevel="0" collapsed="false">
      <c r="G595" s="3"/>
      <c r="H595" s="3"/>
      <c r="I595" s="3"/>
      <c r="J595" s="3"/>
      <c r="K595" s="3"/>
      <c r="L595" s="4"/>
      <c r="M595" s="5"/>
    </row>
    <row r="596" customFormat="false" ht="12.75" hidden="false" customHeight="false" outlineLevel="0" collapsed="false">
      <c r="G596" s="2"/>
      <c r="H596" s="2"/>
      <c r="I596" s="2"/>
      <c r="J596" s="2"/>
      <c r="K596" s="2"/>
      <c r="L596" s="2"/>
      <c r="M596" s="2"/>
    </row>
    <row r="597" customFormat="false" ht="12.75" hidden="false" customHeight="false" outlineLevel="0" collapsed="false">
      <c r="G597" s="3"/>
      <c r="H597" s="3"/>
      <c r="I597" s="3"/>
      <c r="J597" s="3"/>
      <c r="K597" s="3"/>
      <c r="L597" s="4"/>
      <c r="M597" s="5"/>
    </row>
    <row r="598" customFormat="false" ht="12.75" hidden="false" customHeight="false" outlineLevel="0" collapsed="false">
      <c r="G598" s="2"/>
      <c r="H598" s="2"/>
      <c r="I598" s="2"/>
      <c r="J598" s="2"/>
      <c r="K598" s="2"/>
      <c r="L598" s="2"/>
      <c r="M598" s="2"/>
    </row>
    <row r="599" customFormat="false" ht="12.75" hidden="false" customHeight="false" outlineLevel="0" collapsed="false">
      <c r="G599" s="3"/>
      <c r="H599" s="3"/>
      <c r="I599" s="3"/>
      <c r="J599" s="3"/>
      <c r="K599" s="3"/>
      <c r="L599" s="4"/>
      <c r="M599" s="5"/>
    </row>
    <row r="600" customFormat="false" ht="12.75" hidden="false" customHeight="false" outlineLevel="0" collapsed="false">
      <c r="G600" s="2"/>
      <c r="H600" s="2"/>
      <c r="I600" s="2"/>
      <c r="J600" s="2"/>
      <c r="K600" s="2"/>
      <c r="L600" s="2"/>
      <c r="M600" s="2"/>
    </row>
    <row r="601" customFormat="false" ht="12.75" hidden="false" customHeight="false" outlineLevel="0" collapsed="false">
      <c r="G601" s="3"/>
      <c r="H601" s="3"/>
      <c r="I601" s="3"/>
      <c r="J601" s="3"/>
      <c r="K601" s="3"/>
      <c r="L601" s="4"/>
      <c r="M601" s="5"/>
    </row>
    <row r="602" customFormat="false" ht="12.75" hidden="false" customHeight="false" outlineLevel="0" collapsed="false">
      <c r="G602" s="2"/>
      <c r="H602" s="2"/>
      <c r="I602" s="2"/>
      <c r="J602" s="2"/>
      <c r="K602" s="2"/>
      <c r="L602" s="2"/>
      <c r="M602" s="2"/>
    </row>
    <row r="603" customFormat="false" ht="12.75" hidden="false" customHeight="false" outlineLevel="0" collapsed="false">
      <c r="G603" s="3"/>
      <c r="H603" s="3"/>
      <c r="I603" s="3"/>
      <c r="J603" s="3"/>
      <c r="K603" s="3"/>
      <c r="L603" s="4"/>
      <c r="M603" s="5"/>
    </row>
    <row r="604" customFormat="false" ht="12.75" hidden="false" customHeight="false" outlineLevel="0" collapsed="false">
      <c r="G604" s="2"/>
      <c r="H604" s="2"/>
      <c r="I604" s="2"/>
      <c r="J604" s="2"/>
      <c r="K604" s="2"/>
      <c r="L604" s="2"/>
      <c r="M604" s="2"/>
    </row>
    <row r="605" customFormat="false" ht="12.75" hidden="false" customHeight="false" outlineLevel="0" collapsed="false">
      <c r="G605" s="3"/>
      <c r="H605" s="3"/>
      <c r="I605" s="3"/>
      <c r="J605" s="3"/>
      <c r="K605" s="3"/>
      <c r="L605" s="4"/>
      <c r="M605" s="5"/>
    </row>
    <row r="606" customFormat="false" ht="12.75" hidden="false" customHeight="false" outlineLevel="0" collapsed="false">
      <c r="G606" s="2"/>
      <c r="H606" s="2"/>
      <c r="I606" s="2"/>
      <c r="J606" s="2"/>
      <c r="K606" s="2"/>
      <c r="L606" s="2"/>
      <c r="M606" s="2"/>
    </row>
    <row r="607" customFormat="false" ht="12.75" hidden="false" customHeight="false" outlineLevel="0" collapsed="false">
      <c r="G607" s="3"/>
      <c r="H607" s="3"/>
      <c r="I607" s="3"/>
      <c r="J607" s="3"/>
      <c r="K607" s="3"/>
      <c r="L607" s="4"/>
      <c r="M607" s="5"/>
    </row>
    <row r="608" customFormat="false" ht="12.75" hidden="false" customHeight="false" outlineLevel="0" collapsed="false">
      <c r="G608" s="2"/>
      <c r="H608" s="2"/>
      <c r="I608" s="2"/>
      <c r="J608" s="2"/>
      <c r="K608" s="2"/>
      <c r="L608" s="2"/>
      <c r="M608" s="2"/>
    </row>
    <row r="609" customFormat="false" ht="12.75" hidden="false" customHeight="false" outlineLevel="0" collapsed="false">
      <c r="G609" s="3"/>
      <c r="H609" s="3"/>
      <c r="I609" s="3"/>
      <c r="J609" s="3"/>
      <c r="K609" s="3"/>
      <c r="L609" s="4"/>
      <c r="M609" s="5"/>
    </row>
    <row r="610" customFormat="false" ht="12.75" hidden="false" customHeight="false" outlineLevel="0" collapsed="false">
      <c r="G610" s="2"/>
      <c r="H610" s="2"/>
      <c r="I610" s="2"/>
      <c r="J610" s="2"/>
      <c r="K610" s="2"/>
      <c r="L610" s="2"/>
      <c r="M610" s="2"/>
    </row>
    <row r="611" customFormat="false" ht="12.75" hidden="false" customHeight="false" outlineLevel="0" collapsed="false">
      <c r="G611" s="3"/>
      <c r="H611" s="3"/>
      <c r="I611" s="3"/>
      <c r="J611" s="3"/>
      <c r="K611" s="3"/>
      <c r="L611" s="4"/>
      <c r="M611" s="5"/>
    </row>
    <row r="612" customFormat="false" ht="12.75" hidden="false" customHeight="false" outlineLevel="0" collapsed="false">
      <c r="G612" s="2"/>
      <c r="H612" s="2"/>
      <c r="I612" s="2"/>
      <c r="J612" s="2"/>
      <c r="K612" s="2"/>
      <c r="L612" s="2"/>
      <c r="M612" s="2"/>
    </row>
    <row r="613" customFormat="false" ht="12.75" hidden="false" customHeight="false" outlineLevel="0" collapsed="false">
      <c r="G613" s="3"/>
      <c r="H613" s="3"/>
      <c r="I613" s="3"/>
      <c r="J613" s="3"/>
      <c r="K613" s="3"/>
      <c r="L613" s="4"/>
      <c r="M613" s="5"/>
    </row>
    <row r="614" customFormat="false" ht="12.75" hidden="false" customHeight="false" outlineLevel="0" collapsed="false">
      <c r="G614" s="2"/>
      <c r="H614" s="2"/>
      <c r="I614" s="2"/>
      <c r="J614" s="2"/>
      <c r="K614" s="2"/>
      <c r="L614" s="2"/>
      <c r="M614" s="2"/>
    </row>
    <row r="615" customFormat="false" ht="12.75" hidden="false" customHeight="false" outlineLevel="0" collapsed="false">
      <c r="G615" s="3"/>
      <c r="H615" s="3"/>
      <c r="I615" s="3"/>
      <c r="J615" s="3"/>
      <c r="K615" s="3"/>
      <c r="L615" s="4"/>
      <c r="M615" s="5"/>
    </row>
    <row r="616" customFormat="false" ht="12.75" hidden="false" customHeight="false" outlineLevel="0" collapsed="false">
      <c r="G616" s="2"/>
      <c r="H616" s="2"/>
      <c r="I616" s="2"/>
      <c r="J616" s="2"/>
      <c r="K616" s="2"/>
      <c r="L616" s="2"/>
      <c r="M616" s="2"/>
    </row>
    <row r="617" customFormat="false" ht="12.75" hidden="false" customHeight="false" outlineLevel="0" collapsed="false">
      <c r="G617" s="3"/>
      <c r="H617" s="3"/>
      <c r="I617" s="3"/>
      <c r="J617" s="3"/>
      <c r="K617" s="3"/>
      <c r="L617" s="4"/>
      <c r="M617" s="5"/>
    </row>
    <row r="618" customFormat="false" ht="12.75" hidden="false" customHeight="false" outlineLevel="0" collapsed="false">
      <c r="G618" s="2"/>
      <c r="H618" s="2"/>
      <c r="I618" s="2"/>
      <c r="J618" s="2"/>
      <c r="K618" s="2"/>
      <c r="L618" s="2"/>
      <c r="M618" s="2"/>
    </row>
    <row r="619" customFormat="false" ht="12.75" hidden="false" customHeight="false" outlineLevel="0" collapsed="false">
      <c r="G619" s="3"/>
      <c r="H619" s="3"/>
      <c r="I619" s="3"/>
      <c r="J619" s="3"/>
      <c r="K619" s="3"/>
      <c r="L619" s="4"/>
      <c r="M619" s="5"/>
    </row>
    <row r="620" customFormat="false" ht="12.75" hidden="false" customHeight="false" outlineLevel="0" collapsed="false">
      <c r="G620" s="2"/>
      <c r="H620" s="2"/>
      <c r="I620" s="2"/>
      <c r="J620" s="2"/>
      <c r="K620" s="2"/>
      <c r="L620" s="2"/>
      <c r="M620" s="2"/>
    </row>
    <row r="621" customFormat="false" ht="12.75" hidden="false" customHeight="false" outlineLevel="0" collapsed="false">
      <c r="G621" s="3"/>
      <c r="H621" s="3"/>
      <c r="I621" s="3"/>
      <c r="J621" s="3"/>
      <c r="K621" s="3"/>
      <c r="L621" s="4"/>
      <c r="M621" s="5"/>
    </row>
    <row r="622" customFormat="false" ht="12.75" hidden="false" customHeight="false" outlineLevel="0" collapsed="false">
      <c r="G622" s="2"/>
      <c r="H622" s="2"/>
      <c r="I622" s="2"/>
      <c r="J622" s="2"/>
      <c r="K622" s="2"/>
      <c r="L622" s="2"/>
      <c r="M622" s="2"/>
    </row>
    <row r="623" customFormat="false" ht="12.75" hidden="false" customHeight="false" outlineLevel="0" collapsed="false">
      <c r="G623" s="3"/>
      <c r="H623" s="3"/>
      <c r="I623" s="3"/>
      <c r="J623" s="3"/>
      <c r="K623" s="3"/>
      <c r="L623" s="4"/>
      <c r="M623" s="5"/>
    </row>
    <row r="624" customFormat="false" ht="12.75" hidden="false" customHeight="false" outlineLevel="0" collapsed="false">
      <c r="G624" s="2"/>
      <c r="H624" s="2"/>
      <c r="I624" s="2"/>
      <c r="J624" s="2"/>
      <c r="K624" s="2"/>
      <c r="L624" s="2"/>
      <c r="M624" s="2"/>
    </row>
    <row r="625" customFormat="false" ht="12.75" hidden="false" customHeight="false" outlineLevel="0" collapsed="false">
      <c r="G625" s="3"/>
      <c r="H625" s="3"/>
      <c r="I625" s="3"/>
      <c r="J625" s="3"/>
      <c r="K625" s="3"/>
      <c r="L625" s="4"/>
      <c r="M625" s="5"/>
    </row>
    <row r="626" customFormat="false" ht="12.75" hidden="false" customHeight="false" outlineLevel="0" collapsed="false">
      <c r="G626" s="2"/>
      <c r="H626" s="2"/>
      <c r="I626" s="2"/>
      <c r="J626" s="2"/>
      <c r="K626" s="2"/>
      <c r="L626" s="2"/>
      <c r="M626" s="2"/>
    </row>
    <row r="627" customFormat="false" ht="12.75" hidden="false" customHeight="false" outlineLevel="0" collapsed="false">
      <c r="G627" s="3"/>
      <c r="H627" s="3"/>
      <c r="I627" s="3"/>
      <c r="J627" s="3"/>
      <c r="K627" s="3"/>
      <c r="L627" s="4"/>
      <c r="M627" s="5"/>
    </row>
    <row r="628" customFormat="false" ht="12.75" hidden="false" customHeight="false" outlineLevel="0" collapsed="false">
      <c r="G628" s="2"/>
      <c r="H628" s="2"/>
      <c r="I628" s="2"/>
      <c r="J628" s="2"/>
      <c r="K628" s="2"/>
      <c r="L628" s="2"/>
      <c r="M628" s="2"/>
    </row>
    <row r="629" customFormat="false" ht="12.75" hidden="false" customHeight="false" outlineLevel="0" collapsed="false">
      <c r="G629" s="3"/>
      <c r="H629" s="3"/>
      <c r="I629" s="3"/>
      <c r="J629" s="3"/>
      <c r="K629" s="3"/>
      <c r="L629" s="4"/>
      <c r="M629" s="5"/>
    </row>
    <row r="630" customFormat="false" ht="12.75" hidden="false" customHeight="false" outlineLevel="0" collapsed="false">
      <c r="G630" s="2"/>
      <c r="H630" s="2"/>
      <c r="I630" s="2"/>
      <c r="J630" s="2"/>
      <c r="K630" s="2"/>
      <c r="L630" s="2"/>
      <c r="M630" s="2"/>
    </row>
    <row r="631" customFormat="false" ht="12.75" hidden="false" customHeight="false" outlineLevel="0" collapsed="false">
      <c r="G631" s="3"/>
      <c r="H631" s="3"/>
      <c r="I631" s="3"/>
      <c r="J631" s="3"/>
      <c r="K631" s="3"/>
      <c r="L631" s="4"/>
      <c r="M631" s="5"/>
    </row>
    <row r="632" customFormat="false" ht="12.75" hidden="false" customHeight="false" outlineLevel="0" collapsed="false">
      <c r="G632" s="2"/>
      <c r="H632" s="2"/>
      <c r="I632" s="2"/>
      <c r="J632" s="2"/>
      <c r="K632" s="2"/>
      <c r="L632" s="2"/>
      <c r="M632" s="2"/>
    </row>
    <row r="633" customFormat="false" ht="12.75" hidden="false" customHeight="false" outlineLevel="0" collapsed="false">
      <c r="G633" s="3"/>
      <c r="H633" s="3"/>
      <c r="I633" s="3"/>
      <c r="J633" s="3"/>
      <c r="K633" s="3"/>
      <c r="L633" s="4"/>
      <c r="M633" s="5"/>
    </row>
    <row r="634" customFormat="false" ht="12.75" hidden="false" customHeight="false" outlineLevel="0" collapsed="false">
      <c r="G634" s="2"/>
      <c r="H634" s="2"/>
      <c r="I634" s="2"/>
      <c r="J634" s="2"/>
      <c r="K634" s="2"/>
      <c r="L634" s="2"/>
      <c r="M634" s="2"/>
    </row>
    <row r="635" customFormat="false" ht="12.75" hidden="false" customHeight="false" outlineLevel="0" collapsed="false">
      <c r="G635" s="3"/>
      <c r="H635" s="3"/>
      <c r="I635" s="3"/>
      <c r="J635" s="3"/>
      <c r="K635" s="3"/>
      <c r="L635" s="4"/>
      <c r="M635" s="5"/>
    </row>
    <row r="636" customFormat="false" ht="12.75" hidden="false" customHeight="false" outlineLevel="0" collapsed="false">
      <c r="G636" s="2"/>
      <c r="H636" s="2"/>
      <c r="I636" s="2"/>
      <c r="J636" s="2"/>
      <c r="K636" s="2"/>
      <c r="L636" s="2"/>
      <c r="M636" s="2"/>
    </row>
    <row r="637" customFormat="false" ht="12.75" hidden="false" customHeight="false" outlineLevel="0" collapsed="false">
      <c r="G637" s="3"/>
      <c r="H637" s="3"/>
      <c r="I637" s="3"/>
      <c r="J637" s="3"/>
      <c r="K637" s="3"/>
      <c r="L637" s="4"/>
      <c r="M637" s="5"/>
    </row>
    <row r="638" customFormat="false" ht="12.75" hidden="false" customHeight="false" outlineLevel="0" collapsed="false">
      <c r="G638" s="2"/>
      <c r="H638" s="2"/>
      <c r="I638" s="2"/>
      <c r="J638" s="2"/>
      <c r="K638" s="2"/>
      <c r="L638" s="2"/>
      <c r="M638" s="2"/>
    </row>
    <row r="639" customFormat="false" ht="12.75" hidden="false" customHeight="false" outlineLevel="0" collapsed="false">
      <c r="G639" s="3"/>
      <c r="H639" s="3"/>
      <c r="I639" s="3"/>
      <c r="J639" s="3"/>
      <c r="K639" s="3"/>
      <c r="L639" s="4"/>
      <c r="M639" s="5"/>
    </row>
    <row r="640" customFormat="false" ht="12.75" hidden="false" customHeight="false" outlineLevel="0" collapsed="false">
      <c r="G640" s="2"/>
      <c r="H640" s="2"/>
      <c r="I640" s="2"/>
      <c r="J640" s="2"/>
      <c r="K640" s="2"/>
      <c r="L640" s="2"/>
      <c r="M640" s="2"/>
    </row>
    <row r="641" customFormat="false" ht="12.75" hidden="false" customHeight="false" outlineLevel="0" collapsed="false">
      <c r="G641" s="3"/>
      <c r="H641" s="3"/>
      <c r="I641" s="3"/>
      <c r="J641" s="3"/>
      <c r="K641" s="3"/>
      <c r="L641" s="4"/>
      <c r="M641" s="5"/>
    </row>
    <row r="642" customFormat="false" ht="12.75" hidden="false" customHeight="false" outlineLevel="0" collapsed="false">
      <c r="G642" s="2"/>
      <c r="H642" s="2"/>
      <c r="I642" s="2"/>
      <c r="J642" s="2"/>
      <c r="K642" s="2"/>
      <c r="L642" s="2"/>
      <c r="M642" s="2"/>
    </row>
    <row r="643" customFormat="false" ht="12.75" hidden="false" customHeight="false" outlineLevel="0" collapsed="false">
      <c r="G643" s="3"/>
      <c r="H643" s="3"/>
      <c r="I643" s="3"/>
      <c r="J643" s="3"/>
      <c r="K643" s="3"/>
      <c r="L643" s="4"/>
      <c r="M643" s="5"/>
    </row>
    <row r="644" customFormat="false" ht="12.75" hidden="false" customHeight="false" outlineLevel="0" collapsed="false">
      <c r="G644" s="2"/>
      <c r="H644" s="2"/>
      <c r="I644" s="2"/>
      <c r="J644" s="2"/>
      <c r="K644" s="2"/>
      <c r="L644" s="2"/>
      <c r="M644" s="2"/>
    </row>
    <row r="645" customFormat="false" ht="12.75" hidden="false" customHeight="false" outlineLevel="0" collapsed="false">
      <c r="G645" s="3"/>
      <c r="H645" s="3"/>
      <c r="I645" s="3"/>
      <c r="J645" s="3"/>
      <c r="K645" s="3"/>
      <c r="L645" s="4"/>
      <c r="M645" s="5"/>
    </row>
    <row r="646" customFormat="false" ht="12.75" hidden="false" customHeight="false" outlineLevel="0" collapsed="false">
      <c r="G646" s="2"/>
      <c r="H646" s="2"/>
      <c r="I646" s="2"/>
      <c r="J646" s="2"/>
      <c r="K646" s="2"/>
      <c r="L646" s="2"/>
      <c r="M646" s="2"/>
    </row>
    <row r="647" customFormat="false" ht="12.75" hidden="false" customHeight="false" outlineLevel="0" collapsed="false">
      <c r="G647" s="3"/>
      <c r="H647" s="3"/>
      <c r="I647" s="3"/>
      <c r="J647" s="3"/>
      <c r="K647" s="3"/>
      <c r="L647" s="4"/>
      <c r="M647" s="5"/>
    </row>
    <row r="648" customFormat="false" ht="12.75" hidden="false" customHeight="false" outlineLevel="0" collapsed="false">
      <c r="G648" s="2"/>
      <c r="H648" s="2"/>
      <c r="I648" s="2"/>
      <c r="J648" s="2"/>
      <c r="K648" s="2"/>
      <c r="L648" s="2"/>
      <c r="M648" s="2"/>
    </row>
    <row r="649" customFormat="false" ht="12.75" hidden="false" customHeight="false" outlineLevel="0" collapsed="false">
      <c r="G649" s="3"/>
      <c r="H649" s="3"/>
      <c r="I649" s="3"/>
      <c r="J649" s="3"/>
      <c r="K649" s="3"/>
      <c r="L649" s="4"/>
      <c r="M649" s="5"/>
    </row>
    <row r="650" customFormat="false" ht="12.75" hidden="false" customHeight="false" outlineLevel="0" collapsed="false">
      <c r="G650" s="2"/>
      <c r="H650" s="2"/>
      <c r="I650" s="2"/>
      <c r="J650" s="2"/>
      <c r="K650" s="2"/>
      <c r="L650" s="2"/>
      <c r="M650" s="2"/>
    </row>
    <row r="651" customFormat="false" ht="12.75" hidden="false" customHeight="false" outlineLevel="0" collapsed="false">
      <c r="G651" s="3"/>
      <c r="H651" s="3"/>
      <c r="I651" s="3"/>
      <c r="J651" s="3"/>
      <c r="K651" s="3"/>
      <c r="L651" s="4"/>
      <c r="M651" s="5"/>
    </row>
    <row r="652" customFormat="false" ht="12.75" hidden="false" customHeight="false" outlineLevel="0" collapsed="false">
      <c r="G652" s="2"/>
      <c r="H652" s="2"/>
      <c r="I652" s="2"/>
      <c r="J652" s="2"/>
      <c r="K652" s="2"/>
      <c r="L652" s="2"/>
      <c r="M652" s="2"/>
    </row>
    <row r="653" customFormat="false" ht="12.75" hidden="false" customHeight="false" outlineLevel="0" collapsed="false">
      <c r="G653" s="3"/>
      <c r="H653" s="3"/>
      <c r="I653" s="3"/>
      <c r="J653" s="3"/>
      <c r="K653" s="3"/>
      <c r="L653" s="4"/>
      <c r="M653" s="5"/>
    </row>
    <row r="654" customFormat="false" ht="12.75" hidden="false" customHeight="false" outlineLevel="0" collapsed="false">
      <c r="G654" s="2"/>
      <c r="H654" s="2"/>
      <c r="I654" s="2"/>
      <c r="J654" s="2"/>
      <c r="K654" s="2"/>
      <c r="L654" s="2"/>
      <c r="M654" s="2"/>
    </row>
    <row r="655" customFormat="false" ht="12.75" hidden="false" customHeight="false" outlineLevel="0" collapsed="false">
      <c r="G655" s="3"/>
      <c r="H655" s="3"/>
      <c r="I655" s="3"/>
      <c r="J655" s="3"/>
      <c r="K655" s="3"/>
      <c r="L655" s="4"/>
      <c r="M655" s="5"/>
    </row>
    <row r="656" customFormat="false" ht="12.75" hidden="false" customHeight="false" outlineLevel="0" collapsed="false">
      <c r="G656" s="2"/>
      <c r="H656" s="2"/>
      <c r="I656" s="2"/>
      <c r="J656" s="2"/>
      <c r="K656" s="2"/>
      <c r="L656" s="2"/>
      <c r="M656" s="2"/>
    </row>
    <row r="657" customFormat="false" ht="12.75" hidden="false" customHeight="false" outlineLevel="0" collapsed="false">
      <c r="G657" s="3"/>
      <c r="H657" s="3"/>
      <c r="I657" s="3"/>
      <c r="J657" s="3"/>
      <c r="K657" s="3"/>
      <c r="L657" s="4"/>
      <c r="M657" s="5"/>
    </row>
    <row r="658" customFormat="false" ht="12.75" hidden="false" customHeight="false" outlineLevel="0" collapsed="false">
      <c r="G658" s="2"/>
      <c r="H658" s="2"/>
      <c r="I658" s="2"/>
      <c r="J658" s="2"/>
      <c r="K658" s="2"/>
      <c r="L658" s="2"/>
      <c r="M658" s="2"/>
    </row>
    <row r="659" customFormat="false" ht="12.75" hidden="false" customHeight="false" outlineLevel="0" collapsed="false">
      <c r="G659" s="3"/>
      <c r="H659" s="3"/>
      <c r="I659" s="3"/>
      <c r="J659" s="3"/>
      <c r="K659" s="3"/>
      <c r="L659" s="4"/>
      <c r="M659" s="5"/>
    </row>
    <row r="660" customFormat="false" ht="12.75" hidden="false" customHeight="false" outlineLevel="0" collapsed="false">
      <c r="G660" s="2"/>
      <c r="H660" s="2"/>
      <c r="I660" s="2"/>
      <c r="J660" s="2"/>
      <c r="K660" s="2"/>
      <c r="L660" s="2"/>
      <c r="M660" s="2"/>
    </row>
    <row r="661" customFormat="false" ht="12.75" hidden="false" customHeight="false" outlineLevel="0" collapsed="false">
      <c r="G661" s="3"/>
      <c r="H661" s="3"/>
      <c r="I661" s="3"/>
      <c r="J661" s="3"/>
      <c r="K661" s="3"/>
      <c r="L661" s="4"/>
      <c r="M661" s="5"/>
    </row>
    <row r="662" customFormat="false" ht="12.75" hidden="false" customHeight="false" outlineLevel="0" collapsed="false">
      <c r="G662" s="2"/>
      <c r="H662" s="2"/>
      <c r="I662" s="2"/>
      <c r="J662" s="2"/>
      <c r="K662" s="2"/>
      <c r="L662" s="2"/>
      <c r="M662" s="2"/>
    </row>
    <row r="663" customFormat="false" ht="12.75" hidden="false" customHeight="false" outlineLevel="0" collapsed="false">
      <c r="G663" s="3"/>
      <c r="H663" s="3"/>
      <c r="I663" s="3"/>
      <c r="J663" s="3"/>
      <c r="K663" s="3"/>
      <c r="L663" s="4"/>
      <c r="M663" s="5"/>
    </row>
    <row r="664" customFormat="false" ht="12.75" hidden="false" customHeight="false" outlineLevel="0" collapsed="false">
      <c r="G664" s="2"/>
      <c r="H664" s="2"/>
      <c r="I664" s="2"/>
      <c r="J664" s="2"/>
      <c r="K664" s="2"/>
      <c r="L664" s="2"/>
      <c r="M664" s="2"/>
    </row>
    <row r="665" customFormat="false" ht="12.75" hidden="false" customHeight="false" outlineLevel="0" collapsed="false">
      <c r="G665" s="3"/>
      <c r="H665" s="3"/>
      <c r="I665" s="3"/>
      <c r="J665" s="3"/>
      <c r="K665" s="3"/>
      <c r="L665" s="4"/>
      <c r="M665" s="5"/>
    </row>
    <row r="666" customFormat="false" ht="12.75" hidden="false" customHeight="false" outlineLevel="0" collapsed="false">
      <c r="G666" s="2"/>
      <c r="H666" s="2"/>
      <c r="I666" s="2"/>
      <c r="J666" s="2"/>
      <c r="K666" s="2"/>
      <c r="L666" s="2"/>
      <c r="M666" s="2"/>
    </row>
    <row r="667" customFormat="false" ht="12.75" hidden="false" customHeight="false" outlineLevel="0" collapsed="false">
      <c r="G667" s="3"/>
      <c r="H667" s="3"/>
      <c r="I667" s="3"/>
      <c r="J667" s="3"/>
      <c r="K667" s="3"/>
      <c r="L667" s="4"/>
      <c r="M667" s="5"/>
    </row>
    <row r="668" customFormat="false" ht="12.75" hidden="false" customHeight="false" outlineLevel="0" collapsed="false">
      <c r="G668" s="2"/>
      <c r="H668" s="2"/>
      <c r="I668" s="2"/>
      <c r="J668" s="2"/>
      <c r="K668" s="2"/>
      <c r="L668" s="2"/>
      <c r="M668" s="2"/>
    </row>
    <row r="669" customFormat="false" ht="12.75" hidden="false" customHeight="false" outlineLevel="0" collapsed="false">
      <c r="G669" s="3"/>
      <c r="H669" s="3"/>
      <c r="I669" s="3"/>
      <c r="J669" s="3"/>
      <c r="K669" s="3"/>
      <c r="L669" s="4"/>
      <c r="M669" s="5"/>
    </row>
    <row r="670" customFormat="false" ht="12.75" hidden="false" customHeight="false" outlineLevel="0" collapsed="false">
      <c r="G670" s="2"/>
      <c r="H670" s="2"/>
      <c r="I670" s="2"/>
      <c r="J670" s="2"/>
      <c r="K670" s="2"/>
      <c r="L670" s="2"/>
      <c r="M670" s="2"/>
    </row>
    <row r="671" customFormat="false" ht="12.75" hidden="false" customHeight="false" outlineLevel="0" collapsed="false">
      <c r="G671" s="3"/>
      <c r="H671" s="3"/>
      <c r="I671" s="3"/>
      <c r="J671" s="3"/>
      <c r="K671" s="3"/>
      <c r="L671" s="4"/>
      <c r="M671" s="5"/>
    </row>
    <row r="672" customFormat="false" ht="12.75" hidden="false" customHeight="false" outlineLevel="0" collapsed="false">
      <c r="G672" s="2"/>
      <c r="H672" s="2"/>
      <c r="I672" s="2"/>
      <c r="J672" s="2"/>
      <c r="K672" s="2"/>
      <c r="L672" s="2"/>
      <c r="M672" s="2"/>
    </row>
    <row r="673" customFormat="false" ht="12.75" hidden="false" customHeight="false" outlineLevel="0" collapsed="false">
      <c r="G673" s="3"/>
      <c r="H673" s="3"/>
      <c r="I673" s="3"/>
      <c r="J673" s="3"/>
      <c r="K673" s="3"/>
      <c r="L673" s="4"/>
      <c r="M673" s="5"/>
    </row>
    <row r="674" customFormat="false" ht="12.75" hidden="false" customHeight="false" outlineLevel="0" collapsed="false">
      <c r="G674" s="2"/>
      <c r="H674" s="2"/>
      <c r="I674" s="2"/>
      <c r="J674" s="2"/>
      <c r="K674" s="2"/>
      <c r="L674" s="2"/>
      <c r="M674" s="2"/>
    </row>
    <row r="675" customFormat="false" ht="12.75" hidden="false" customHeight="false" outlineLevel="0" collapsed="false">
      <c r="G675" s="3"/>
      <c r="H675" s="3"/>
      <c r="I675" s="3"/>
      <c r="J675" s="3"/>
      <c r="K675" s="3"/>
      <c r="L675" s="4"/>
      <c r="M675" s="5"/>
    </row>
    <row r="676" customFormat="false" ht="12.75" hidden="false" customHeight="false" outlineLevel="0" collapsed="false">
      <c r="G676" s="2"/>
      <c r="H676" s="2"/>
      <c r="I676" s="2"/>
      <c r="J676" s="2"/>
      <c r="K676" s="2"/>
      <c r="L676" s="2"/>
      <c r="M676" s="2"/>
    </row>
    <row r="677" customFormat="false" ht="12.75" hidden="false" customHeight="false" outlineLevel="0" collapsed="false">
      <c r="G677" s="3"/>
      <c r="H677" s="3"/>
      <c r="I677" s="3"/>
      <c r="J677" s="3"/>
      <c r="K677" s="3"/>
      <c r="L677" s="4"/>
      <c r="M677" s="5"/>
    </row>
    <row r="678" customFormat="false" ht="12.75" hidden="false" customHeight="false" outlineLevel="0" collapsed="false">
      <c r="G678" s="2"/>
      <c r="H678" s="2"/>
      <c r="I678" s="2"/>
      <c r="J678" s="2"/>
      <c r="K678" s="2"/>
      <c r="L678" s="2"/>
      <c r="M678" s="2"/>
    </row>
    <row r="679" customFormat="false" ht="12.75" hidden="false" customHeight="false" outlineLevel="0" collapsed="false">
      <c r="G679" s="3"/>
      <c r="H679" s="3"/>
      <c r="I679" s="3"/>
      <c r="J679" s="3"/>
      <c r="K679" s="3"/>
      <c r="L679" s="4"/>
      <c r="M679" s="5"/>
    </row>
    <row r="680" customFormat="false" ht="12.75" hidden="false" customHeight="false" outlineLevel="0" collapsed="false">
      <c r="G680" s="2"/>
      <c r="H680" s="2"/>
      <c r="I680" s="2"/>
      <c r="J680" s="2"/>
      <c r="K680" s="2"/>
      <c r="L680" s="2"/>
      <c r="M680" s="2"/>
    </row>
    <row r="681" customFormat="false" ht="12.75" hidden="false" customHeight="false" outlineLevel="0" collapsed="false">
      <c r="G681" s="3"/>
      <c r="H681" s="3"/>
      <c r="I681" s="3"/>
      <c r="J681" s="3"/>
      <c r="K681" s="3"/>
      <c r="L681" s="4"/>
      <c r="M681" s="5"/>
    </row>
    <row r="682" customFormat="false" ht="12.75" hidden="false" customHeight="false" outlineLevel="0" collapsed="false">
      <c r="G682" s="2"/>
      <c r="H682" s="2"/>
      <c r="I682" s="2"/>
      <c r="J682" s="2"/>
      <c r="K682" s="2"/>
      <c r="L682" s="2"/>
      <c r="M682" s="2"/>
    </row>
    <row r="683" customFormat="false" ht="12.75" hidden="false" customHeight="false" outlineLevel="0" collapsed="false">
      <c r="G683" s="3"/>
      <c r="H683" s="3"/>
      <c r="I683" s="3"/>
      <c r="J683" s="3"/>
      <c r="K683" s="3"/>
      <c r="L683" s="4"/>
      <c r="M683" s="5"/>
    </row>
    <row r="684" customFormat="false" ht="12.75" hidden="false" customHeight="false" outlineLevel="0" collapsed="false">
      <c r="G684" s="2"/>
      <c r="H684" s="2"/>
      <c r="I684" s="2"/>
      <c r="J684" s="2"/>
      <c r="K684" s="2"/>
      <c r="L684" s="2"/>
      <c r="M684" s="2"/>
    </row>
    <row r="685" customFormat="false" ht="12.75" hidden="false" customHeight="false" outlineLevel="0" collapsed="false">
      <c r="G685" s="3"/>
      <c r="H685" s="3"/>
      <c r="I685" s="3"/>
      <c r="J685" s="3"/>
      <c r="K685" s="3"/>
      <c r="L685" s="4"/>
      <c r="M685" s="5"/>
    </row>
    <row r="686" customFormat="false" ht="12.75" hidden="false" customHeight="false" outlineLevel="0" collapsed="false">
      <c r="G686" s="2"/>
      <c r="H686" s="2"/>
      <c r="I686" s="2"/>
      <c r="J686" s="2"/>
      <c r="K686" s="2"/>
      <c r="L686" s="2"/>
      <c r="M686" s="2"/>
    </row>
    <row r="687" customFormat="false" ht="12.75" hidden="false" customHeight="false" outlineLevel="0" collapsed="false">
      <c r="G687" s="3"/>
      <c r="H687" s="3"/>
      <c r="I687" s="3"/>
      <c r="J687" s="3"/>
      <c r="K687" s="3"/>
      <c r="L687" s="4"/>
      <c r="M687" s="5"/>
    </row>
    <row r="688" customFormat="false" ht="12.75" hidden="false" customHeight="false" outlineLevel="0" collapsed="false">
      <c r="G688" s="2"/>
      <c r="H688" s="2"/>
      <c r="I688" s="2"/>
      <c r="J688" s="2"/>
      <c r="K688" s="2"/>
      <c r="L688" s="2"/>
      <c r="M688" s="2"/>
    </row>
    <row r="689" customFormat="false" ht="12.75" hidden="false" customHeight="false" outlineLevel="0" collapsed="false">
      <c r="G689" s="3"/>
      <c r="H689" s="3"/>
      <c r="I689" s="3"/>
      <c r="J689" s="3"/>
      <c r="K689" s="3"/>
      <c r="L689" s="4"/>
      <c r="M689" s="5"/>
    </row>
    <row r="690" customFormat="false" ht="12.75" hidden="false" customHeight="false" outlineLevel="0" collapsed="false">
      <c r="G690" s="2"/>
      <c r="H690" s="2"/>
      <c r="I690" s="2"/>
      <c r="J690" s="2"/>
      <c r="K690" s="2"/>
      <c r="L690" s="2"/>
      <c r="M690" s="2"/>
    </row>
    <row r="691" customFormat="false" ht="12.75" hidden="false" customHeight="false" outlineLevel="0" collapsed="false">
      <c r="G691" s="3"/>
      <c r="H691" s="3"/>
      <c r="I691" s="3"/>
      <c r="J691" s="3"/>
      <c r="K691" s="3"/>
      <c r="L691" s="4"/>
      <c r="M691" s="5"/>
    </row>
    <row r="692" customFormat="false" ht="12.75" hidden="false" customHeight="false" outlineLevel="0" collapsed="false">
      <c r="G692" s="2"/>
      <c r="H692" s="2"/>
      <c r="I692" s="2"/>
      <c r="J692" s="2"/>
      <c r="K692" s="2"/>
      <c r="L692" s="2"/>
      <c r="M692" s="2"/>
    </row>
    <row r="693" customFormat="false" ht="12.75" hidden="false" customHeight="false" outlineLevel="0" collapsed="false">
      <c r="G693" s="3"/>
      <c r="H693" s="3"/>
      <c r="I693" s="3"/>
      <c r="J693" s="3"/>
      <c r="K693" s="3"/>
      <c r="L693" s="4"/>
      <c r="M693" s="5"/>
    </row>
    <row r="694" customFormat="false" ht="12.75" hidden="false" customHeight="false" outlineLevel="0" collapsed="false">
      <c r="G694" s="2"/>
      <c r="H694" s="2"/>
      <c r="I694" s="2"/>
      <c r="J694" s="2"/>
      <c r="K694" s="2"/>
      <c r="L694" s="2"/>
      <c r="M694" s="2"/>
    </row>
    <row r="695" customFormat="false" ht="12.75" hidden="false" customHeight="false" outlineLevel="0" collapsed="false">
      <c r="G695" s="3"/>
      <c r="H695" s="3"/>
      <c r="I695" s="3"/>
      <c r="J695" s="3"/>
      <c r="K695" s="3"/>
      <c r="L695" s="4"/>
      <c r="M695" s="5"/>
    </row>
    <row r="696" customFormat="false" ht="12.75" hidden="false" customHeight="false" outlineLevel="0" collapsed="false">
      <c r="G696" s="2"/>
      <c r="H696" s="2"/>
      <c r="I696" s="2"/>
      <c r="J696" s="2"/>
      <c r="K696" s="2"/>
      <c r="L696" s="2"/>
      <c r="M696" s="2"/>
    </row>
    <row r="697" customFormat="false" ht="12.75" hidden="false" customHeight="false" outlineLevel="0" collapsed="false">
      <c r="G697" s="3"/>
      <c r="H697" s="3"/>
      <c r="I697" s="3"/>
      <c r="J697" s="3"/>
      <c r="K697" s="3"/>
      <c r="L697" s="4"/>
      <c r="M697" s="5"/>
    </row>
    <row r="698" customFormat="false" ht="12.75" hidden="false" customHeight="false" outlineLevel="0" collapsed="false">
      <c r="G698" s="2"/>
      <c r="H698" s="2"/>
      <c r="I698" s="2"/>
      <c r="J698" s="2"/>
      <c r="K698" s="2"/>
      <c r="L698" s="2"/>
      <c r="M698" s="2"/>
    </row>
    <row r="699" customFormat="false" ht="12.75" hidden="false" customHeight="false" outlineLevel="0" collapsed="false">
      <c r="G699" s="3"/>
      <c r="H699" s="3"/>
      <c r="I699" s="3"/>
      <c r="J699" s="3"/>
      <c r="K699" s="3"/>
      <c r="L699" s="4"/>
      <c r="M699" s="5"/>
    </row>
    <row r="700" customFormat="false" ht="12.75" hidden="false" customHeight="false" outlineLevel="0" collapsed="false">
      <c r="G700" s="2"/>
      <c r="H700" s="2"/>
      <c r="I700" s="2"/>
      <c r="J700" s="2"/>
      <c r="K700" s="2"/>
      <c r="L700" s="2"/>
      <c r="M700" s="2"/>
    </row>
    <row r="701" customFormat="false" ht="12.75" hidden="false" customHeight="false" outlineLevel="0" collapsed="false">
      <c r="G701" s="3"/>
      <c r="H701" s="3"/>
      <c r="I701" s="3"/>
      <c r="J701" s="3"/>
      <c r="K701" s="3"/>
      <c r="L701" s="4"/>
      <c r="M701" s="5"/>
    </row>
    <row r="702" customFormat="false" ht="12.75" hidden="false" customHeight="false" outlineLevel="0" collapsed="false">
      <c r="G702" s="2"/>
      <c r="H702" s="2"/>
      <c r="I702" s="2"/>
      <c r="J702" s="2"/>
      <c r="K702" s="2"/>
      <c r="L702" s="2"/>
      <c r="M702" s="2"/>
    </row>
    <row r="703" customFormat="false" ht="12.75" hidden="false" customHeight="false" outlineLevel="0" collapsed="false">
      <c r="G703" s="3"/>
      <c r="H703" s="3"/>
      <c r="I703" s="3"/>
      <c r="J703" s="3"/>
      <c r="K703" s="3"/>
      <c r="L703" s="4"/>
      <c r="M703" s="5"/>
    </row>
    <row r="704" customFormat="false" ht="12.75" hidden="false" customHeight="false" outlineLevel="0" collapsed="false">
      <c r="G704" s="2"/>
      <c r="H704" s="2"/>
      <c r="I704" s="2"/>
      <c r="J704" s="2"/>
      <c r="K704" s="2"/>
      <c r="L704" s="2"/>
      <c r="M704" s="2"/>
    </row>
    <row r="705" customFormat="false" ht="12.75" hidden="false" customHeight="false" outlineLevel="0" collapsed="false">
      <c r="G705" s="3"/>
      <c r="H705" s="3"/>
      <c r="I705" s="3"/>
      <c r="J705" s="3"/>
      <c r="K705" s="3"/>
      <c r="L705" s="4"/>
      <c r="M705" s="5"/>
    </row>
    <row r="706" customFormat="false" ht="12.75" hidden="false" customHeight="false" outlineLevel="0" collapsed="false">
      <c r="G706" s="2"/>
      <c r="H706" s="2"/>
      <c r="I706" s="2"/>
      <c r="J706" s="2"/>
      <c r="K706" s="2"/>
      <c r="L706" s="2"/>
      <c r="M706" s="2"/>
    </row>
    <row r="707" customFormat="false" ht="12.75" hidden="false" customHeight="false" outlineLevel="0" collapsed="false">
      <c r="G707" s="3"/>
      <c r="H707" s="3"/>
      <c r="I707" s="3"/>
      <c r="J707" s="3"/>
      <c r="K707" s="3"/>
      <c r="L707" s="4"/>
      <c r="M707" s="5"/>
    </row>
    <row r="708" customFormat="false" ht="12.75" hidden="false" customHeight="false" outlineLevel="0" collapsed="false">
      <c r="G708" s="2"/>
      <c r="H708" s="2"/>
      <c r="I708" s="2"/>
      <c r="J708" s="2"/>
      <c r="K708" s="2"/>
      <c r="L708" s="2"/>
      <c r="M708" s="2"/>
    </row>
    <row r="709" customFormat="false" ht="12.75" hidden="false" customHeight="false" outlineLevel="0" collapsed="false">
      <c r="G709" s="3"/>
      <c r="H709" s="3"/>
      <c r="I709" s="3"/>
      <c r="J709" s="3"/>
      <c r="K709" s="3"/>
      <c r="L709" s="4"/>
      <c r="M709" s="5"/>
    </row>
    <row r="710" customFormat="false" ht="12.75" hidden="false" customHeight="false" outlineLevel="0" collapsed="false">
      <c r="G710" s="2"/>
      <c r="H710" s="2"/>
      <c r="I710" s="2"/>
      <c r="J710" s="2"/>
      <c r="K710" s="2"/>
      <c r="L710" s="2"/>
      <c r="M710" s="2"/>
    </row>
    <row r="711" customFormat="false" ht="12.75" hidden="false" customHeight="false" outlineLevel="0" collapsed="false">
      <c r="G711" s="3"/>
      <c r="H711" s="3"/>
      <c r="I711" s="3"/>
      <c r="J711" s="3"/>
      <c r="K711" s="3"/>
      <c r="L711" s="4"/>
      <c r="M711" s="5"/>
    </row>
    <row r="712" customFormat="false" ht="12.75" hidden="false" customHeight="false" outlineLevel="0" collapsed="false">
      <c r="G712" s="2"/>
      <c r="H712" s="2"/>
      <c r="I712" s="2"/>
      <c r="J712" s="2"/>
      <c r="K712" s="2"/>
      <c r="L712" s="2"/>
      <c r="M712" s="2"/>
    </row>
    <row r="713" customFormat="false" ht="12.75" hidden="false" customHeight="false" outlineLevel="0" collapsed="false">
      <c r="G713" s="3"/>
      <c r="H713" s="3"/>
      <c r="I713" s="3"/>
      <c r="J713" s="3"/>
      <c r="K713" s="3"/>
      <c r="L713" s="4"/>
      <c r="M713" s="5"/>
    </row>
    <row r="714" customFormat="false" ht="12.75" hidden="false" customHeight="false" outlineLevel="0" collapsed="false">
      <c r="G714" s="2"/>
      <c r="H714" s="2"/>
      <c r="I714" s="2"/>
      <c r="J714" s="2"/>
      <c r="K714" s="2"/>
      <c r="L714" s="2"/>
      <c r="M714" s="2"/>
    </row>
    <row r="715" customFormat="false" ht="12.75" hidden="false" customHeight="false" outlineLevel="0" collapsed="false">
      <c r="G715" s="3"/>
      <c r="H715" s="3"/>
      <c r="I715" s="3"/>
      <c r="J715" s="3"/>
      <c r="K715" s="3"/>
      <c r="L715" s="4"/>
      <c r="M715" s="5"/>
    </row>
    <row r="716" customFormat="false" ht="12.75" hidden="false" customHeight="false" outlineLevel="0" collapsed="false">
      <c r="G716" s="2"/>
      <c r="H716" s="2"/>
      <c r="I716" s="2"/>
      <c r="J716" s="2"/>
      <c r="K716" s="2"/>
      <c r="L716" s="2"/>
      <c r="M716" s="2"/>
    </row>
    <row r="717" customFormat="false" ht="12.75" hidden="false" customHeight="false" outlineLevel="0" collapsed="false">
      <c r="G717" s="3"/>
      <c r="H717" s="3"/>
      <c r="I717" s="3"/>
      <c r="J717" s="3"/>
      <c r="K717" s="3"/>
      <c r="L717" s="4"/>
      <c r="M717" s="5"/>
    </row>
    <row r="718" customFormat="false" ht="12.75" hidden="false" customHeight="false" outlineLevel="0" collapsed="false">
      <c r="G718" s="2"/>
      <c r="H718" s="2"/>
      <c r="I718" s="2"/>
      <c r="J718" s="2"/>
      <c r="K718" s="2"/>
      <c r="L718" s="2"/>
      <c r="M718" s="2"/>
    </row>
    <row r="719" customFormat="false" ht="12.75" hidden="false" customHeight="false" outlineLevel="0" collapsed="false">
      <c r="G719" s="3"/>
      <c r="H719" s="3"/>
      <c r="I719" s="3"/>
      <c r="J719" s="3"/>
      <c r="K719" s="3"/>
      <c r="L719" s="4"/>
      <c r="M719" s="5"/>
    </row>
    <row r="720" customFormat="false" ht="12.75" hidden="false" customHeight="false" outlineLevel="0" collapsed="false">
      <c r="G720" s="2"/>
      <c r="H720" s="2"/>
      <c r="I720" s="2"/>
      <c r="J720" s="2"/>
      <c r="K720" s="2"/>
      <c r="L720" s="2"/>
      <c r="M720" s="2"/>
    </row>
    <row r="721" customFormat="false" ht="12.75" hidden="false" customHeight="false" outlineLevel="0" collapsed="false">
      <c r="G721" s="3"/>
      <c r="H721" s="3"/>
      <c r="I721" s="3"/>
      <c r="J721" s="3"/>
      <c r="K721" s="3"/>
      <c r="L721" s="4"/>
      <c r="M721" s="5"/>
    </row>
    <row r="722" customFormat="false" ht="12.75" hidden="false" customHeight="false" outlineLevel="0" collapsed="false">
      <c r="G722" s="2"/>
      <c r="H722" s="2"/>
      <c r="I722" s="2"/>
      <c r="J722" s="2"/>
      <c r="K722" s="2"/>
      <c r="L722" s="2"/>
      <c r="M722" s="2"/>
    </row>
    <row r="723" customFormat="false" ht="12.75" hidden="false" customHeight="false" outlineLevel="0" collapsed="false">
      <c r="G723" s="3"/>
      <c r="H723" s="3"/>
      <c r="I723" s="3"/>
      <c r="J723" s="3"/>
      <c r="K723" s="3"/>
      <c r="L723" s="4"/>
      <c r="M723" s="5"/>
    </row>
    <row r="724" customFormat="false" ht="12.75" hidden="false" customHeight="false" outlineLevel="0" collapsed="false">
      <c r="G724" s="2"/>
      <c r="H724" s="2"/>
      <c r="I724" s="2"/>
      <c r="J724" s="2"/>
      <c r="K724" s="2"/>
      <c r="L724" s="2"/>
      <c r="M724" s="2"/>
    </row>
    <row r="725" customFormat="false" ht="12.75" hidden="false" customHeight="false" outlineLevel="0" collapsed="false">
      <c r="G725" s="3"/>
      <c r="H725" s="3"/>
      <c r="I725" s="3"/>
      <c r="J725" s="3"/>
      <c r="K725" s="3"/>
      <c r="L725" s="4"/>
      <c r="M725" s="5"/>
    </row>
    <row r="726" customFormat="false" ht="12.75" hidden="false" customHeight="false" outlineLevel="0" collapsed="false">
      <c r="G726" s="2"/>
      <c r="H726" s="2"/>
      <c r="I726" s="2"/>
      <c r="J726" s="2"/>
      <c r="K726" s="2"/>
      <c r="L726" s="2"/>
      <c r="M726" s="2"/>
    </row>
    <row r="727" customFormat="false" ht="12.75" hidden="false" customHeight="false" outlineLevel="0" collapsed="false">
      <c r="G727" s="3"/>
      <c r="H727" s="3"/>
      <c r="I727" s="3"/>
      <c r="J727" s="3"/>
      <c r="K727" s="3"/>
      <c r="L727" s="4"/>
      <c r="M727" s="5"/>
    </row>
    <row r="728" customFormat="false" ht="12.75" hidden="false" customHeight="false" outlineLevel="0" collapsed="false">
      <c r="G728" s="2"/>
      <c r="H728" s="2"/>
      <c r="I728" s="2"/>
      <c r="J728" s="2"/>
      <c r="K728" s="2"/>
      <c r="L728" s="2"/>
      <c r="M728" s="2"/>
    </row>
    <row r="729" customFormat="false" ht="12.75" hidden="false" customHeight="false" outlineLevel="0" collapsed="false">
      <c r="G729" s="3"/>
      <c r="H729" s="3"/>
      <c r="I729" s="3"/>
      <c r="J729" s="3"/>
      <c r="K729" s="3"/>
      <c r="L729" s="4"/>
      <c r="M729" s="5"/>
    </row>
    <row r="730" customFormat="false" ht="12.75" hidden="false" customHeight="false" outlineLevel="0" collapsed="false">
      <c r="G730" s="2"/>
      <c r="H730" s="2"/>
      <c r="I730" s="2"/>
      <c r="J730" s="2"/>
      <c r="K730" s="2"/>
      <c r="L730" s="2"/>
      <c r="M730" s="2"/>
    </row>
    <row r="731" customFormat="false" ht="12.75" hidden="false" customHeight="false" outlineLevel="0" collapsed="false">
      <c r="G731" s="3"/>
      <c r="H731" s="3"/>
      <c r="I731" s="3"/>
      <c r="J731" s="3"/>
      <c r="K731" s="3"/>
      <c r="L731" s="4"/>
      <c r="M731" s="5"/>
    </row>
    <row r="732" customFormat="false" ht="12.75" hidden="false" customHeight="false" outlineLevel="0" collapsed="false">
      <c r="G732" s="2"/>
      <c r="H732" s="2"/>
      <c r="I732" s="2"/>
      <c r="J732" s="2"/>
      <c r="K732" s="2"/>
      <c r="L732" s="2"/>
      <c r="M732" s="2"/>
    </row>
    <row r="733" customFormat="false" ht="12.75" hidden="false" customHeight="false" outlineLevel="0" collapsed="false">
      <c r="G733" s="3"/>
      <c r="H733" s="3"/>
      <c r="I733" s="3"/>
      <c r="J733" s="3"/>
      <c r="K733" s="3"/>
      <c r="L733" s="4"/>
      <c r="M733" s="5"/>
    </row>
    <row r="734" customFormat="false" ht="12.75" hidden="false" customHeight="false" outlineLevel="0" collapsed="false">
      <c r="G734" s="2"/>
      <c r="H734" s="2"/>
      <c r="I734" s="2"/>
      <c r="J734" s="2"/>
      <c r="K734" s="2"/>
      <c r="L734" s="2"/>
      <c r="M734" s="2"/>
    </row>
    <row r="735" customFormat="false" ht="12.75" hidden="false" customHeight="false" outlineLevel="0" collapsed="false">
      <c r="G735" s="3"/>
      <c r="H735" s="3"/>
      <c r="I735" s="3"/>
      <c r="J735" s="3"/>
      <c r="K735" s="3"/>
      <c r="L735" s="4"/>
      <c r="M735" s="5"/>
    </row>
    <row r="736" customFormat="false" ht="12.75" hidden="false" customHeight="false" outlineLevel="0" collapsed="false">
      <c r="G736" s="2"/>
      <c r="H736" s="2"/>
      <c r="I736" s="2"/>
      <c r="J736" s="2"/>
      <c r="K736" s="2"/>
      <c r="L736" s="2"/>
      <c r="M736" s="2"/>
    </row>
    <row r="737" customFormat="false" ht="12.75" hidden="false" customHeight="false" outlineLevel="0" collapsed="false">
      <c r="G737" s="3"/>
      <c r="H737" s="3"/>
      <c r="I737" s="3"/>
      <c r="J737" s="3"/>
      <c r="K737" s="3"/>
      <c r="L737" s="4"/>
      <c r="M737" s="5"/>
    </row>
    <row r="738" customFormat="false" ht="12.75" hidden="false" customHeight="false" outlineLevel="0" collapsed="false">
      <c r="G738" s="2"/>
      <c r="H738" s="2"/>
      <c r="I738" s="2"/>
      <c r="J738" s="2"/>
      <c r="K738" s="2"/>
      <c r="L738" s="2"/>
      <c r="M738" s="2"/>
    </row>
    <row r="739" customFormat="false" ht="12.75" hidden="false" customHeight="false" outlineLevel="0" collapsed="false">
      <c r="G739" s="3"/>
      <c r="H739" s="3"/>
      <c r="I739" s="3"/>
      <c r="J739" s="3"/>
      <c r="K739" s="3"/>
      <c r="L739" s="4"/>
      <c r="M739" s="5"/>
    </row>
    <row r="740" customFormat="false" ht="12.75" hidden="false" customHeight="false" outlineLevel="0" collapsed="false">
      <c r="G740" s="2"/>
      <c r="H740" s="2"/>
      <c r="I740" s="2"/>
      <c r="J740" s="2"/>
      <c r="K740" s="2"/>
      <c r="L740" s="2"/>
      <c r="M740" s="2"/>
    </row>
    <row r="741" customFormat="false" ht="12.75" hidden="false" customHeight="false" outlineLevel="0" collapsed="false">
      <c r="G741" s="3"/>
      <c r="H741" s="3"/>
      <c r="I741" s="3"/>
      <c r="J741" s="3"/>
      <c r="K741" s="3"/>
      <c r="L741" s="4"/>
      <c r="M741" s="5"/>
    </row>
    <row r="742" customFormat="false" ht="12.75" hidden="false" customHeight="false" outlineLevel="0" collapsed="false">
      <c r="G742" s="2"/>
      <c r="H742" s="2"/>
      <c r="I742" s="2"/>
      <c r="J742" s="2"/>
      <c r="K742" s="2"/>
      <c r="L742" s="2"/>
      <c r="M742" s="2"/>
    </row>
    <row r="743" customFormat="false" ht="12.75" hidden="false" customHeight="false" outlineLevel="0" collapsed="false">
      <c r="G743" s="3"/>
      <c r="H743" s="3"/>
      <c r="I743" s="3"/>
      <c r="J743" s="3"/>
      <c r="K743" s="3"/>
      <c r="L743" s="4"/>
      <c r="M743" s="5"/>
    </row>
    <row r="744" customFormat="false" ht="12.75" hidden="false" customHeight="false" outlineLevel="0" collapsed="false">
      <c r="G744" s="2"/>
      <c r="H744" s="2"/>
      <c r="I744" s="2"/>
      <c r="J744" s="2"/>
      <c r="K744" s="2"/>
      <c r="L744" s="2"/>
      <c r="M744" s="2"/>
    </row>
    <row r="745" customFormat="false" ht="12.75" hidden="false" customHeight="false" outlineLevel="0" collapsed="false">
      <c r="G745" s="3"/>
      <c r="H745" s="3"/>
      <c r="I745" s="3"/>
      <c r="J745" s="3"/>
      <c r="K745" s="3"/>
      <c r="L745" s="4"/>
      <c r="M745" s="5"/>
    </row>
    <row r="746" customFormat="false" ht="12.75" hidden="false" customHeight="false" outlineLevel="0" collapsed="false">
      <c r="G746" s="2"/>
      <c r="H746" s="2"/>
      <c r="I746" s="2"/>
      <c r="J746" s="2"/>
      <c r="K746" s="2"/>
      <c r="L746" s="2"/>
      <c r="M746" s="2"/>
    </row>
    <row r="747" customFormat="false" ht="12.75" hidden="false" customHeight="false" outlineLevel="0" collapsed="false">
      <c r="G747" s="3"/>
      <c r="H747" s="3"/>
      <c r="I747" s="3"/>
      <c r="J747" s="3"/>
      <c r="K747" s="3"/>
      <c r="L747" s="4"/>
      <c r="M747" s="5"/>
    </row>
    <row r="748" customFormat="false" ht="12.75" hidden="false" customHeight="false" outlineLevel="0" collapsed="false">
      <c r="G748" s="2"/>
      <c r="H748" s="2"/>
      <c r="I748" s="2"/>
      <c r="J748" s="2"/>
      <c r="K748" s="2"/>
      <c r="L748" s="2"/>
      <c r="M748" s="2"/>
    </row>
    <row r="749" customFormat="false" ht="12.75" hidden="false" customHeight="false" outlineLevel="0" collapsed="false">
      <c r="G749" s="3"/>
      <c r="H749" s="3"/>
      <c r="I749" s="3"/>
      <c r="J749" s="3"/>
      <c r="K749" s="3"/>
      <c r="L749" s="4"/>
      <c r="M749" s="5"/>
    </row>
    <row r="750" customFormat="false" ht="12.75" hidden="false" customHeight="false" outlineLevel="0" collapsed="false">
      <c r="G750" s="2"/>
      <c r="H750" s="2"/>
      <c r="I750" s="2"/>
      <c r="J750" s="2"/>
      <c r="K750" s="2"/>
      <c r="L750" s="2"/>
      <c r="M750" s="2"/>
    </row>
    <row r="751" customFormat="false" ht="12.75" hidden="false" customHeight="false" outlineLevel="0" collapsed="false">
      <c r="G751" s="3"/>
      <c r="H751" s="3"/>
      <c r="I751" s="3"/>
      <c r="J751" s="3"/>
      <c r="K751" s="3"/>
      <c r="L751" s="4"/>
      <c r="M751" s="5"/>
    </row>
    <row r="752" customFormat="false" ht="12.75" hidden="false" customHeight="false" outlineLevel="0" collapsed="false">
      <c r="G752" s="2"/>
      <c r="H752" s="2"/>
      <c r="I752" s="2"/>
      <c r="J752" s="2"/>
      <c r="K752" s="2"/>
      <c r="L752" s="2"/>
      <c r="M752" s="2"/>
    </row>
    <row r="753" customFormat="false" ht="12.75" hidden="false" customHeight="false" outlineLevel="0" collapsed="false">
      <c r="G753" s="3"/>
      <c r="H753" s="3"/>
      <c r="I753" s="3"/>
      <c r="J753" s="3"/>
      <c r="K753" s="3"/>
      <c r="L753" s="4"/>
      <c r="M753" s="5"/>
    </row>
    <row r="754" customFormat="false" ht="12.75" hidden="false" customHeight="false" outlineLevel="0" collapsed="false">
      <c r="G754" s="2"/>
      <c r="H754" s="2"/>
      <c r="I754" s="2"/>
      <c r="J754" s="2"/>
      <c r="K754" s="2"/>
      <c r="L754" s="2"/>
      <c r="M754" s="2"/>
    </row>
    <row r="755" customFormat="false" ht="12.75" hidden="false" customHeight="false" outlineLevel="0" collapsed="false">
      <c r="G755" s="3"/>
      <c r="H755" s="3"/>
      <c r="I755" s="3"/>
      <c r="J755" s="3"/>
      <c r="K755" s="3"/>
      <c r="L755" s="4"/>
      <c r="M755" s="5"/>
    </row>
    <row r="756" customFormat="false" ht="12.75" hidden="false" customHeight="false" outlineLevel="0" collapsed="false">
      <c r="G756" s="2"/>
      <c r="H756" s="2"/>
      <c r="I756" s="2"/>
      <c r="J756" s="2"/>
      <c r="K756" s="2"/>
      <c r="L756" s="2"/>
      <c r="M756" s="2"/>
    </row>
    <row r="757" customFormat="false" ht="12.75" hidden="false" customHeight="false" outlineLevel="0" collapsed="false">
      <c r="G757" s="3"/>
      <c r="H757" s="3"/>
      <c r="I757" s="3"/>
      <c r="J757" s="3"/>
      <c r="K757" s="3"/>
      <c r="L757" s="4"/>
      <c r="M757" s="5"/>
    </row>
    <row r="758" customFormat="false" ht="12.75" hidden="false" customHeight="false" outlineLevel="0" collapsed="false">
      <c r="G758" s="2"/>
      <c r="H758" s="2"/>
      <c r="I758" s="2"/>
      <c r="J758" s="2"/>
      <c r="K758" s="2"/>
      <c r="L758" s="2"/>
      <c r="M758" s="2"/>
    </row>
    <row r="759" customFormat="false" ht="12.75" hidden="false" customHeight="false" outlineLevel="0" collapsed="false">
      <c r="G759" s="3"/>
      <c r="H759" s="3"/>
      <c r="I759" s="3"/>
      <c r="J759" s="3"/>
      <c r="K759" s="3"/>
      <c r="L759" s="4"/>
      <c r="M759" s="5"/>
    </row>
    <row r="760" customFormat="false" ht="12.75" hidden="false" customHeight="false" outlineLevel="0" collapsed="false">
      <c r="G760" s="2"/>
      <c r="H760" s="2"/>
      <c r="I760" s="2"/>
      <c r="J760" s="2"/>
      <c r="K760" s="2"/>
      <c r="L760" s="2"/>
      <c r="M760" s="2"/>
    </row>
    <row r="761" customFormat="false" ht="12.75" hidden="false" customHeight="false" outlineLevel="0" collapsed="false">
      <c r="G761" s="3"/>
      <c r="H761" s="3"/>
      <c r="I761" s="3"/>
      <c r="J761" s="3"/>
      <c r="K761" s="3"/>
      <c r="L761" s="4"/>
      <c r="M761" s="5"/>
    </row>
    <row r="762" customFormat="false" ht="12.75" hidden="false" customHeight="false" outlineLevel="0" collapsed="false">
      <c r="G762" s="2"/>
      <c r="H762" s="2"/>
      <c r="I762" s="2"/>
      <c r="J762" s="2"/>
      <c r="K762" s="2"/>
      <c r="L762" s="2"/>
      <c r="M762" s="2"/>
    </row>
    <row r="763" customFormat="false" ht="12.75" hidden="false" customHeight="false" outlineLevel="0" collapsed="false">
      <c r="G763" s="3"/>
      <c r="H763" s="3"/>
      <c r="I763" s="3"/>
      <c r="J763" s="3"/>
      <c r="K763" s="3"/>
      <c r="L763" s="4"/>
      <c r="M763" s="5"/>
    </row>
    <row r="764" customFormat="false" ht="12.75" hidden="false" customHeight="false" outlineLevel="0" collapsed="false">
      <c r="G764" s="2"/>
      <c r="H764" s="2"/>
      <c r="I764" s="2"/>
      <c r="J764" s="2"/>
      <c r="K764" s="2"/>
      <c r="L764" s="2"/>
      <c r="M764" s="2"/>
    </row>
    <row r="765" customFormat="false" ht="12.75" hidden="false" customHeight="false" outlineLevel="0" collapsed="false">
      <c r="G765" s="3"/>
      <c r="H765" s="3"/>
      <c r="I765" s="3"/>
      <c r="J765" s="3"/>
      <c r="K765" s="3"/>
      <c r="L765" s="4"/>
      <c r="M765" s="5"/>
    </row>
    <row r="766" customFormat="false" ht="12.75" hidden="false" customHeight="false" outlineLevel="0" collapsed="false">
      <c r="G766" s="2"/>
      <c r="H766" s="2"/>
      <c r="I766" s="2"/>
      <c r="J766" s="2"/>
      <c r="K766" s="2"/>
      <c r="L766" s="2"/>
      <c r="M766" s="2"/>
    </row>
    <row r="767" customFormat="false" ht="12.75" hidden="false" customHeight="false" outlineLevel="0" collapsed="false">
      <c r="G767" s="3"/>
      <c r="H767" s="3"/>
      <c r="I767" s="3"/>
      <c r="J767" s="3"/>
      <c r="K767" s="3"/>
      <c r="L767" s="4"/>
      <c r="M767" s="5"/>
    </row>
    <row r="768" customFormat="false" ht="12.75" hidden="false" customHeight="false" outlineLevel="0" collapsed="false">
      <c r="G768" s="2"/>
      <c r="H768" s="2"/>
      <c r="I768" s="2"/>
      <c r="J768" s="2"/>
      <c r="K768" s="2"/>
      <c r="L768" s="2"/>
      <c r="M768" s="2"/>
    </row>
    <row r="769" customFormat="false" ht="12.75" hidden="false" customHeight="false" outlineLevel="0" collapsed="false">
      <c r="G769" s="3"/>
      <c r="H769" s="3"/>
      <c r="I769" s="3"/>
      <c r="J769" s="3"/>
      <c r="K769" s="3"/>
      <c r="L769" s="4"/>
      <c r="M769" s="5"/>
    </row>
    <row r="770" customFormat="false" ht="12.75" hidden="false" customHeight="false" outlineLevel="0" collapsed="false">
      <c r="G770" s="2"/>
      <c r="H770" s="2"/>
      <c r="I770" s="2"/>
      <c r="J770" s="2"/>
      <c r="K770" s="2"/>
      <c r="L770" s="2"/>
      <c r="M770" s="2"/>
    </row>
    <row r="771" customFormat="false" ht="12.75" hidden="false" customHeight="false" outlineLevel="0" collapsed="false">
      <c r="G771" s="3"/>
      <c r="H771" s="3"/>
      <c r="I771" s="3"/>
      <c r="J771" s="3"/>
      <c r="K771" s="3"/>
      <c r="L771" s="4"/>
      <c r="M771" s="5"/>
    </row>
    <row r="772" customFormat="false" ht="12.75" hidden="false" customHeight="false" outlineLevel="0" collapsed="false">
      <c r="G772" s="2"/>
      <c r="H772" s="2"/>
      <c r="I772" s="2"/>
      <c r="J772" s="2"/>
      <c r="K772" s="2"/>
      <c r="L772" s="2"/>
      <c r="M772" s="2"/>
    </row>
    <row r="773" customFormat="false" ht="12.75" hidden="false" customHeight="false" outlineLevel="0" collapsed="false">
      <c r="G773" s="3"/>
      <c r="H773" s="3"/>
      <c r="I773" s="3"/>
      <c r="J773" s="3"/>
      <c r="K773" s="3"/>
      <c r="L773" s="4"/>
      <c r="M773" s="5"/>
    </row>
    <row r="774" customFormat="false" ht="12.75" hidden="false" customHeight="false" outlineLevel="0" collapsed="false">
      <c r="G774" s="2"/>
      <c r="H774" s="2"/>
      <c r="I774" s="2"/>
      <c r="J774" s="2"/>
      <c r="K774" s="2"/>
      <c r="L774" s="2"/>
      <c r="M774" s="2"/>
    </row>
    <row r="775" customFormat="false" ht="12.75" hidden="false" customHeight="false" outlineLevel="0" collapsed="false">
      <c r="G775" s="3"/>
      <c r="H775" s="3"/>
      <c r="I775" s="3"/>
      <c r="J775" s="3"/>
      <c r="K775" s="3"/>
      <c r="L775" s="4"/>
      <c r="M775" s="5"/>
    </row>
    <row r="776" customFormat="false" ht="12.75" hidden="false" customHeight="false" outlineLevel="0" collapsed="false">
      <c r="G776" s="2"/>
      <c r="H776" s="2"/>
      <c r="I776" s="2"/>
      <c r="J776" s="2"/>
      <c r="K776" s="2"/>
      <c r="L776" s="2"/>
      <c r="M776" s="2"/>
    </row>
    <row r="777" customFormat="false" ht="12.75" hidden="false" customHeight="false" outlineLevel="0" collapsed="false">
      <c r="G777" s="3"/>
      <c r="H777" s="3"/>
      <c r="I777" s="3"/>
      <c r="J777" s="3"/>
      <c r="K777" s="3"/>
      <c r="L777" s="4"/>
      <c r="M777" s="5"/>
    </row>
    <row r="778" customFormat="false" ht="12.75" hidden="false" customHeight="false" outlineLevel="0" collapsed="false">
      <c r="G778" s="2"/>
      <c r="H778" s="2"/>
      <c r="I778" s="2"/>
      <c r="J778" s="2"/>
      <c r="K778" s="2"/>
      <c r="L778" s="2"/>
      <c r="M778" s="2"/>
    </row>
    <row r="779" customFormat="false" ht="12.75" hidden="false" customHeight="false" outlineLevel="0" collapsed="false">
      <c r="G779" s="3"/>
      <c r="H779" s="3"/>
      <c r="I779" s="3"/>
      <c r="J779" s="3"/>
      <c r="K779" s="3"/>
      <c r="L779" s="4"/>
      <c r="M779" s="5"/>
    </row>
    <row r="780" customFormat="false" ht="12.75" hidden="false" customHeight="false" outlineLevel="0" collapsed="false">
      <c r="G780" s="2"/>
      <c r="H780" s="2"/>
      <c r="I780" s="2"/>
      <c r="J780" s="2"/>
      <c r="K780" s="2"/>
      <c r="L780" s="2"/>
      <c r="M780" s="2"/>
    </row>
    <row r="781" customFormat="false" ht="12.75" hidden="false" customHeight="false" outlineLevel="0" collapsed="false">
      <c r="G781" s="3"/>
      <c r="H781" s="3"/>
      <c r="I781" s="3"/>
      <c r="J781" s="3"/>
      <c r="K781" s="3"/>
      <c r="L781" s="4"/>
      <c r="M781" s="5"/>
    </row>
    <row r="782" customFormat="false" ht="12.75" hidden="false" customHeight="false" outlineLevel="0" collapsed="false">
      <c r="G782" s="2"/>
      <c r="H782" s="2"/>
      <c r="I782" s="2"/>
      <c r="J782" s="2"/>
      <c r="K782" s="2"/>
      <c r="L782" s="2"/>
      <c r="M782" s="2"/>
    </row>
    <row r="783" customFormat="false" ht="12.75" hidden="false" customHeight="false" outlineLevel="0" collapsed="false">
      <c r="G783" s="3"/>
      <c r="H783" s="3"/>
      <c r="I783" s="3"/>
      <c r="J783" s="3"/>
      <c r="K783" s="3"/>
      <c r="L783" s="4"/>
      <c r="M783" s="5"/>
    </row>
    <row r="784" customFormat="false" ht="12.75" hidden="false" customHeight="false" outlineLevel="0" collapsed="false">
      <c r="G784" s="2"/>
      <c r="H784" s="2"/>
      <c r="I784" s="2"/>
      <c r="J784" s="2"/>
      <c r="K784" s="2"/>
      <c r="L784" s="2"/>
      <c r="M784" s="2"/>
    </row>
    <row r="785" customFormat="false" ht="12.75" hidden="false" customHeight="false" outlineLevel="0" collapsed="false">
      <c r="G785" s="3"/>
      <c r="H785" s="3"/>
      <c r="I785" s="3"/>
      <c r="J785" s="3"/>
      <c r="K785" s="3"/>
      <c r="L785" s="4"/>
      <c r="M785" s="5"/>
    </row>
    <row r="786" customFormat="false" ht="12.75" hidden="false" customHeight="false" outlineLevel="0" collapsed="false">
      <c r="G786" s="2"/>
      <c r="H786" s="2"/>
      <c r="I786" s="2"/>
      <c r="J786" s="2"/>
      <c r="K786" s="2"/>
      <c r="L786" s="2"/>
      <c r="M786" s="2"/>
    </row>
    <row r="787" customFormat="false" ht="12.75" hidden="false" customHeight="false" outlineLevel="0" collapsed="false">
      <c r="G787" s="3"/>
      <c r="H787" s="3"/>
      <c r="I787" s="3"/>
      <c r="J787" s="3"/>
      <c r="K787" s="3"/>
      <c r="L787" s="4"/>
      <c r="M787" s="5"/>
    </row>
    <row r="788" customFormat="false" ht="12.75" hidden="false" customHeight="false" outlineLevel="0" collapsed="false">
      <c r="G788" s="2"/>
      <c r="H788" s="2"/>
      <c r="I788" s="2"/>
      <c r="J788" s="2"/>
      <c r="K788" s="2"/>
      <c r="L788" s="2"/>
      <c r="M788" s="2"/>
    </row>
    <row r="789" customFormat="false" ht="12.75" hidden="false" customHeight="false" outlineLevel="0" collapsed="false">
      <c r="G789" s="3"/>
      <c r="H789" s="3"/>
      <c r="I789" s="3"/>
      <c r="J789" s="3"/>
      <c r="K789" s="3"/>
      <c r="L789" s="4"/>
      <c r="M789" s="5"/>
    </row>
    <row r="790" customFormat="false" ht="12.75" hidden="false" customHeight="false" outlineLevel="0" collapsed="false">
      <c r="G790" s="2"/>
      <c r="H790" s="2"/>
      <c r="I790" s="2"/>
      <c r="J790" s="2"/>
      <c r="K790" s="2"/>
      <c r="L790" s="2"/>
      <c r="M790" s="2"/>
    </row>
    <row r="791" customFormat="false" ht="12.75" hidden="false" customHeight="false" outlineLevel="0" collapsed="false">
      <c r="G791" s="3"/>
      <c r="H791" s="3"/>
      <c r="I791" s="3"/>
      <c r="J791" s="3"/>
      <c r="K791" s="3"/>
      <c r="L791" s="4"/>
      <c r="M791" s="5"/>
    </row>
    <row r="792" customFormat="false" ht="12.75" hidden="false" customHeight="false" outlineLevel="0" collapsed="false">
      <c r="G792" s="2"/>
      <c r="H792" s="2"/>
      <c r="I792" s="2"/>
      <c r="J792" s="2"/>
      <c r="K792" s="2"/>
      <c r="L792" s="2"/>
      <c r="M792" s="2"/>
    </row>
    <row r="793" customFormat="false" ht="12.75" hidden="false" customHeight="false" outlineLevel="0" collapsed="false">
      <c r="G793" s="3"/>
      <c r="H793" s="3"/>
      <c r="I793" s="3"/>
      <c r="J793" s="3"/>
      <c r="K793" s="3"/>
      <c r="L793" s="4"/>
      <c r="M793" s="5"/>
    </row>
    <row r="794" customFormat="false" ht="12.75" hidden="false" customHeight="false" outlineLevel="0" collapsed="false">
      <c r="G794" s="2"/>
      <c r="H794" s="2"/>
      <c r="I794" s="2"/>
      <c r="J794" s="2"/>
      <c r="K794" s="2"/>
      <c r="L794" s="2"/>
      <c r="M794" s="2"/>
    </row>
    <row r="795" customFormat="false" ht="12.75" hidden="false" customHeight="false" outlineLevel="0" collapsed="false">
      <c r="G795" s="3"/>
      <c r="H795" s="3"/>
      <c r="I795" s="3"/>
      <c r="J795" s="3"/>
      <c r="K795" s="3"/>
      <c r="L795" s="4"/>
      <c r="M795" s="5"/>
    </row>
    <row r="796" customFormat="false" ht="12.75" hidden="false" customHeight="false" outlineLevel="0" collapsed="false">
      <c r="G796" s="2"/>
      <c r="H796" s="2"/>
      <c r="I796" s="2"/>
      <c r="J796" s="2"/>
      <c r="K796" s="2"/>
      <c r="L796" s="2"/>
      <c r="M796" s="2"/>
    </row>
    <row r="797" customFormat="false" ht="12.75" hidden="false" customHeight="false" outlineLevel="0" collapsed="false">
      <c r="G797" s="3"/>
      <c r="H797" s="3"/>
      <c r="I797" s="3"/>
      <c r="J797" s="3"/>
      <c r="K797" s="3"/>
      <c r="L797" s="4"/>
      <c r="M797" s="5"/>
    </row>
    <row r="798" customFormat="false" ht="12.75" hidden="false" customHeight="false" outlineLevel="0" collapsed="false">
      <c r="G798" s="2"/>
      <c r="H798" s="2"/>
      <c r="I798" s="2"/>
      <c r="J798" s="2"/>
      <c r="K798" s="2"/>
      <c r="L798" s="2"/>
      <c r="M798" s="2"/>
    </row>
    <row r="799" customFormat="false" ht="12.75" hidden="false" customHeight="false" outlineLevel="0" collapsed="false">
      <c r="G799" s="3"/>
      <c r="H799" s="3"/>
      <c r="I799" s="3"/>
      <c r="J799" s="3"/>
      <c r="K799" s="3"/>
      <c r="L799" s="4"/>
      <c r="M799" s="5"/>
    </row>
    <row r="800" customFormat="false" ht="12.75" hidden="false" customHeight="false" outlineLevel="0" collapsed="false">
      <c r="G800" s="2"/>
      <c r="H800" s="2"/>
      <c r="I800" s="2"/>
      <c r="J800" s="2"/>
      <c r="K800" s="2"/>
      <c r="L800" s="2"/>
      <c r="M800" s="2"/>
    </row>
    <row r="801" customFormat="false" ht="12.75" hidden="false" customHeight="false" outlineLevel="0" collapsed="false">
      <c r="G801" s="3"/>
      <c r="H801" s="3"/>
      <c r="I801" s="3"/>
      <c r="J801" s="3"/>
      <c r="K801" s="3"/>
      <c r="L801" s="4"/>
      <c r="M801" s="5"/>
    </row>
    <row r="802" customFormat="false" ht="12.75" hidden="false" customHeight="false" outlineLevel="0" collapsed="false">
      <c r="G802" s="2"/>
      <c r="H802" s="2"/>
      <c r="I802" s="2"/>
      <c r="J802" s="2"/>
      <c r="K802" s="2"/>
      <c r="L802" s="2"/>
      <c r="M802" s="2"/>
    </row>
    <row r="803" customFormat="false" ht="12.75" hidden="false" customHeight="false" outlineLevel="0" collapsed="false">
      <c r="G803" s="3"/>
      <c r="H803" s="3"/>
      <c r="I803" s="3"/>
      <c r="J803" s="3"/>
      <c r="K803" s="3"/>
      <c r="L803" s="4"/>
      <c r="M803" s="5"/>
    </row>
    <row r="804" customFormat="false" ht="12.75" hidden="false" customHeight="false" outlineLevel="0" collapsed="false">
      <c r="G804" s="2"/>
      <c r="H804" s="2"/>
      <c r="I804" s="2"/>
      <c r="J804" s="2"/>
      <c r="K804" s="2"/>
      <c r="L804" s="2"/>
      <c r="M804" s="2"/>
    </row>
    <row r="805" customFormat="false" ht="12.75" hidden="false" customHeight="false" outlineLevel="0" collapsed="false">
      <c r="G805" s="3"/>
      <c r="H805" s="3"/>
      <c r="I805" s="3"/>
      <c r="J805" s="3"/>
      <c r="K805" s="3"/>
      <c r="L805" s="4"/>
      <c r="M805" s="5"/>
    </row>
    <row r="806" customFormat="false" ht="12.75" hidden="false" customHeight="false" outlineLevel="0" collapsed="false">
      <c r="G806" s="2"/>
      <c r="H806" s="2"/>
      <c r="I806" s="2"/>
      <c r="J806" s="2"/>
      <c r="K806" s="2"/>
      <c r="L806" s="2"/>
      <c r="M806" s="2"/>
    </row>
    <row r="807" customFormat="false" ht="12.75" hidden="false" customHeight="false" outlineLevel="0" collapsed="false">
      <c r="G807" s="3"/>
      <c r="H807" s="3"/>
      <c r="I807" s="3"/>
      <c r="J807" s="3"/>
      <c r="K807" s="3"/>
      <c r="L807" s="4"/>
      <c r="M807" s="5"/>
    </row>
    <row r="808" customFormat="false" ht="12.75" hidden="false" customHeight="false" outlineLevel="0" collapsed="false">
      <c r="G808" s="2"/>
      <c r="H808" s="2"/>
      <c r="I808" s="2"/>
      <c r="J808" s="2"/>
      <c r="K808" s="2"/>
      <c r="L808" s="2"/>
      <c r="M808" s="2"/>
    </row>
    <row r="809" customFormat="false" ht="12.75" hidden="false" customHeight="false" outlineLevel="0" collapsed="false">
      <c r="G809" s="3"/>
      <c r="H809" s="3"/>
      <c r="I809" s="3"/>
      <c r="J809" s="3"/>
      <c r="K809" s="3"/>
      <c r="L809" s="4"/>
      <c r="M809" s="5"/>
    </row>
    <row r="810" customFormat="false" ht="12.75" hidden="false" customHeight="false" outlineLevel="0" collapsed="false">
      <c r="G810" s="2"/>
      <c r="H810" s="2"/>
      <c r="I810" s="2"/>
      <c r="J810" s="2"/>
      <c r="K810" s="2"/>
      <c r="L810" s="2"/>
      <c r="M810" s="2"/>
    </row>
    <row r="811" customFormat="false" ht="12.75" hidden="false" customHeight="false" outlineLevel="0" collapsed="false">
      <c r="G811" s="3"/>
      <c r="H811" s="3"/>
      <c r="I811" s="3"/>
      <c r="J811" s="3"/>
      <c r="K811" s="3"/>
      <c r="L811" s="4"/>
      <c r="M811" s="5"/>
    </row>
    <row r="812" customFormat="false" ht="12.75" hidden="false" customHeight="false" outlineLevel="0" collapsed="false">
      <c r="G812" s="2"/>
      <c r="H812" s="2"/>
      <c r="I812" s="2"/>
      <c r="J812" s="2"/>
      <c r="K812" s="2"/>
      <c r="L812" s="2"/>
      <c r="M812" s="2"/>
    </row>
    <row r="813" customFormat="false" ht="12.75" hidden="false" customHeight="false" outlineLevel="0" collapsed="false">
      <c r="G813" s="3"/>
      <c r="H813" s="3"/>
      <c r="I813" s="3"/>
      <c r="J813" s="3"/>
      <c r="K813" s="3"/>
      <c r="L813" s="4"/>
      <c r="M813" s="5"/>
    </row>
    <row r="814" customFormat="false" ht="12.75" hidden="false" customHeight="false" outlineLevel="0" collapsed="false">
      <c r="G814" s="2"/>
      <c r="H814" s="2"/>
      <c r="I814" s="2"/>
      <c r="J814" s="2"/>
      <c r="K814" s="2"/>
      <c r="L814" s="2"/>
      <c r="M814" s="2"/>
    </row>
    <row r="815" customFormat="false" ht="12.75" hidden="false" customHeight="false" outlineLevel="0" collapsed="false">
      <c r="G815" s="3"/>
      <c r="H815" s="3"/>
      <c r="I815" s="3"/>
      <c r="J815" s="3"/>
      <c r="K815" s="3"/>
      <c r="L815" s="4"/>
      <c r="M815" s="5"/>
    </row>
    <row r="816" customFormat="false" ht="12.75" hidden="false" customHeight="false" outlineLevel="0" collapsed="false">
      <c r="G816" s="2"/>
      <c r="H816" s="2"/>
      <c r="I816" s="2"/>
      <c r="J816" s="2"/>
      <c r="K816" s="2"/>
      <c r="L816" s="2"/>
      <c r="M816" s="2"/>
    </row>
    <row r="817" customFormat="false" ht="12.75" hidden="false" customHeight="false" outlineLevel="0" collapsed="false">
      <c r="G817" s="3"/>
      <c r="H817" s="3"/>
      <c r="I817" s="3"/>
      <c r="J817" s="3"/>
      <c r="K817" s="3"/>
      <c r="L817" s="4"/>
      <c r="M817" s="5"/>
    </row>
    <row r="818" customFormat="false" ht="12.75" hidden="false" customHeight="false" outlineLevel="0" collapsed="false">
      <c r="G818" s="2"/>
      <c r="H818" s="2"/>
      <c r="I818" s="2"/>
      <c r="J818" s="2"/>
      <c r="K818" s="2"/>
      <c r="L818" s="2"/>
      <c r="M818" s="2"/>
    </row>
    <row r="819" customFormat="false" ht="12.75" hidden="false" customHeight="false" outlineLevel="0" collapsed="false">
      <c r="G819" s="3"/>
      <c r="H819" s="3"/>
      <c r="I819" s="3"/>
      <c r="J819" s="3"/>
      <c r="K819" s="3"/>
      <c r="L819" s="4"/>
      <c r="M819" s="5"/>
    </row>
    <row r="820" customFormat="false" ht="12.75" hidden="false" customHeight="false" outlineLevel="0" collapsed="false">
      <c r="G820" s="2"/>
      <c r="H820" s="2"/>
      <c r="I820" s="2"/>
      <c r="J820" s="2"/>
      <c r="K820" s="2"/>
      <c r="L820" s="2"/>
      <c r="M820" s="2"/>
    </row>
    <row r="821" customFormat="false" ht="12.75" hidden="false" customHeight="false" outlineLevel="0" collapsed="false">
      <c r="G821" s="3"/>
      <c r="H821" s="3"/>
      <c r="I821" s="3"/>
      <c r="J821" s="3"/>
      <c r="K821" s="3"/>
      <c r="L821" s="4"/>
      <c r="M821" s="5"/>
    </row>
    <row r="822" customFormat="false" ht="12.75" hidden="false" customHeight="false" outlineLevel="0" collapsed="false">
      <c r="G822" s="2"/>
      <c r="H822" s="2"/>
      <c r="I822" s="2"/>
      <c r="J822" s="2"/>
      <c r="K822" s="2"/>
      <c r="L822" s="2"/>
      <c r="M822" s="2"/>
    </row>
    <row r="823" customFormat="false" ht="12.75" hidden="false" customHeight="false" outlineLevel="0" collapsed="false">
      <c r="G823" s="3"/>
      <c r="H823" s="3"/>
      <c r="I823" s="3"/>
      <c r="J823" s="3"/>
      <c r="K823" s="3"/>
      <c r="L823" s="4"/>
      <c r="M823" s="5"/>
    </row>
    <row r="824" customFormat="false" ht="12.75" hidden="false" customHeight="false" outlineLevel="0" collapsed="false">
      <c r="G824" s="2"/>
      <c r="H824" s="2"/>
      <c r="I824" s="2"/>
      <c r="J824" s="2"/>
      <c r="K824" s="2"/>
      <c r="L824" s="2"/>
      <c r="M824" s="2"/>
    </row>
    <row r="825" customFormat="false" ht="12.75" hidden="false" customHeight="false" outlineLevel="0" collapsed="false">
      <c r="G825" s="3"/>
      <c r="H825" s="3"/>
      <c r="I825" s="3"/>
      <c r="J825" s="3"/>
      <c r="K825" s="3"/>
      <c r="L825" s="4"/>
      <c r="M825" s="5"/>
    </row>
    <row r="826" customFormat="false" ht="12.75" hidden="false" customHeight="false" outlineLevel="0" collapsed="false">
      <c r="G826" s="2"/>
      <c r="H826" s="2"/>
      <c r="I826" s="2"/>
      <c r="J826" s="2"/>
      <c r="K826" s="2"/>
      <c r="L826" s="2"/>
      <c r="M826" s="2"/>
    </row>
    <row r="827" customFormat="false" ht="12.75" hidden="false" customHeight="false" outlineLevel="0" collapsed="false">
      <c r="G827" s="3"/>
      <c r="H827" s="3"/>
      <c r="I827" s="3"/>
      <c r="J827" s="3"/>
      <c r="K827" s="3"/>
      <c r="L827" s="4"/>
      <c r="M827" s="5"/>
    </row>
    <row r="828" customFormat="false" ht="12.75" hidden="false" customHeight="false" outlineLevel="0" collapsed="false">
      <c r="G828" s="2"/>
      <c r="H828" s="2"/>
      <c r="I828" s="2"/>
      <c r="J828" s="2"/>
      <c r="K828" s="2"/>
      <c r="L828" s="2"/>
      <c r="M828" s="2"/>
    </row>
    <row r="829" customFormat="false" ht="12.75" hidden="false" customHeight="false" outlineLevel="0" collapsed="false">
      <c r="G829" s="3"/>
      <c r="H829" s="3"/>
      <c r="I829" s="3"/>
      <c r="J829" s="3"/>
      <c r="K829" s="3"/>
      <c r="L829" s="4"/>
      <c r="M829" s="5"/>
    </row>
    <row r="830" customFormat="false" ht="12.75" hidden="false" customHeight="false" outlineLevel="0" collapsed="false">
      <c r="G830" s="2"/>
      <c r="H830" s="2"/>
      <c r="I830" s="2"/>
      <c r="J830" s="2"/>
      <c r="K830" s="2"/>
      <c r="L830" s="2"/>
      <c r="M830" s="2"/>
    </row>
    <row r="831" customFormat="false" ht="12.75" hidden="false" customHeight="false" outlineLevel="0" collapsed="false">
      <c r="G831" s="3"/>
      <c r="H831" s="3"/>
      <c r="I831" s="3"/>
      <c r="J831" s="3"/>
      <c r="K831" s="3"/>
      <c r="L831" s="4"/>
      <c r="M831" s="5"/>
    </row>
    <row r="832" customFormat="false" ht="12.75" hidden="false" customHeight="false" outlineLevel="0" collapsed="false">
      <c r="G832" s="2"/>
      <c r="H832" s="2"/>
      <c r="I832" s="2"/>
      <c r="J832" s="2"/>
      <c r="K832" s="2"/>
      <c r="L832" s="2"/>
      <c r="M832" s="2"/>
    </row>
    <row r="833" customFormat="false" ht="12.75" hidden="false" customHeight="false" outlineLevel="0" collapsed="false">
      <c r="G833" s="3"/>
      <c r="H833" s="3"/>
      <c r="I833" s="3"/>
      <c r="J833" s="3"/>
      <c r="K833" s="3"/>
      <c r="L833" s="4"/>
      <c r="M833" s="5"/>
    </row>
    <row r="834" customFormat="false" ht="12.75" hidden="false" customHeight="false" outlineLevel="0" collapsed="false">
      <c r="G834" s="2"/>
      <c r="H834" s="2"/>
      <c r="I834" s="2"/>
      <c r="J834" s="2"/>
      <c r="K834" s="2"/>
      <c r="L834" s="2"/>
      <c r="M834" s="2"/>
    </row>
    <row r="835" customFormat="false" ht="12.75" hidden="false" customHeight="false" outlineLevel="0" collapsed="false">
      <c r="G835" s="3"/>
      <c r="H835" s="3"/>
      <c r="I835" s="3"/>
      <c r="J835" s="3"/>
      <c r="K835" s="3"/>
      <c r="L835" s="4"/>
      <c r="M835" s="5"/>
    </row>
    <row r="836" customFormat="false" ht="12.75" hidden="false" customHeight="false" outlineLevel="0" collapsed="false">
      <c r="G836" s="2"/>
      <c r="H836" s="2"/>
      <c r="I836" s="2"/>
      <c r="J836" s="2"/>
      <c r="K836" s="2"/>
      <c r="L836" s="2"/>
      <c r="M836" s="2"/>
    </row>
    <row r="837" customFormat="false" ht="12.75" hidden="false" customHeight="false" outlineLevel="0" collapsed="false">
      <c r="G837" s="3"/>
      <c r="H837" s="3"/>
      <c r="I837" s="3"/>
      <c r="J837" s="3"/>
      <c r="K837" s="3"/>
      <c r="L837" s="4"/>
      <c r="M837" s="5"/>
    </row>
    <row r="838" customFormat="false" ht="12.75" hidden="false" customHeight="false" outlineLevel="0" collapsed="false">
      <c r="G838" s="2"/>
      <c r="H838" s="2"/>
      <c r="I838" s="2"/>
      <c r="J838" s="2"/>
      <c r="K838" s="2"/>
      <c r="L838" s="2"/>
      <c r="M838" s="2"/>
    </row>
    <row r="839" customFormat="false" ht="12.75" hidden="false" customHeight="false" outlineLevel="0" collapsed="false">
      <c r="G839" s="3"/>
      <c r="H839" s="3"/>
      <c r="I839" s="3"/>
      <c r="J839" s="3"/>
      <c r="K839" s="3"/>
      <c r="L839" s="4"/>
      <c r="M839" s="5"/>
    </row>
    <row r="840" customFormat="false" ht="12.75" hidden="false" customHeight="false" outlineLevel="0" collapsed="false">
      <c r="G840" s="2"/>
      <c r="H840" s="2"/>
      <c r="I840" s="2"/>
      <c r="J840" s="2"/>
      <c r="K840" s="2"/>
      <c r="L840" s="2"/>
      <c r="M840" s="2"/>
    </row>
    <row r="841" customFormat="false" ht="12.75" hidden="false" customHeight="false" outlineLevel="0" collapsed="false">
      <c r="G841" s="3"/>
      <c r="H841" s="3"/>
      <c r="I841" s="3"/>
      <c r="J841" s="3"/>
      <c r="K841" s="3"/>
      <c r="L841" s="4"/>
      <c r="M841" s="5"/>
    </row>
    <row r="842" customFormat="false" ht="12.75" hidden="false" customHeight="false" outlineLevel="0" collapsed="false">
      <c r="G842" s="2"/>
      <c r="H842" s="2"/>
      <c r="I842" s="2"/>
      <c r="J842" s="2"/>
      <c r="K842" s="2"/>
      <c r="L842" s="2"/>
      <c r="M842" s="2"/>
    </row>
    <row r="843" customFormat="false" ht="12.75" hidden="false" customHeight="false" outlineLevel="0" collapsed="false">
      <c r="G843" s="3"/>
      <c r="H843" s="3"/>
      <c r="I843" s="3"/>
      <c r="J843" s="3"/>
      <c r="K843" s="3"/>
      <c r="L843" s="4"/>
      <c r="M843" s="5"/>
    </row>
    <row r="844" customFormat="false" ht="12.75" hidden="false" customHeight="false" outlineLevel="0" collapsed="false">
      <c r="G844" s="2"/>
      <c r="H844" s="2"/>
      <c r="I844" s="2"/>
      <c r="J844" s="2"/>
      <c r="K844" s="2"/>
      <c r="L844" s="2"/>
      <c r="M844" s="2"/>
    </row>
    <row r="845" customFormat="false" ht="12.75" hidden="false" customHeight="false" outlineLevel="0" collapsed="false">
      <c r="G845" s="3"/>
      <c r="H845" s="3"/>
      <c r="I845" s="3"/>
      <c r="J845" s="3"/>
      <c r="K845" s="3"/>
      <c r="L845" s="4"/>
      <c r="M845" s="5"/>
    </row>
    <row r="846" customFormat="false" ht="12.75" hidden="false" customHeight="false" outlineLevel="0" collapsed="false">
      <c r="G846" s="2"/>
      <c r="H846" s="2"/>
      <c r="I846" s="2"/>
      <c r="J846" s="2"/>
      <c r="K846" s="2"/>
      <c r="L846" s="2"/>
      <c r="M846" s="2"/>
    </row>
    <row r="847" customFormat="false" ht="12.75" hidden="false" customHeight="false" outlineLevel="0" collapsed="false">
      <c r="G847" s="3"/>
      <c r="H847" s="3"/>
      <c r="I847" s="3"/>
      <c r="J847" s="3"/>
      <c r="K847" s="3"/>
      <c r="L847" s="4"/>
      <c r="M847" s="5"/>
    </row>
    <row r="848" customFormat="false" ht="12.75" hidden="false" customHeight="false" outlineLevel="0" collapsed="false">
      <c r="G848" s="2"/>
      <c r="H848" s="2"/>
      <c r="I848" s="2"/>
      <c r="J848" s="2"/>
      <c r="K848" s="2"/>
      <c r="L848" s="2"/>
      <c r="M848" s="2"/>
    </row>
    <row r="849" customFormat="false" ht="12.75" hidden="false" customHeight="false" outlineLevel="0" collapsed="false">
      <c r="G849" s="3"/>
      <c r="H849" s="3"/>
      <c r="I849" s="3"/>
      <c r="J849" s="3"/>
      <c r="K849" s="3"/>
      <c r="L849" s="4"/>
      <c r="M849" s="5"/>
    </row>
    <row r="850" customFormat="false" ht="12.75" hidden="false" customHeight="false" outlineLevel="0" collapsed="false">
      <c r="G850" s="2"/>
      <c r="H850" s="2"/>
      <c r="I850" s="2"/>
      <c r="J850" s="2"/>
      <c r="K850" s="2"/>
      <c r="L850" s="2"/>
      <c r="M850" s="2"/>
    </row>
    <row r="851" customFormat="false" ht="12.75" hidden="false" customHeight="false" outlineLevel="0" collapsed="false">
      <c r="G851" s="3"/>
      <c r="H851" s="3"/>
      <c r="I851" s="3"/>
      <c r="J851" s="3"/>
      <c r="K851" s="3"/>
      <c r="L851" s="4"/>
      <c r="M851" s="5"/>
    </row>
    <row r="852" customFormat="false" ht="12.75" hidden="false" customHeight="false" outlineLevel="0" collapsed="false">
      <c r="G852" s="2"/>
      <c r="H852" s="2"/>
      <c r="I852" s="2"/>
      <c r="J852" s="2"/>
      <c r="K852" s="2"/>
      <c r="L852" s="2"/>
      <c r="M852" s="2"/>
    </row>
    <row r="853" customFormat="false" ht="12.75" hidden="false" customHeight="false" outlineLevel="0" collapsed="false">
      <c r="G853" s="3"/>
      <c r="H853" s="3"/>
      <c r="I853" s="3"/>
      <c r="J853" s="3"/>
      <c r="K853" s="3"/>
      <c r="L853" s="4"/>
      <c r="M853" s="5"/>
    </row>
    <row r="854" customFormat="false" ht="12.75" hidden="false" customHeight="false" outlineLevel="0" collapsed="false">
      <c r="G854" s="2"/>
      <c r="H854" s="2"/>
      <c r="I854" s="2"/>
      <c r="J854" s="2"/>
      <c r="K854" s="2"/>
      <c r="L854" s="2"/>
      <c r="M854" s="2"/>
    </row>
    <row r="855" customFormat="false" ht="12.75" hidden="false" customHeight="false" outlineLevel="0" collapsed="false">
      <c r="G855" s="3"/>
      <c r="H855" s="3"/>
      <c r="I855" s="3"/>
      <c r="J855" s="3"/>
      <c r="K855" s="3"/>
      <c r="L855" s="4"/>
      <c r="M855" s="5"/>
    </row>
    <row r="856" customFormat="false" ht="12.75" hidden="false" customHeight="false" outlineLevel="0" collapsed="false">
      <c r="G856" s="2"/>
      <c r="H856" s="2"/>
      <c r="I856" s="2"/>
      <c r="J856" s="2"/>
      <c r="K856" s="2"/>
      <c r="L856" s="2"/>
      <c r="M856" s="2"/>
    </row>
    <row r="857" customFormat="false" ht="12.75" hidden="false" customHeight="false" outlineLevel="0" collapsed="false">
      <c r="G857" s="3"/>
      <c r="H857" s="3"/>
      <c r="I857" s="3"/>
      <c r="J857" s="3"/>
      <c r="K857" s="3"/>
      <c r="L857" s="4"/>
      <c r="M857" s="5"/>
    </row>
    <row r="858" customFormat="false" ht="12.75" hidden="false" customHeight="false" outlineLevel="0" collapsed="false">
      <c r="G858" s="2"/>
      <c r="H858" s="2"/>
      <c r="I858" s="2"/>
      <c r="J858" s="2"/>
      <c r="K858" s="2"/>
      <c r="L858" s="2"/>
      <c r="M858" s="2"/>
    </row>
    <row r="859" customFormat="false" ht="12.75" hidden="false" customHeight="false" outlineLevel="0" collapsed="false">
      <c r="G859" s="3"/>
      <c r="H859" s="3"/>
      <c r="I859" s="3"/>
      <c r="J859" s="3"/>
      <c r="K859" s="3"/>
      <c r="L859" s="4"/>
      <c r="M859" s="5"/>
    </row>
    <row r="860" customFormat="false" ht="12.75" hidden="false" customHeight="false" outlineLevel="0" collapsed="false">
      <c r="G860" s="2"/>
      <c r="H860" s="2"/>
      <c r="I860" s="2"/>
      <c r="J860" s="2"/>
      <c r="K860" s="2"/>
      <c r="L860" s="2"/>
      <c r="M860" s="2"/>
    </row>
    <row r="861" customFormat="false" ht="12.75" hidden="false" customHeight="false" outlineLevel="0" collapsed="false">
      <c r="G861" s="3"/>
      <c r="H861" s="3"/>
      <c r="I861" s="3"/>
      <c r="J861" s="3"/>
      <c r="K861" s="3"/>
      <c r="L861" s="4"/>
      <c r="M861" s="5"/>
    </row>
    <row r="862" customFormat="false" ht="12.75" hidden="false" customHeight="false" outlineLevel="0" collapsed="false">
      <c r="G862" s="2"/>
      <c r="H862" s="2"/>
      <c r="I862" s="2"/>
      <c r="J862" s="2"/>
      <c r="K862" s="2"/>
      <c r="L862" s="2"/>
      <c r="M862" s="2"/>
    </row>
    <row r="863" customFormat="false" ht="12.75" hidden="false" customHeight="false" outlineLevel="0" collapsed="false">
      <c r="G863" s="3"/>
      <c r="H863" s="3"/>
      <c r="I863" s="3"/>
      <c r="J863" s="3"/>
      <c r="K863" s="3"/>
      <c r="L863" s="4"/>
      <c r="M863" s="5"/>
    </row>
    <row r="864" customFormat="false" ht="12.75" hidden="false" customHeight="false" outlineLevel="0" collapsed="false">
      <c r="G864" s="2"/>
      <c r="H864" s="2"/>
      <c r="I864" s="2"/>
      <c r="J864" s="2"/>
      <c r="K864" s="2"/>
      <c r="L864" s="2"/>
      <c r="M864" s="2"/>
    </row>
    <row r="865" customFormat="false" ht="12.75" hidden="false" customHeight="false" outlineLevel="0" collapsed="false">
      <c r="G865" s="3"/>
      <c r="H865" s="3"/>
      <c r="I865" s="3"/>
      <c r="J865" s="3"/>
      <c r="K865" s="3"/>
      <c r="L865" s="4"/>
      <c r="M865" s="5"/>
    </row>
    <row r="866" customFormat="false" ht="12.75" hidden="false" customHeight="false" outlineLevel="0" collapsed="false">
      <c r="G866" s="2"/>
      <c r="H866" s="2"/>
      <c r="I866" s="2"/>
      <c r="J866" s="2"/>
      <c r="K866" s="2"/>
      <c r="L866" s="2"/>
      <c r="M866" s="2"/>
    </row>
    <row r="867" customFormat="false" ht="12.75" hidden="false" customHeight="false" outlineLevel="0" collapsed="false">
      <c r="G867" s="3"/>
      <c r="H867" s="3"/>
      <c r="I867" s="3"/>
      <c r="J867" s="3"/>
      <c r="K867" s="3"/>
      <c r="L867" s="4"/>
      <c r="M867" s="5"/>
    </row>
    <row r="868" customFormat="false" ht="12.75" hidden="false" customHeight="false" outlineLevel="0" collapsed="false">
      <c r="G868" s="2"/>
      <c r="H868" s="2"/>
      <c r="I868" s="2"/>
      <c r="J868" s="2"/>
      <c r="K868" s="2"/>
      <c r="L868" s="2"/>
      <c r="M868" s="2"/>
    </row>
    <row r="869" customFormat="false" ht="12.75" hidden="false" customHeight="false" outlineLevel="0" collapsed="false">
      <c r="G869" s="3"/>
      <c r="H869" s="3"/>
      <c r="I869" s="3"/>
      <c r="J869" s="3"/>
      <c r="K869" s="3"/>
      <c r="L869" s="4"/>
      <c r="M869" s="5"/>
    </row>
    <row r="870" customFormat="false" ht="12.75" hidden="false" customHeight="false" outlineLevel="0" collapsed="false">
      <c r="G870" s="2"/>
      <c r="H870" s="2"/>
      <c r="I870" s="2"/>
      <c r="J870" s="2"/>
      <c r="K870" s="2"/>
      <c r="L870" s="2"/>
      <c r="M870" s="2"/>
    </row>
    <row r="871" customFormat="false" ht="12.75" hidden="false" customHeight="false" outlineLevel="0" collapsed="false">
      <c r="G871" s="3"/>
      <c r="H871" s="3"/>
      <c r="I871" s="3"/>
      <c r="J871" s="3"/>
      <c r="K871" s="3"/>
      <c r="L871" s="4"/>
      <c r="M871" s="5"/>
    </row>
    <row r="872" customFormat="false" ht="12.75" hidden="false" customHeight="false" outlineLevel="0" collapsed="false">
      <c r="G872" s="2"/>
      <c r="H872" s="2"/>
      <c r="I872" s="2"/>
      <c r="J872" s="2"/>
      <c r="K872" s="2"/>
      <c r="L872" s="2"/>
      <c r="M872" s="2"/>
    </row>
    <row r="873" customFormat="false" ht="12.75" hidden="false" customHeight="false" outlineLevel="0" collapsed="false">
      <c r="G873" s="3"/>
      <c r="H873" s="3"/>
      <c r="I873" s="3"/>
      <c r="J873" s="3"/>
      <c r="K873" s="3"/>
      <c r="L873" s="4"/>
      <c r="M873" s="5"/>
    </row>
    <row r="874" customFormat="false" ht="12.75" hidden="false" customHeight="false" outlineLevel="0" collapsed="false">
      <c r="G874" s="2"/>
      <c r="H874" s="2"/>
      <c r="I874" s="2"/>
      <c r="J874" s="2"/>
      <c r="K874" s="2"/>
      <c r="L874" s="2"/>
      <c r="M874" s="2"/>
    </row>
    <row r="875" customFormat="false" ht="12.75" hidden="false" customHeight="false" outlineLevel="0" collapsed="false">
      <c r="G875" s="3"/>
      <c r="H875" s="3"/>
      <c r="I875" s="3"/>
      <c r="J875" s="3"/>
      <c r="K875" s="3"/>
      <c r="L875" s="4"/>
      <c r="M875" s="5"/>
    </row>
    <row r="876" customFormat="false" ht="12.75" hidden="false" customHeight="false" outlineLevel="0" collapsed="false">
      <c r="G876" s="2"/>
      <c r="H876" s="2"/>
      <c r="I876" s="2"/>
      <c r="J876" s="2"/>
      <c r="K876" s="2"/>
      <c r="L876" s="2"/>
      <c r="M876" s="2"/>
    </row>
    <row r="877" customFormat="false" ht="12.75" hidden="false" customHeight="false" outlineLevel="0" collapsed="false">
      <c r="G877" s="3"/>
      <c r="H877" s="3"/>
      <c r="I877" s="3"/>
      <c r="J877" s="3"/>
      <c r="K877" s="3"/>
      <c r="L877" s="4"/>
      <c r="M877" s="5"/>
    </row>
    <row r="878" customFormat="false" ht="12.75" hidden="false" customHeight="false" outlineLevel="0" collapsed="false">
      <c r="G878" s="2"/>
      <c r="H878" s="2"/>
      <c r="I878" s="2"/>
      <c r="J878" s="2"/>
      <c r="K878" s="2"/>
      <c r="L878" s="2"/>
      <c r="M878" s="2"/>
    </row>
    <row r="879" customFormat="false" ht="12.75" hidden="false" customHeight="false" outlineLevel="0" collapsed="false">
      <c r="G879" s="3"/>
      <c r="H879" s="3"/>
      <c r="I879" s="3"/>
      <c r="J879" s="3"/>
      <c r="K879" s="3"/>
      <c r="L879" s="4"/>
      <c r="M879" s="5"/>
    </row>
    <row r="880" customFormat="false" ht="12.75" hidden="false" customHeight="false" outlineLevel="0" collapsed="false">
      <c r="G880" s="2"/>
      <c r="H880" s="2"/>
      <c r="I880" s="2"/>
      <c r="J880" s="2"/>
      <c r="K880" s="2"/>
      <c r="L880" s="2"/>
      <c r="M880" s="2"/>
    </row>
    <row r="881" customFormat="false" ht="12.75" hidden="false" customHeight="false" outlineLevel="0" collapsed="false">
      <c r="G881" s="3"/>
      <c r="H881" s="3"/>
      <c r="I881" s="3"/>
      <c r="J881" s="3"/>
      <c r="K881" s="3"/>
      <c r="L881" s="4"/>
      <c r="M881" s="5"/>
    </row>
    <row r="882" customFormat="false" ht="12.75" hidden="false" customHeight="false" outlineLevel="0" collapsed="false">
      <c r="G882" s="2"/>
      <c r="H882" s="2"/>
      <c r="I882" s="2"/>
      <c r="J882" s="2"/>
      <c r="K882" s="2"/>
      <c r="L882" s="2"/>
      <c r="M882" s="2"/>
    </row>
    <row r="883" customFormat="false" ht="12.75" hidden="false" customHeight="false" outlineLevel="0" collapsed="false">
      <c r="G883" s="3"/>
      <c r="H883" s="3"/>
      <c r="I883" s="3"/>
      <c r="J883" s="3"/>
      <c r="K883" s="3"/>
      <c r="L883" s="4"/>
      <c r="M883" s="5"/>
    </row>
    <row r="884" customFormat="false" ht="12.75" hidden="false" customHeight="false" outlineLevel="0" collapsed="false">
      <c r="G884" s="2"/>
      <c r="H884" s="2"/>
      <c r="I884" s="2"/>
      <c r="J884" s="2"/>
      <c r="K884" s="2"/>
      <c r="L884" s="2"/>
      <c r="M884" s="2"/>
    </row>
    <row r="885" customFormat="false" ht="12.75" hidden="false" customHeight="false" outlineLevel="0" collapsed="false">
      <c r="G885" s="3"/>
      <c r="H885" s="3"/>
      <c r="I885" s="3"/>
      <c r="J885" s="3"/>
      <c r="K885" s="3"/>
      <c r="L885" s="4"/>
      <c r="M885" s="5"/>
    </row>
    <row r="886" customFormat="false" ht="12.75" hidden="false" customHeight="false" outlineLevel="0" collapsed="false">
      <c r="G886" s="2"/>
      <c r="H886" s="2"/>
      <c r="I886" s="2"/>
      <c r="J886" s="2"/>
      <c r="K886" s="2"/>
      <c r="L886" s="2"/>
      <c r="M886" s="2"/>
    </row>
    <row r="887" customFormat="false" ht="12.75" hidden="false" customHeight="false" outlineLevel="0" collapsed="false">
      <c r="G887" s="3"/>
      <c r="H887" s="3"/>
      <c r="I887" s="3"/>
      <c r="J887" s="3"/>
      <c r="K887" s="3"/>
      <c r="L887" s="4"/>
      <c r="M887" s="5"/>
    </row>
    <row r="888" customFormat="false" ht="12.75" hidden="false" customHeight="false" outlineLevel="0" collapsed="false">
      <c r="G888" s="2"/>
      <c r="H888" s="2"/>
      <c r="I888" s="2"/>
      <c r="J888" s="2"/>
      <c r="K888" s="2"/>
      <c r="L888" s="2"/>
      <c r="M888" s="2"/>
    </row>
    <row r="889" customFormat="false" ht="12.75" hidden="false" customHeight="false" outlineLevel="0" collapsed="false">
      <c r="G889" s="3"/>
      <c r="H889" s="3"/>
      <c r="I889" s="3"/>
      <c r="J889" s="3"/>
      <c r="K889" s="3"/>
      <c r="L889" s="4"/>
      <c r="M889" s="5"/>
    </row>
    <row r="890" customFormat="false" ht="12.75" hidden="false" customHeight="false" outlineLevel="0" collapsed="false">
      <c r="G890" s="2"/>
      <c r="H890" s="2"/>
      <c r="I890" s="2"/>
      <c r="J890" s="2"/>
      <c r="K890" s="2"/>
      <c r="L890" s="2"/>
      <c r="M890" s="2"/>
    </row>
    <row r="891" customFormat="false" ht="12.75" hidden="false" customHeight="false" outlineLevel="0" collapsed="false">
      <c r="G891" s="3"/>
      <c r="H891" s="3"/>
      <c r="I891" s="3"/>
      <c r="J891" s="3"/>
      <c r="K891" s="3"/>
      <c r="L891" s="4"/>
      <c r="M891" s="5"/>
    </row>
    <row r="892" customFormat="false" ht="12.75" hidden="false" customHeight="false" outlineLevel="0" collapsed="false">
      <c r="G892" s="2"/>
      <c r="H892" s="2"/>
      <c r="I892" s="2"/>
      <c r="J892" s="2"/>
      <c r="K892" s="2"/>
      <c r="L892" s="2"/>
      <c r="M892" s="2"/>
    </row>
    <row r="893" customFormat="false" ht="12.75" hidden="false" customHeight="false" outlineLevel="0" collapsed="false">
      <c r="G893" s="3"/>
      <c r="H893" s="3"/>
      <c r="I893" s="3"/>
      <c r="J893" s="3"/>
      <c r="K893" s="3"/>
      <c r="L893" s="4"/>
      <c r="M893" s="5"/>
    </row>
    <row r="894" customFormat="false" ht="12.75" hidden="false" customHeight="false" outlineLevel="0" collapsed="false">
      <c r="G894" s="2"/>
      <c r="H894" s="2"/>
      <c r="I894" s="2"/>
      <c r="J894" s="2"/>
      <c r="K894" s="2"/>
      <c r="L894" s="2"/>
      <c r="M894" s="2"/>
    </row>
    <row r="895" customFormat="false" ht="12.75" hidden="false" customHeight="false" outlineLevel="0" collapsed="false">
      <c r="G895" s="3"/>
      <c r="H895" s="3"/>
      <c r="I895" s="3"/>
      <c r="J895" s="3"/>
      <c r="K895" s="3"/>
      <c r="L895" s="4"/>
      <c r="M895" s="5"/>
    </row>
    <row r="896" customFormat="false" ht="12.75" hidden="false" customHeight="false" outlineLevel="0" collapsed="false">
      <c r="G896" s="2"/>
      <c r="H896" s="2"/>
      <c r="I896" s="2"/>
      <c r="J896" s="2"/>
      <c r="K896" s="2"/>
      <c r="L896" s="2"/>
      <c r="M896" s="2"/>
    </row>
    <row r="897" customFormat="false" ht="12.75" hidden="false" customHeight="false" outlineLevel="0" collapsed="false">
      <c r="G897" s="3"/>
      <c r="H897" s="3"/>
      <c r="I897" s="3"/>
      <c r="J897" s="3"/>
      <c r="K897" s="3"/>
      <c r="L897" s="4"/>
      <c r="M897" s="5"/>
    </row>
    <row r="898" customFormat="false" ht="12.75" hidden="false" customHeight="false" outlineLevel="0" collapsed="false">
      <c r="G898" s="2"/>
      <c r="H898" s="2"/>
      <c r="I898" s="2"/>
      <c r="J898" s="2"/>
      <c r="K898" s="2"/>
      <c r="L898" s="2"/>
      <c r="M898" s="2"/>
    </row>
    <row r="899" customFormat="false" ht="12.75" hidden="false" customHeight="false" outlineLevel="0" collapsed="false">
      <c r="G899" s="3"/>
      <c r="H899" s="3"/>
      <c r="I899" s="3"/>
      <c r="J899" s="3"/>
      <c r="K899" s="3"/>
      <c r="L899" s="4"/>
      <c r="M899" s="5"/>
    </row>
    <row r="900" customFormat="false" ht="12.75" hidden="false" customHeight="false" outlineLevel="0" collapsed="false">
      <c r="G900" s="2"/>
      <c r="H900" s="2"/>
      <c r="I900" s="2"/>
      <c r="J900" s="2"/>
      <c r="K900" s="2"/>
      <c r="L900" s="2"/>
      <c r="M900" s="2"/>
    </row>
    <row r="901" customFormat="false" ht="12.75" hidden="false" customHeight="false" outlineLevel="0" collapsed="false">
      <c r="G901" s="3"/>
      <c r="H901" s="3"/>
      <c r="I901" s="3"/>
      <c r="J901" s="3"/>
      <c r="K901" s="3"/>
      <c r="L901" s="4"/>
      <c r="M901" s="5"/>
    </row>
    <row r="902" customFormat="false" ht="12.75" hidden="false" customHeight="false" outlineLevel="0" collapsed="false">
      <c r="G902" s="2"/>
      <c r="H902" s="2"/>
      <c r="I902" s="2"/>
      <c r="J902" s="2"/>
      <c r="K902" s="2"/>
      <c r="L902" s="2"/>
      <c r="M902" s="2"/>
    </row>
    <row r="903" customFormat="false" ht="12.75" hidden="false" customHeight="false" outlineLevel="0" collapsed="false">
      <c r="G903" s="3"/>
      <c r="H903" s="3"/>
      <c r="I903" s="3"/>
      <c r="J903" s="3"/>
      <c r="K903" s="3"/>
      <c r="L903" s="4"/>
      <c r="M903" s="5"/>
    </row>
    <row r="904" customFormat="false" ht="12.75" hidden="false" customHeight="false" outlineLevel="0" collapsed="false">
      <c r="G904" s="2"/>
      <c r="H904" s="2"/>
      <c r="I904" s="2"/>
      <c r="J904" s="2"/>
      <c r="K904" s="2"/>
      <c r="L904" s="2"/>
      <c r="M904" s="2"/>
    </row>
    <row r="905" customFormat="false" ht="12.75" hidden="false" customHeight="false" outlineLevel="0" collapsed="false">
      <c r="G905" s="3"/>
      <c r="H905" s="3"/>
      <c r="I905" s="3"/>
      <c r="J905" s="3"/>
      <c r="K905" s="3"/>
      <c r="L905" s="4"/>
      <c r="M905" s="5"/>
    </row>
    <row r="906" customFormat="false" ht="12.75" hidden="false" customHeight="false" outlineLevel="0" collapsed="false">
      <c r="G906" s="2"/>
      <c r="H906" s="2"/>
      <c r="I906" s="2"/>
      <c r="J906" s="2"/>
      <c r="K906" s="2"/>
      <c r="L906" s="2"/>
      <c r="M906" s="2"/>
    </row>
    <row r="907" customFormat="false" ht="12.75" hidden="false" customHeight="false" outlineLevel="0" collapsed="false">
      <c r="G907" s="3"/>
      <c r="H907" s="3"/>
      <c r="I907" s="3"/>
      <c r="J907" s="3"/>
      <c r="K907" s="3"/>
      <c r="L907" s="4"/>
      <c r="M907" s="5"/>
    </row>
    <row r="908" customFormat="false" ht="12.75" hidden="false" customHeight="false" outlineLevel="0" collapsed="false">
      <c r="G908" s="2"/>
      <c r="H908" s="2"/>
      <c r="I908" s="2"/>
      <c r="J908" s="2"/>
      <c r="K908" s="2"/>
      <c r="L908" s="2"/>
      <c r="M908" s="2"/>
    </row>
    <row r="909" customFormat="false" ht="12.75" hidden="false" customHeight="false" outlineLevel="0" collapsed="false">
      <c r="G909" s="3"/>
      <c r="H909" s="3"/>
      <c r="I909" s="3"/>
      <c r="J909" s="3"/>
      <c r="K909" s="3"/>
      <c r="L909" s="4"/>
      <c r="M909" s="5"/>
    </row>
    <row r="910" customFormat="false" ht="12.75" hidden="false" customHeight="false" outlineLevel="0" collapsed="false">
      <c r="G910" s="2"/>
      <c r="H910" s="2"/>
      <c r="I910" s="2"/>
      <c r="J910" s="2"/>
      <c r="K910" s="2"/>
      <c r="L910" s="2"/>
      <c r="M910" s="2"/>
    </row>
    <row r="911" customFormat="false" ht="12.75" hidden="false" customHeight="false" outlineLevel="0" collapsed="false">
      <c r="G911" s="3"/>
      <c r="H911" s="3"/>
      <c r="I911" s="3"/>
      <c r="J911" s="3"/>
      <c r="K911" s="3"/>
      <c r="L911" s="4"/>
      <c r="M911" s="5"/>
    </row>
    <row r="912" customFormat="false" ht="12.75" hidden="false" customHeight="false" outlineLevel="0" collapsed="false">
      <c r="G912" s="2"/>
      <c r="H912" s="2"/>
      <c r="I912" s="2"/>
      <c r="J912" s="2"/>
      <c r="K912" s="2"/>
      <c r="L912" s="2"/>
      <c r="M912" s="2"/>
    </row>
    <row r="913" customFormat="false" ht="12.75" hidden="false" customHeight="false" outlineLevel="0" collapsed="false">
      <c r="G913" s="3"/>
      <c r="H913" s="3"/>
      <c r="I913" s="3"/>
      <c r="J913" s="3"/>
      <c r="K913" s="3"/>
      <c r="L913" s="4"/>
      <c r="M913" s="5"/>
    </row>
    <row r="914" customFormat="false" ht="12.75" hidden="false" customHeight="false" outlineLevel="0" collapsed="false">
      <c r="G914" s="2"/>
      <c r="H914" s="2"/>
      <c r="I914" s="2"/>
      <c r="J914" s="2"/>
      <c r="K914" s="2"/>
      <c r="L914" s="2"/>
      <c r="M914" s="2"/>
    </row>
    <row r="915" customFormat="false" ht="12.75" hidden="false" customHeight="false" outlineLevel="0" collapsed="false">
      <c r="G915" s="3"/>
      <c r="H915" s="3"/>
      <c r="I915" s="3"/>
      <c r="J915" s="3"/>
      <c r="K915" s="3"/>
      <c r="L915" s="4"/>
      <c r="M915" s="5"/>
    </row>
    <row r="916" customFormat="false" ht="12.75" hidden="false" customHeight="false" outlineLevel="0" collapsed="false">
      <c r="G916" s="2"/>
      <c r="H916" s="2"/>
      <c r="I916" s="2"/>
      <c r="J916" s="2"/>
      <c r="K916" s="2"/>
      <c r="L916" s="2"/>
      <c r="M916" s="2"/>
    </row>
    <row r="917" customFormat="false" ht="12.75" hidden="false" customHeight="false" outlineLevel="0" collapsed="false">
      <c r="G917" s="3"/>
      <c r="H917" s="3"/>
      <c r="I917" s="3"/>
      <c r="J917" s="3"/>
      <c r="K917" s="3"/>
      <c r="L917" s="4"/>
      <c r="M917" s="5"/>
    </row>
    <row r="918" customFormat="false" ht="12.75" hidden="false" customHeight="false" outlineLevel="0" collapsed="false">
      <c r="G918" s="2"/>
      <c r="H918" s="2"/>
      <c r="I918" s="2"/>
      <c r="J918" s="2"/>
      <c r="K918" s="2"/>
      <c r="L918" s="2"/>
      <c r="M918" s="2"/>
    </row>
    <row r="919" customFormat="false" ht="12.75" hidden="false" customHeight="false" outlineLevel="0" collapsed="false">
      <c r="G919" s="3"/>
      <c r="H919" s="3"/>
      <c r="I919" s="3"/>
      <c r="J919" s="3"/>
      <c r="K919" s="3"/>
      <c r="L919" s="4"/>
      <c r="M919" s="5"/>
    </row>
    <row r="920" customFormat="false" ht="12.75" hidden="false" customHeight="false" outlineLevel="0" collapsed="false">
      <c r="G920" s="2"/>
      <c r="H920" s="2"/>
      <c r="I920" s="2"/>
      <c r="J920" s="2"/>
      <c r="K920" s="2"/>
      <c r="L920" s="2"/>
      <c r="M920" s="2"/>
    </row>
    <row r="921" customFormat="false" ht="12.75" hidden="false" customHeight="false" outlineLevel="0" collapsed="false">
      <c r="G921" s="3"/>
      <c r="H921" s="3"/>
      <c r="I921" s="3"/>
      <c r="J921" s="3"/>
      <c r="K921" s="3"/>
      <c r="L921" s="4"/>
      <c r="M921" s="5"/>
    </row>
    <row r="922" customFormat="false" ht="12.75" hidden="false" customHeight="false" outlineLevel="0" collapsed="false">
      <c r="G922" s="2"/>
      <c r="H922" s="2"/>
      <c r="I922" s="2"/>
      <c r="J922" s="2"/>
      <c r="K922" s="2"/>
      <c r="L922" s="2"/>
      <c r="M922" s="2"/>
    </row>
    <row r="923" customFormat="false" ht="12.75" hidden="false" customHeight="false" outlineLevel="0" collapsed="false">
      <c r="G923" s="3"/>
      <c r="H923" s="3"/>
      <c r="I923" s="3"/>
      <c r="J923" s="3"/>
      <c r="K923" s="3"/>
      <c r="L923" s="4"/>
      <c r="M923" s="5"/>
    </row>
    <row r="924" customFormat="false" ht="12.75" hidden="false" customHeight="false" outlineLevel="0" collapsed="false">
      <c r="G924" s="2"/>
      <c r="H924" s="2"/>
      <c r="I924" s="2"/>
      <c r="J924" s="2"/>
      <c r="K924" s="2"/>
      <c r="L924" s="2"/>
      <c r="M924" s="2"/>
    </row>
    <row r="925" customFormat="false" ht="12.75" hidden="false" customHeight="false" outlineLevel="0" collapsed="false">
      <c r="G925" s="3"/>
      <c r="H925" s="3"/>
      <c r="I925" s="3"/>
      <c r="J925" s="3"/>
      <c r="K925" s="3"/>
      <c r="L925" s="4"/>
      <c r="M925" s="5"/>
    </row>
    <row r="926" customFormat="false" ht="12.75" hidden="false" customHeight="false" outlineLevel="0" collapsed="false">
      <c r="G926" s="2"/>
      <c r="H926" s="2"/>
      <c r="I926" s="2"/>
      <c r="J926" s="2"/>
      <c r="K926" s="2"/>
      <c r="L926" s="2"/>
      <c r="M926" s="2"/>
    </row>
    <row r="927" customFormat="false" ht="12.75" hidden="false" customHeight="false" outlineLevel="0" collapsed="false">
      <c r="G927" s="3"/>
      <c r="H927" s="3"/>
      <c r="I927" s="3"/>
      <c r="J927" s="3"/>
      <c r="K927" s="3"/>
      <c r="L927" s="4"/>
      <c r="M927" s="5"/>
    </row>
    <row r="928" customFormat="false" ht="12.75" hidden="false" customHeight="false" outlineLevel="0" collapsed="false">
      <c r="G928" s="2"/>
      <c r="H928" s="2"/>
      <c r="I928" s="2"/>
      <c r="J928" s="2"/>
      <c r="K928" s="2"/>
      <c r="L928" s="2"/>
      <c r="M928" s="2"/>
    </row>
    <row r="929" customFormat="false" ht="12.75" hidden="false" customHeight="false" outlineLevel="0" collapsed="false">
      <c r="G929" s="3"/>
      <c r="H929" s="3"/>
      <c r="I929" s="3"/>
      <c r="J929" s="3"/>
      <c r="K929" s="3"/>
      <c r="L929" s="4"/>
      <c r="M929" s="5"/>
    </row>
    <row r="930" customFormat="false" ht="12.75" hidden="false" customHeight="false" outlineLevel="0" collapsed="false">
      <c r="G930" s="2"/>
      <c r="H930" s="2"/>
      <c r="I930" s="2"/>
      <c r="J930" s="2"/>
      <c r="K930" s="2"/>
      <c r="L930" s="2"/>
      <c r="M930" s="2"/>
    </row>
    <row r="931" customFormat="false" ht="12.75" hidden="false" customHeight="false" outlineLevel="0" collapsed="false">
      <c r="G931" s="3"/>
      <c r="H931" s="3"/>
      <c r="I931" s="3"/>
      <c r="J931" s="3"/>
      <c r="K931" s="3"/>
      <c r="L931" s="4"/>
      <c r="M931" s="5"/>
    </row>
    <row r="932" customFormat="false" ht="12.75" hidden="false" customHeight="false" outlineLevel="0" collapsed="false">
      <c r="G932" s="2"/>
      <c r="H932" s="2"/>
      <c r="I932" s="2"/>
      <c r="J932" s="2"/>
      <c r="K932" s="2"/>
      <c r="L932" s="2"/>
      <c r="M932" s="2"/>
    </row>
    <row r="933" customFormat="false" ht="12.75" hidden="false" customHeight="false" outlineLevel="0" collapsed="false">
      <c r="G933" s="3"/>
      <c r="H933" s="3"/>
      <c r="I933" s="3"/>
      <c r="J933" s="3"/>
      <c r="K933" s="3"/>
      <c r="L933" s="4"/>
      <c r="M933" s="5"/>
    </row>
    <row r="934" customFormat="false" ht="12.75" hidden="false" customHeight="false" outlineLevel="0" collapsed="false">
      <c r="G934" s="2"/>
      <c r="H934" s="2"/>
      <c r="I934" s="2"/>
      <c r="J934" s="2"/>
      <c r="K934" s="2"/>
      <c r="L934" s="2"/>
      <c r="M934" s="2"/>
    </row>
    <row r="935" customFormat="false" ht="12.75" hidden="false" customHeight="false" outlineLevel="0" collapsed="false">
      <c r="G935" s="3"/>
      <c r="H935" s="3"/>
      <c r="I935" s="3"/>
      <c r="J935" s="3"/>
      <c r="K935" s="3"/>
      <c r="L935" s="4"/>
      <c r="M935" s="5"/>
    </row>
    <row r="936" customFormat="false" ht="12.75" hidden="false" customHeight="false" outlineLevel="0" collapsed="false">
      <c r="G936" s="2"/>
      <c r="H936" s="2"/>
      <c r="I936" s="2"/>
      <c r="J936" s="2"/>
      <c r="K936" s="2"/>
      <c r="L936" s="2"/>
      <c r="M936" s="2"/>
    </row>
    <row r="937" customFormat="false" ht="12.75" hidden="false" customHeight="false" outlineLevel="0" collapsed="false">
      <c r="G937" s="3"/>
      <c r="H937" s="3"/>
      <c r="I937" s="3"/>
      <c r="J937" s="3"/>
      <c r="K937" s="3"/>
      <c r="L937" s="4"/>
      <c r="M937" s="5"/>
    </row>
    <row r="938" customFormat="false" ht="12.75" hidden="false" customHeight="false" outlineLevel="0" collapsed="false">
      <c r="G938" s="2"/>
      <c r="H938" s="2"/>
      <c r="I938" s="2"/>
      <c r="J938" s="2"/>
      <c r="K938" s="2"/>
      <c r="L938" s="2"/>
      <c r="M938" s="2"/>
    </row>
    <row r="939" customFormat="false" ht="12.75" hidden="false" customHeight="false" outlineLevel="0" collapsed="false">
      <c r="G939" s="3"/>
      <c r="H939" s="3"/>
      <c r="I939" s="3"/>
      <c r="J939" s="3"/>
      <c r="K939" s="3"/>
      <c r="L939" s="4"/>
      <c r="M939" s="5"/>
    </row>
    <row r="940" customFormat="false" ht="12.75" hidden="false" customHeight="false" outlineLevel="0" collapsed="false">
      <c r="G940" s="2"/>
      <c r="H940" s="2"/>
      <c r="I940" s="2"/>
      <c r="J940" s="2"/>
      <c r="K940" s="2"/>
      <c r="L940" s="2"/>
      <c r="M940" s="2"/>
    </row>
    <row r="941" customFormat="false" ht="12.75" hidden="false" customHeight="false" outlineLevel="0" collapsed="false">
      <c r="G941" s="3"/>
      <c r="H941" s="3"/>
      <c r="I941" s="3"/>
      <c r="J941" s="3"/>
      <c r="K941" s="3"/>
      <c r="L941" s="4"/>
      <c r="M941" s="5"/>
    </row>
    <row r="942" customFormat="false" ht="12.75" hidden="false" customHeight="false" outlineLevel="0" collapsed="false">
      <c r="G942" s="2"/>
      <c r="H942" s="2"/>
      <c r="I942" s="2"/>
      <c r="J942" s="2"/>
      <c r="K942" s="2"/>
      <c r="L942" s="2"/>
      <c r="M942" s="2"/>
    </row>
    <row r="943" customFormat="false" ht="12.75" hidden="false" customHeight="false" outlineLevel="0" collapsed="false">
      <c r="G943" s="3"/>
      <c r="H943" s="3"/>
      <c r="I943" s="3"/>
      <c r="J943" s="3"/>
      <c r="K943" s="3"/>
      <c r="L943" s="4"/>
      <c r="M943" s="5"/>
    </row>
    <row r="944" customFormat="false" ht="12.75" hidden="false" customHeight="false" outlineLevel="0" collapsed="false">
      <c r="G944" s="2"/>
      <c r="H944" s="2"/>
      <c r="I944" s="2"/>
      <c r="J944" s="2"/>
      <c r="K944" s="2"/>
      <c r="L944" s="2"/>
      <c r="M944" s="2"/>
    </row>
    <row r="945" customFormat="false" ht="12.75" hidden="false" customHeight="false" outlineLevel="0" collapsed="false">
      <c r="G945" s="3"/>
      <c r="H945" s="3"/>
      <c r="I945" s="3"/>
      <c r="J945" s="3"/>
      <c r="K945" s="3"/>
      <c r="L945" s="4"/>
      <c r="M945" s="5"/>
    </row>
    <row r="946" customFormat="false" ht="12.75" hidden="false" customHeight="false" outlineLevel="0" collapsed="false">
      <c r="G946" s="2"/>
      <c r="H946" s="2"/>
      <c r="I946" s="2"/>
      <c r="J946" s="2"/>
      <c r="K946" s="2"/>
      <c r="L946" s="2"/>
      <c r="M946" s="2"/>
    </row>
    <row r="947" customFormat="false" ht="12.75" hidden="false" customHeight="false" outlineLevel="0" collapsed="false">
      <c r="G947" s="3"/>
      <c r="H947" s="3"/>
      <c r="I947" s="3"/>
      <c r="J947" s="3"/>
      <c r="K947" s="3"/>
      <c r="L947" s="4"/>
      <c r="M947" s="5"/>
    </row>
    <row r="948" customFormat="false" ht="12.75" hidden="false" customHeight="false" outlineLevel="0" collapsed="false">
      <c r="G948" s="2"/>
      <c r="H948" s="2"/>
      <c r="I948" s="2"/>
      <c r="J948" s="2"/>
      <c r="K948" s="2"/>
      <c r="L948" s="2"/>
      <c r="M948" s="2"/>
    </row>
    <row r="949" customFormat="false" ht="12.75" hidden="false" customHeight="false" outlineLevel="0" collapsed="false">
      <c r="G949" s="3"/>
      <c r="H949" s="3"/>
      <c r="I949" s="3"/>
      <c r="J949" s="3"/>
      <c r="K949" s="3"/>
      <c r="L949" s="4"/>
      <c r="M949" s="5"/>
    </row>
    <row r="950" customFormat="false" ht="12.75" hidden="false" customHeight="false" outlineLevel="0" collapsed="false">
      <c r="G950" s="2"/>
      <c r="H950" s="2"/>
      <c r="I950" s="2"/>
      <c r="J950" s="2"/>
      <c r="K950" s="2"/>
      <c r="L950" s="2"/>
      <c r="M950" s="2"/>
    </row>
    <row r="951" customFormat="false" ht="12.75" hidden="false" customHeight="false" outlineLevel="0" collapsed="false">
      <c r="G951" s="3"/>
      <c r="H951" s="3"/>
      <c r="I951" s="3"/>
      <c r="J951" s="3"/>
      <c r="K951" s="3"/>
      <c r="L951" s="4"/>
      <c r="M951" s="5"/>
    </row>
    <row r="952" customFormat="false" ht="12.75" hidden="false" customHeight="false" outlineLevel="0" collapsed="false">
      <c r="G952" s="2"/>
      <c r="H952" s="2"/>
      <c r="I952" s="2"/>
      <c r="J952" s="2"/>
      <c r="K952" s="2"/>
      <c r="L952" s="2"/>
      <c r="M952" s="2"/>
    </row>
    <row r="953" customFormat="false" ht="12.75" hidden="false" customHeight="false" outlineLevel="0" collapsed="false">
      <c r="G953" s="3"/>
      <c r="H953" s="3"/>
      <c r="I953" s="3"/>
      <c r="J953" s="3"/>
      <c r="K953" s="3"/>
      <c r="L953" s="4"/>
      <c r="M953" s="5"/>
    </row>
    <row r="954" customFormat="false" ht="12.75" hidden="false" customHeight="false" outlineLevel="0" collapsed="false">
      <c r="G954" s="2"/>
      <c r="H954" s="2"/>
      <c r="I954" s="2"/>
      <c r="J954" s="2"/>
      <c r="K954" s="2"/>
      <c r="L954" s="2"/>
      <c r="M954" s="2"/>
    </row>
    <row r="955" customFormat="false" ht="12.75" hidden="false" customHeight="false" outlineLevel="0" collapsed="false">
      <c r="G955" s="3"/>
      <c r="H955" s="3"/>
      <c r="I955" s="3"/>
      <c r="J955" s="3"/>
      <c r="K955" s="3"/>
      <c r="L955" s="4"/>
      <c r="M955" s="5"/>
    </row>
    <row r="956" customFormat="false" ht="12.75" hidden="false" customHeight="false" outlineLevel="0" collapsed="false">
      <c r="G956" s="2"/>
      <c r="H956" s="2"/>
      <c r="I956" s="2"/>
      <c r="J956" s="2"/>
      <c r="K956" s="2"/>
      <c r="L956" s="2"/>
      <c r="M956" s="2"/>
    </row>
    <row r="957" customFormat="false" ht="12.75" hidden="false" customHeight="false" outlineLevel="0" collapsed="false">
      <c r="G957" s="3"/>
      <c r="H957" s="3"/>
      <c r="I957" s="3"/>
      <c r="J957" s="3"/>
      <c r="K957" s="3"/>
      <c r="L957" s="4"/>
      <c r="M957" s="5"/>
    </row>
    <row r="958" customFormat="false" ht="12.75" hidden="false" customHeight="false" outlineLevel="0" collapsed="false">
      <c r="G958" s="2"/>
      <c r="H958" s="2"/>
      <c r="I958" s="2"/>
      <c r="J958" s="2"/>
      <c r="K958" s="2"/>
      <c r="L958" s="2"/>
      <c r="M958" s="2"/>
    </row>
    <row r="959" customFormat="false" ht="12.75" hidden="false" customHeight="false" outlineLevel="0" collapsed="false">
      <c r="G959" s="3"/>
      <c r="H959" s="3"/>
      <c r="I959" s="3"/>
      <c r="J959" s="3"/>
      <c r="K959" s="3"/>
      <c r="L959" s="4"/>
      <c r="M959" s="5"/>
    </row>
    <row r="960" customFormat="false" ht="12.75" hidden="false" customHeight="false" outlineLevel="0" collapsed="false">
      <c r="G960" s="2"/>
      <c r="H960" s="2"/>
      <c r="I960" s="2"/>
      <c r="J960" s="2"/>
      <c r="K960" s="2"/>
      <c r="L960" s="2"/>
      <c r="M960" s="2"/>
    </row>
    <row r="961" customFormat="false" ht="12.75" hidden="false" customHeight="false" outlineLevel="0" collapsed="false">
      <c r="G961" s="3"/>
      <c r="H961" s="3"/>
      <c r="I961" s="3"/>
      <c r="J961" s="3"/>
      <c r="K961" s="3"/>
      <c r="L961" s="4"/>
      <c r="M961" s="5"/>
    </row>
    <row r="962" customFormat="false" ht="12.75" hidden="false" customHeight="false" outlineLevel="0" collapsed="false">
      <c r="G962" s="2"/>
      <c r="H962" s="2"/>
      <c r="I962" s="2"/>
      <c r="J962" s="2"/>
      <c r="K962" s="2"/>
      <c r="L962" s="2"/>
      <c r="M962" s="2"/>
    </row>
    <row r="963" customFormat="false" ht="12.75" hidden="false" customHeight="false" outlineLevel="0" collapsed="false">
      <c r="G963" s="3"/>
      <c r="H963" s="3"/>
      <c r="I963" s="3"/>
      <c r="J963" s="3"/>
      <c r="K963" s="3"/>
      <c r="L963" s="4"/>
      <c r="M963" s="5"/>
    </row>
    <row r="964" customFormat="false" ht="12.75" hidden="false" customHeight="false" outlineLevel="0" collapsed="false">
      <c r="G964" s="2"/>
      <c r="H964" s="2"/>
      <c r="I964" s="2"/>
      <c r="J964" s="2"/>
      <c r="K964" s="2"/>
      <c r="L964" s="2"/>
      <c r="M964" s="2"/>
    </row>
    <row r="965" customFormat="false" ht="12.75" hidden="false" customHeight="false" outlineLevel="0" collapsed="false">
      <c r="G965" s="3"/>
      <c r="H965" s="3"/>
      <c r="I965" s="3"/>
      <c r="J965" s="3"/>
      <c r="K965" s="3"/>
      <c r="L965" s="4"/>
      <c r="M965" s="5"/>
    </row>
    <row r="966" customFormat="false" ht="12.75" hidden="false" customHeight="false" outlineLevel="0" collapsed="false">
      <c r="G966" s="2"/>
      <c r="H966" s="2"/>
      <c r="I966" s="2"/>
      <c r="J966" s="2"/>
      <c r="K966" s="2"/>
      <c r="L966" s="2"/>
      <c r="M966" s="2"/>
    </row>
    <row r="967" customFormat="false" ht="12.75" hidden="false" customHeight="false" outlineLevel="0" collapsed="false">
      <c r="G967" s="3"/>
      <c r="H967" s="3"/>
      <c r="I967" s="3"/>
      <c r="J967" s="3"/>
      <c r="K967" s="3"/>
      <c r="L967" s="4"/>
      <c r="M967" s="5"/>
    </row>
    <row r="968" customFormat="false" ht="12.75" hidden="false" customHeight="false" outlineLevel="0" collapsed="false">
      <c r="G968" s="2"/>
      <c r="H968" s="2"/>
      <c r="I968" s="2"/>
      <c r="J968" s="2"/>
      <c r="K968" s="2"/>
      <c r="L968" s="2"/>
      <c r="M968" s="2"/>
    </row>
    <row r="969" customFormat="false" ht="12.75" hidden="false" customHeight="false" outlineLevel="0" collapsed="false">
      <c r="G969" s="3"/>
      <c r="H969" s="3"/>
      <c r="I969" s="3"/>
      <c r="J969" s="3"/>
      <c r="K969" s="3"/>
      <c r="L969" s="4"/>
      <c r="M969" s="5"/>
    </row>
    <row r="970" customFormat="false" ht="12.75" hidden="false" customHeight="false" outlineLevel="0" collapsed="false">
      <c r="G970" s="2"/>
      <c r="H970" s="2"/>
      <c r="I970" s="2"/>
      <c r="J970" s="2"/>
      <c r="K970" s="2"/>
      <c r="L970" s="2"/>
      <c r="M970" s="2"/>
    </row>
    <row r="971" customFormat="false" ht="12.75" hidden="false" customHeight="false" outlineLevel="0" collapsed="false">
      <c r="G971" s="3"/>
      <c r="H971" s="3"/>
      <c r="I971" s="3"/>
      <c r="J971" s="3"/>
      <c r="K971" s="3"/>
      <c r="L971" s="4"/>
      <c r="M971" s="5"/>
    </row>
    <row r="972" customFormat="false" ht="12.75" hidden="false" customHeight="false" outlineLevel="0" collapsed="false">
      <c r="G972" s="2"/>
      <c r="H972" s="2"/>
      <c r="I972" s="2"/>
      <c r="J972" s="2"/>
      <c r="K972" s="2"/>
      <c r="L972" s="2"/>
      <c r="M972" s="2"/>
    </row>
    <row r="973" customFormat="false" ht="12.75" hidden="false" customHeight="false" outlineLevel="0" collapsed="false">
      <c r="G973" s="3"/>
      <c r="H973" s="3"/>
      <c r="I973" s="3"/>
      <c r="J973" s="3"/>
      <c r="K973" s="3"/>
      <c r="L973" s="4"/>
      <c r="M973" s="5"/>
    </row>
    <row r="974" customFormat="false" ht="12.75" hidden="false" customHeight="false" outlineLevel="0" collapsed="false">
      <c r="G974" s="2"/>
      <c r="H974" s="2"/>
      <c r="I974" s="2"/>
      <c r="J974" s="2"/>
      <c r="K974" s="2"/>
      <c r="L974" s="2"/>
      <c r="M974" s="2"/>
    </row>
    <row r="975" customFormat="false" ht="12.75" hidden="false" customHeight="false" outlineLevel="0" collapsed="false">
      <c r="G975" s="3"/>
      <c r="H975" s="3"/>
      <c r="I975" s="3"/>
      <c r="J975" s="3"/>
      <c r="K975" s="3"/>
      <c r="L975" s="4"/>
      <c r="M975" s="5"/>
    </row>
    <row r="976" customFormat="false" ht="12.75" hidden="false" customHeight="false" outlineLevel="0" collapsed="false">
      <c r="G976" s="2"/>
      <c r="H976" s="2"/>
      <c r="I976" s="2"/>
      <c r="J976" s="2"/>
      <c r="K976" s="2"/>
      <c r="L976" s="2"/>
      <c r="M976" s="2"/>
    </row>
    <row r="977" customFormat="false" ht="12.75" hidden="false" customHeight="false" outlineLevel="0" collapsed="false">
      <c r="G977" s="3"/>
      <c r="H977" s="3"/>
      <c r="I977" s="3"/>
      <c r="J977" s="3"/>
      <c r="K977" s="3"/>
      <c r="L977" s="4"/>
      <c r="M977" s="5"/>
    </row>
    <row r="978" customFormat="false" ht="12.75" hidden="false" customHeight="false" outlineLevel="0" collapsed="false">
      <c r="G978" s="2"/>
      <c r="H978" s="2"/>
      <c r="I978" s="2"/>
      <c r="J978" s="2"/>
      <c r="K978" s="2"/>
      <c r="L978" s="2"/>
      <c r="M978" s="2"/>
    </row>
    <row r="979" customFormat="false" ht="12.75" hidden="false" customHeight="false" outlineLevel="0" collapsed="false">
      <c r="G979" s="3"/>
      <c r="H979" s="3"/>
      <c r="I979" s="3"/>
      <c r="J979" s="3"/>
      <c r="K979" s="3"/>
      <c r="L979" s="4"/>
      <c r="M979" s="5"/>
    </row>
    <row r="980" customFormat="false" ht="12.75" hidden="false" customHeight="false" outlineLevel="0" collapsed="false">
      <c r="G980" s="2"/>
      <c r="H980" s="2"/>
      <c r="I980" s="2"/>
      <c r="J980" s="2"/>
      <c r="K980" s="2"/>
      <c r="L980" s="2"/>
      <c r="M980" s="2"/>
    </row>
    <row r="981" customFormat="false" ht="12.75" hidden="false" customHeight="false" outlineLevel="0" collapsed="false">
      <c r="G981" s="3"/>
      <c r="H981" s="3"/>
      <c r="I981" s="3"/>
      <c r="J981" s="3"/>
      <c r="K981" s="3"/>
      <c r="L981" s="4"/>
      <c r="M981" s="5"/>
    </row>
    <row r="982" customFormat="false" ht="12.75" hidden="false" customHeight="false" outlineLevel="0" collapsed="false">
      <c r="G982" s="2"/>
      <c r="H982" s="2"/>
      <c r="I982" s="2"/>
      <c r="J982" s="2"/>
      <c r="K982" s="2"/>
      <c r="L982" s="2"/>
      <c r="M982" s="2"/>
    </row>
    <row r="983" customFormat="false" ht="12.75" hidden="false" customHeight="false" outlineLevel="0" collapsed="false">
      <c r="G983" s="3"/>
      <c r="H983" s="3"/>
      <c r="I983" s="3"/>
      <c r="J983" s="3"/>
      <c r="K983" s="3"/>
      <c r="L983" s="4"/>
      <c r="M983" s="5"/>
    </row>
    <row r="984" customFormat="false" ht="12.75" hidden="false" customHeight="false" outlineLevel="0" collapsed="false">
      <c r="G984" s="2"/>
      <c r="H984" s="2"/>
      <c r="I984" s="2"/>
      <c r="J984" s="2"/>
      <c r="K984" s="2"/>
      <c r="L984" s="2"/>
      <c r="M984" s="2"/>
    </row>
    <row r="985" customFormat="false" ht="12.75" hidden="false" customHeight="false" outlineLevel="0" collapsed="false">
      <c r="G985" s="3"/>
      <c r="H985" s="3"/>
      <c r="I985" s="3"/>
      <c r="J985" s="3"/>
      <c r="K985" s="3"/>
      <c r="L985" s="4"/>
      <c r="M985" s="5"/>
    </row>
    <row r="986" customFormat="false" ht="12.75" hidden="false" customHeight="false" outlineLevel="0" collapsed="false">
      <c r="G986" s="2"/>
      <c r="H986" s="2"/>
      <c r="I986" s="2"/>
      <c r="J986" s="2"/>
      <c r="K986" s="2"/>
      <c r="L986" s="2"/>
      <c r="M986" s="2"/>
    </row>
    <row r="987" customFormat="false" ht="12.75" hidden="false" customHeight="false" outlineLevel="0" collapsed="false">
      <c r="G987" s="3"/>
      <c r="H987" s="3"/>
      <c r="I987" s="3"/>
      <c r="J987" s="3"/>
      <c r="K987" s="3"/>
      <c r="L987" s="4"/>
      <c r="M987" s="5"/>
    </row>
    <row r="988" customFormat="false" ht="12.75" hidden="false" customHeight="false" outlineLevel="0" collapsed="false">
      <c r="G988" s="2"/>
      <c r="H988" s="2"/>
      <c r="I988" s="2"/>
      <c r="J988" s="2"/>
      <c r="K988" s="2"/>
      <c r="L988" s="2"/>
      <c r="M988" s="2"/>
    </row>
    <row r="989" customFormat="false" ht="12.75" hidden="false" customHeight="false" outlineLevel="0" collapsed="false">
      <c r="G989" s="3"/>
      <c r="H989" s="3"/>
      <c r="I989" s="3"/>
      <c r="J989" s="3"/>
      <c r="K989" s="3"/>
      <c r="L989" s="4"/>
      <c r="M989" s="5"/>
    </row>
    <row r="990" customFormat="false" ht="12.75" hidden="false" customHeight="false" outlineLevel="0" collapsed="false">
      <c r="G990" s="2"/>
      <c r="H990" s="2"/>
      <c r="I990" s="2"/>
      <c r="J990" s="2"/>
      <c r="K990" s="2"/>
      <c r="L990" s="2"/>
      <c r="M990" s="2"/>
    </row>
    <row r="991" customFormat="false" ht="12.75" hidden="false" customHeight="false" outlineLevel="0" collapsed="false">
      <c r="G991" s="3"/>
      <c r="H991" s="3"/>
      <c r="I991" s="3"/>
      <c r="J991" s="3"/>
      <c r="K991" s="3"/>
      <c r="L991" s="4"/>
      <c r="M991" s="5"/>
    </row>
    <row r="992" customFormat="false" ht="12.75" hidden="false" customHeight="false" outlineLevel="0" collapsed="false">
      <c r="G992" s="2"/>
      <c r="H992" s="2"/>
      <c r="I992" s="2"/>
      <c r="J992" s="2"/>
      <c r="K992" s="2"/>
      <c r="L992" s="2"/>
      <c r="M992" s="2"/>
    </row>
    <row r="993" customFormat="false" ht="12.75" hidden="false" customHeight="false" outlineLevel="0" collapsed="false">
      <c r="G993" s="3"/>
      <c r="H993" s="3"/>
      <c r="I993" s="3"/>
      <c r="J993" s="3"/>
      <c r="K993" s="3"/>
      <c r="L993" s="4"/>
      <c r="M993" s="5"/>
    </row>
    <row r="994" customFormat="false" ht="12.75" hidden="false" customHeight="false" outlineLevel="0" collapsed="false">
      <c r="G994" s="2"/>
      <c r="H994" s="2"/>
      <c r="I994" s="2"/>
      <c r="J994" s="2"/>
      <c r="K994" s="2"/>
      <c r="L994" s="2"/>
      <c r="M994" s="2"/>
    </row>
    <row r="995" customFormat="false" ht="12.75" hidden="false" customHeight="false" outlineLevel="0" collapsed="false">
      <c r="G995" s="3"/>
      <c r="H995" s="3"/>
      <c r="I995" s="3"/>
      <c r="J995" s="3"/>
      <c r="K995" s="3"/>
      <c r="L995" s="4"/>
      <c r="M995" s="5"/>
    </row>
    <row r="996" customFormat="false" ht="12.75" hidden="false" customHeight="false" outlineLevel="0" collapsed="false">
      <c r="G996" s="2"/>
      <c r="H996" s="2"/>
      <c r="I996" s="2"/>
      <c r="J996" s="2"/>
      <c r="K996" s="2"/>
      <c r="L996" s="2"/>
      <c r="M996" s="2"/>
    </row>
    <row r="997" customFormat="false" ht="12.75" hidden="false" customHeight="false" outlineLevel="0" collapsed="false">
      <c r="G997" s="3"/>
      <c r="H997" s="3"/>
      <c r="I997" s="3"/>
      <c r="J997" s="3"/>
      <c r="K997" s="3"/>
      <c r="L997" s="4"/>
      <c r="M997" s="5"/>
    </row>
    <row r="998" customFormat="false" ht="12.75" hidden="false" customHeight="false" outlineLevel="0" collapsed="false">
      <c r="G998" s="2"/>
      <c r="H998" s="2"/>
      <c r="I998" s="2"/>
      <c r="J998" s="2"/>
      <c r="K998" s="2"/>
      <c r="L998" s="2"/>
      <c r="M998" s="2"/>
    </row>
    <row r="999" customFormat="false" ht="12.75" hidden="false" customHeight="false" outlineLevel="0" collapsed="false">
      <c r="G999" s="3"/>
      <c r="H999" s="3"/>
      <c r="I999" s="3"/>
      <c r="J999" s="3"/>
      <c r="K999" s="3"/>
      <c r="L999" s="4"/>
      <c r="M999" s="5"/>
    </row>
    <row r="1000" customFormat="false" ht="12.75" hidden="false" customHeight="false" outlineLevel="0" collapsed="false">
      <c r="G1000" s="2"/>
      <c r="H1000" s="2"/>
      <c r="I1000" s="2"/>
      <c r="J1000" s="2"/>
      <c r="K1000" s="2"/>
      <c r="L1000" s="2"/>
      <c r="M1000" s="2"/>
    </row>
    <row r="1001" customFormat="false" ht="12.75" hidden="false" customHeight="false" outlineLevel="0" collapsed="false">
      <c r="G1001" s="3"/>
      <c r="H1001" s="3"/>
      <c r="I1001" s="3"/>
      <c r="J1001" s="3"/>
      <c r="K1001" s="3"/>
      <c r="L1001" s="4"/>
      <c r="M1001" s="5"/>
    </row>
    <row r="1002" customFormat="false" ht="12.75" hidden="false" customHeight="false" outlineLevel="0" collapsed="false">
      <c r="G1002" s="2"/>
      <c r="H1002" s="2"/>
      <c r="I1002" s="2"/>
      <c r="J1002" s="2"/>
      <c r="K1002" s="2"/>
      <c r="L1002" s="2"/>
      <c r="M1002" s="2"/>
    </row>
    <row r="1003" customFormat="false" ht="12.75" hidden="false" customHeight="false" outlineLevel="0" collapsed="false">
      <c r="G1003" s="3"/>
      <c r="H1003" s="3"/>
      <c r="I1003" s="3"/>
      <c r="J1003" s="3"/>
      <c r="K1003" s="3"/>
      <c r="L1003" s="4"/>
      <c r="M1003" s="5"/>
    </row>
    <row r="1004" customFormat="false" ht="12.75" hidden="false" customHeight="false" outlineLevel="0" collapsed="false">
      <c r="G1004" s="2"/>
      <c r="H1004" s="2"/>
      <c r="I1004" s="2"/>
      <c r="J1004" s="2"/>
      <c r="K1004" s="2"/>
      <c r="L1004" s="2"/>
      <c r="M1004" s="2"/>
    </row>
    <row r="1005" customFormat="false" ht="12.75" hidden="false" customHeight="false" outlineLevel="0" collapsed="false">
      <c r="G1005" s="3"/>
      <c r="H1005" s="3"/>
      <c r="I1005" s="3"/>
      <c r="J1005" s="3"/>
      <c r="K1005" s="3"/>
      <c r="L1005" s="4"/>
      <c r="M1005" s="5"/>
    </row>
    <row r="1006" customFormat="false" ht="12.75" hidden="false" customHeight="false" outlineLevel="0" collapsed="false">
      <c r="G1006" s="2"/>
      <c r="H1006" s="2"/>
      <c r="I1006" s="2"/>
      <c r="J1006" s="2"/>
      <c r="K1006" s="2"/>
      <c r="L1006" s="2"/>
      <c r="M1006" s="2"/>
    </row>
    <row r="1007" customFormat="false" ht="12.75" hidden="false" customHeight="false" outlineLevel="0" collapsed="false">
      <c r="G1007" s="3"/>
      <c r="H1007" s="3"/>
      <c r="I1007" s="3"/>
      <c r="J1007" s="3"/>
      <c r="K1007" s="3"/>
      <c r="L1007" s="4"/>
      <c r="M1007" s="5"/>
    </row>
    <row r="1008" customFormat="false" ht="12.75" hidden="false" customHeight="false" outlineLevel="0" collapsed="false">
      <c r="G1008" s="2"/>
      <c r="H1008" s="2"/>
      <c r="I1008" s="2"/>
      <c r="J1008" s="2"/>
      <c r="K1008" s="2"/>
      <c r="L1008" s="2"/>
      <c r="M1008" s="2"/>
    </row>
    <row r="1009" customFormat="false" ht="12.75" hidden="false" customHeight="false" outlineLevel="0" collapsed="false">
      <c r="G1009" s="3"/>
      <c r="H1009" s="3"/>
      <c r="I1009" s="3"/>
      <c r="J1009" s="3"/>
      <c r="K1009" s="3"/>
      <c r="L1009" s="4"/>
      <c r="M1009" s="5"/>
    </row>
    <row r="1010" customFormat="false" ht="12.75" hidden="false" customHeight="false" outlineLevel="0" collapsed="false">
      <c r="G1010" s="2"/>
      <c r="H1010" s="2"/>
      <c r="I1010" s="2"/>
      <c r="J1010" s="2"/>
      <c r="K1010" s="2"/>
      <c r="L1010" s="2"/>
      <c r="M1010" s="2"/>
    </row>
    <row r="1011" customFormat="false" ht="12.75" hidden="false" customHeight="false" outlineLevel="0" collapsed="false">
      <c r="G1011" s="3"/>
      <c r="H1011" s="3"/>
      <c r="I1011" s="3"/>
      <c r="J1011" s="3"/>
      <c r="K1011" s="3"/>
      <c r="L1011" s="4"/>
      <c r="M1011" s="5"/>
    </row>
    <row r="1012" customFormat="false" ht="12.75" hidden="false" customHeight="false" outlineLevel="0" collapsed="false">
      <c r="G1012" s="2"/>
      <c r="H1012" s="2"/>
      <c r="I1012" s="2"/>
      <c r="J1012" s="2"/>
      <c r="K1012" s="2"/>
      <c r="L1012" s="2"/>
      <c r="M1012" s="2"/>
    </row>
    <row r="1013" customFormat="false" ht="12.75" hidden="false" customHeight="false" outlineLevel="0" collapsed="false">
      <c r="G1013" s="3"/>
      <c r="H1013" s="3"/>
      <c r="I1013" s="3"/>
      <c r="J1013" s="3"/>
      <c r="K1013" s="3"/>
      <c r="L1013" s="4"/>
      <c r="M1013" s="5"/>
    </row>
    <row r="1014" customFormat="false" ht="12.75" hidden="false" customHeight="false" outlineLevel="0" collapsed="false">
      <c r="G1014" s="2"/>
      <c r="H1014" s="2"/>
      <c r="I1014" s="2"/>
      <c r="J1014" s="2"/>
      <c r="K1014" s="2"/>
      <c r="L1014" s="2"/>
      <c r="M1014" s="2"/>
    </row>
    <row r="1015" customFormat="false" ht="12.75" hidden="false" customHeight="false" outlineLevel="0" collapsed="false">
      <c r="G1015" s="3"/>
      <c r="H1015" s="3"/>
      <c r="I1015" s="3"/>
      <c r="J1015" s="3"/>
      <c r="K1015" s="3"/>
      <c r="L1015" s="4"/>
      <c r="M1015" s="5"/>
    </row>
    <row r="1016" customFormat="false" ht="12.75" hidden="false" customHeight="false" outlineLevel="0" collapsed="false">
      <c r="G1016" s="2"/>
      <c r="H1016" s="2"/>
      <c r="I1016" s="2"/>
      <c r="J1016" s="2"/>
      <c r="K1016" s="2"/>
      <c r="L1016" s="2"/>
      <c r="M1016" s="2"/>
    </row>
    <row r="1017" customFormat="false" ht="12.75" hidden="false" customHeight="false" outlineLevel="0" collapsed="false">
      <c r="G1017" s="3"/>
      <c r="H1017" s="3"/>
      <c r="I1017" s="3"/>
      <c r="J1017" s="3"/>
      <c r="K1017" s="3"/>
      <c r="L1017" s="4"/>
      <c r="M1017" s="5"/>
    </row>
    <row r="1018" customFormat="false" ht="12.75" hidden="false" customHeight="false" outlineLevel="0" collapsed="false">
      <c r="G1018" s="2"/>
      <c r="H1018" s="2"/>
      <c r="I1018" s="2"/>
      <c r="J1018" s="2"/>
      <c r="K1018" s="2"/>
      <c r="L1018" s="2"/>
      <c r="M1018" s="2"/>
    </row>
    <row r="1019" customFormat="false" ht="12.75" hidden="false" customHeight="false" outlineLevel="0" collapsed="false">
      <c r="G1019" s="3"/>
      <c r="H1019" s="3"/>
      <c r="I1019" s="3"/>
      <c r="J1019" s="3"/>
      <c r="K1019" s="3"/>
      <c r="L1019" s="4"/>
      <c r="M1019" s="5"/>
    </row>
    <row r="1020" customFormat="false" ht="12.75" hidden="false" customHeight="false" outlineLevel="0" collapsed="false">
      <c r="G1020" s="2"/>
      <c r="H1020" s="2"/>
      <c r="I1020" s="2"/>
      <c r="J1020" s="2"/>
      <c r="K1020" s="2"/>
      <c r="L1020" s="2"/>
      <c r="M1020" s="2"/>
    </row>
    <row r="1021" customFormat="false" ht="12.75" hidden="false" customHeight="false" outlineLevel="0" collapsed="false">
      <c r="G1021" s="3"/>
      <c r="H1021" s="3"/>
      <c r="I1021" s="3"/>
      <c r="J1021" s="3"/>
      <c r="K1021" s="3"/>
      <c r="L1021" s="4"/>
      <c r="M1021" s="5"/>
    </row>
    <row r="1022" customFormat="false" ht="12.75" hidden="false" customHeight="false" outlineLevel="0" collapsed="false">
      <c r="G1022" s="2"/>
      <c r="H1022" s="2"/>
      <c r="I1022" s="2"/>
      <c r="J1022" s="2"/>
      <c r="K1022" s="2"/>
      <c r="L1022" s="2"/>
      <c r="M1022" s="2"/>
    </row>
    <row r="1023" customFormat="false" ht="12.75" hidden="false" customHeight="false" outlineLevel="0" collapsed="false">
      <c r="G1023" s="3"/>
      <c r="H1023" s="3"/>
      <c r="I1023" s="3"/>
      <c r="J1023" s="3"/>
      <c r="K1023" s="3"/>
      <c r="L1023" s="4"/>
      <c r="M1023" s="5"/>
    </row>
    <row r="1024" customFormat="false" ht="12.75" hidden="false" customHeight="false" outlineLevel="0" collapsed="false">
      <c r="G1024" s="2"/>
      <c r="H1024" s="2"/>
      <c r="I1024" s="2"/>
      <c r="J1024" s="2"/>
      <c r="K1024" s="2"/>
      <c r="L1024" s="2"/>
      <c r="M1024" s="2"/>
    </row>
    <row r="1025" customFormat="false" ht="12.75" hidden="false" customHeight="false" outlineLevel="0" collapsed="false">
      <c r="G1025" s="3"/>
      <c r="H1025" s="3"/>
      <c r="I1025" s="3"/>
      <c r="J1025" s="3"/>
      <c r="K1025" s="3"/>
      <c r="L1025" s="4"/>
      <c r="M1025" s="5"/>
    </row>
    <row r="1026" customFormat="false" ht="12.75" hidden="false" customHeight="false" outlineLevel="0" collapsed="false">
      <c r="G1026" s="2"/>
      <c r="H1026" s="2"/>
      <c r="I1026" s="2"/>
      <c r="J1026" s="2"/>
      <c r="K1026" s="2"/>
      <c r="L1026" s="2"/>
      <c r="M1026" s="2"/>
    </row>
    <row r="1027" customFormat="false" ht="12.75" hidden="false" customHeight="false" outlineLevel="0" collapsed="false">
      <c r="G1027" s="3"/>
      <c r="H1027" s="3"/>
      <c r="I1027" s="3"/>
      <c r="J1027" s="3"/>
      <c r="K1027" s="3"/>
      <c r="L1027" s="4"/>
      <c r="M1027" s="5"/>
    </row>
    <row r="1028" customFormat="false" ht="12.75" hidden="false" customHeight="false" outlineLevel="0" collapsed="false">
      <c r="G1028" s="2"/>
      <c r="H1028" s="2"/>
      <c r="I1028" s="2"/>
      <c r="J1028" s="2"/>
      <c r="K1028" s="2"/>
      <c r="L1028" s="2"/>
      <c r="M1028" s="2"/>
    </row>
    <row r="1029" customFormat="false" ht="12.75" hidden="false" customHeight="false" outlineLevel="0" collapsed="false">
      <c r="G1029" s="3"/>
      <c r="H1029" s="3"/>
      <c r="I1029" s="3"/>
      <c r="J1029" s="3"/>
      <c r="K1029" s="3"/>
      <c r="L1029" s="4"/>
      <c r="M1029" s="5"/>
    </row>
    <row r="1030" customFormat="false" ht="12.75" hidden="false" customHeight="false" outlineLevel="0" collapsed="false">
      <c r="G1030" s="2"/>
      <c r="H1030" s="2"/>
      <c r="I1030" s="2"/>
      <c r="J1030" s="2"/>
      <c r="K1030" s="2"/>
      <c r="L1030" s="2"/>
      <c r="M1030" s="2"/>
    </row>
    <row r="1031" customFormat="false" ht="12.75" hidden="false" customHeight="false" outlineLevel="0" collapsed="false">
      <c r="G1031" s="3"/>
      <c r="H1031" s="3"/>
      <c r="I1031" s="3"/>
      <c r="J1031" s="3"/>
      <c r="K1031" s="3"/>
      <c r="L1031" s="4"/>
      <c r="M1031" s="5"/>
    </row>
    <row r="1032" customFormat="false" ht="12.75" hidden="false" customHeight="false" outlineLevel="0" collapsed="false">
      <c r="G1032" s="2"/>
      <c r="H1032" s="2"/>
      <c r="I1032" s="2"/>
      <c r="J1032" s="2"/>
      <c r="K1032" s="2"/>
      <c r="L1032" s="2"/>
      <c r="M1032" s="2"/>
    </row>
    <row r="1033" customFormat="false" ht="12.75" hidden="false" customHeight="false" outlineLevel="0" collapsed="false">
      <c r="G1033" s="3"/>
      <c r="H1033" s="3"/>
      <c r="I1033" s="3"/>
      <c r="J1033" s="3"/>
      <c r="K1033" s="3"/>
      <c r="L1033" s="4"/>
      <c r="M1033" s="5"/>
    </row>
    <row r="1034" customFormat="false" ht="12.75" hidden="false" customHeight="false" outlineLevel="0" collapsed="false">
      <c r="G1034" s="2"/>
      <c r="H1034" s="2"/>
      <c r="I1034" s="2"/>
      <c r="J1034" s="2"/>
      <c r="K1034" s="2"/>
      <c r="L1034" s="2"/>
      <c r="M1034" s="2"/>
    </row>
    <row r="1035" customFormat="false" ht="12.75" hidden="false" customHeight="false" outlineLevel="0" collapsed="false">
      <c r="G1035" s="3"/>
      <c r="H1035" s="3"/>
      <c r="I1035" s="3"/>
      <c r="J1035" s="3"/>
      <c r="K1035" s="3"/>
      <c r="L1035" s="4"/>
      <c r="M1035" s="5"/>
    </row>
    <row r="1036" customFormat="false" ht="12.75" hidden="false" customHeight="false" outlineLevel="0" collapsed="false">
      <c r="G1036" s="2"/>
      <c r="H1036" s="2"/>
      <c r="I1036" s="2"/>
      <c r="J1036" s="2"/>
      <c r="K1036" s="2"/>
      <c r="L1036" s="2"/>
      <c r="M1036" s="2"/>
    </row>
    <row r="1037" customFormat="false" ht="12.75" hidden="false" customHeight="false" outlineLevel="0" collapsed="false">
      <c r="G1037" s="3"/>
      <c r="H1037" s="3"/>
      <c r="I1037" s="3"/>
      <c r="J1037" s="3"/>
      <c r="K1037" s="3"/>
      <c r="L1037" s="4"/>
      <c r="M1037" s="5"/>
    </row>
    <row r="1038" customFormat="false" ht="12.75" hidden="false" customHeight="false" outlineLevel="0" collapsed="false">
      <c r="G1038" s="2"/>
      <c r="H1038" s="2"/>
      <c r="I1038" s="2"/>
      <c r="J1038" s="2"/>
      <c r="K1038" s="2"/>
      <c r="L1038" s="2"/>
      <c r="M1038" s="2"/>
    </row>
    <row r="1039" customFormat="false" ht="12.75" hidden="false" customHeight="false" outlineLevel="0" collapsed="false">
      <c r="G1039" s="3"/>
      <c r="H1039" s="3"/>
      <c r="I1039" s="3"/>
      <c r="J1039" s="3"/>
      <c r="K1039" s="3"/>
      <c r="L1039" s="4"/>
      <c r="M1039" s="5"/>
    </row>
    <row r="1040" customFormat="false" ht="12.75" hidden="false" customHeight="false" outlineLevel="0" collapsed="false">
      <c r="G1040" s="2"/>
      <c r="H1040" s="2"/>
      <c r="I1040" s="2"/>
      <c r="J1040" s="2"/>
      <c r="K1040" s="2"/>
      <c r="L1040" s="2"/>
      <c r="M1040" s="2"/>
    </row>
    <row r="1041" customFormat="false" ht="12.75" hidden="false" customHeight="false" outlineLevel="0" collapsed="false">
      <c r="G1041" s="3"/>
      <c r="H1041" s="3"/>
      <c r="I1041" s="3"/>
      <c r="J1041" s="3"/>
      <c r="K1041" s="3"/>
      <c r="L1041" s="4"/>
      <c r="M1041" s="5"/>
    </row>
    <row r="1042" customFormat="false" ht="12.75" hidden="false" customHeight="false" outlineLevel="0" collapsed="false">
      <c r="G1042" s="2"/>
      <c r="H1042" s="2"/>
      <c r="I1042" s="2"/>
      <c r="J1042" s="2"/>
      <c r="K1042" s="2"/>
      <c r="L1042" s="2"/>
      <c r="M1042" s="2"/>
    </row>
    <row r="1043" customFormat="false" ht="12.75" hidden="false" customHeight="false" outlineLevel="0" collapsed="false">
      <c r="G1043" s="3"/>
      <c r="H1043" s="3"/>
      <c r="I1043" s="3"/>
      <c r="J1043" s="3"/>
      <c r="K1043" s="3"/>
      <c r="L1043" s="4"/>
      <c r="M1043" s="5"/>
    </row>
    <row r="1044" customFormat="false" ht="12.75" hidden="false" customHeight="false" outlineLevel="0" collapsed="false">
      <c r="G1044" s="2"/>
      <c r="H1044" s="2"/>
      <c r="I1044" s="2"/>
      <c r="J1044" s="2"/>
      <c r="K1044" s="2"/>
      <c r="L1044" s="2"/>
      <c r="M1044" s="2"/>
    </row>
    <row r="1045" customFormat="false" ht="12.75" hidden="false" customHeight="false" outlineLevel="0" collapsed="false">
      <c r="G1045" s="3"/>
      <c r="H1045" s="3"/>
      <c r="I1045" s="3"/>
      <c r="J1045" s="3"/>
      <c r="K1045" s="3"/>
      <c r="L1045" s="4"/>
      <c r="M1045" s="5"/>
    </row>
    <row r="1046" customFormat="false" ht="12.75" hidden="false" customHeight="false" outlineLevel="0" collapsed="false">
      <c r="G1046" s="2"/>
      <c r="H1046" s="2"/>
      <c r="I1046" s="2"/>
      <c r="J1046" s="2"/>
      <c r="K1046" s="2"/>
      <c r="L1046" s="2"/>
      <c r="M1046" s="2"/>
    </row>
    <row r="1047" customFormat="false" ht="12.75" hidden="false" customHeight="false" outlineLevel="0" collapsed="false">
      <c r="G1047" s="3"/>
      <c r="H1047" s="3"/>
      <c r="I1047" s="3"/>
      <c r="J1047" s="3"/>
      <c r="K1047" s="3"/>
      <c r="L1047" s="4"/>
      <c r="M1047" s="5"/>
    </row>
    <row r="1048" customFormat="false" ht="12.75" hidden="false" customHeight="false" outlineLevel="0" collapsed="false">
      <c r="G1048" s="2"/>
      <c r="H1048" s="2"/>
      <c r="I1048" s="2"/>
      <c r="J1048" s="2"/>
      <c r="K1048" s="2"/>
      <c r="L1048" s="2"/>
      <c r="M1048" s="2"/>
    </row>
    <row r="1049" customFormat="false" ht="12.75" hidden="false" customHeight="false" outlineLevel="0" collapsed="false">
      <c r="G1049" s="3"/>
      <c r="H1049" s="3"/>
      <c r="I1049" s="3"/>
      <c r="J1049" s="3"/>
      <c r="K1049" s="3"/>
      <c r="L1049" s="4"/>
      <c r="M1049" s="5"/>
    </row>
    <row r="1050" customFormat="false" ht="12.75" hidden="false" customHeight="false" outlineLevel="0" collapsed="false">
      <c r="G1050" s="2"/>
      <c r="H1050" s="2"/>
      <c r="I1050" s="2"/>
      <c r="J1050" s="2"/>
      <c r="K1050" s="2"/>
      <c r="L1050" s="2"/>
      <c r="M1050" s="2"/>
    </row>
    <row r="1051" customFormat="false" ht="12.75" hidden="false" customHeight="false" outlineLevel="0" collapsed="false">
      <c r="G1051" s="3"/>
      <c r="H1051" s="3"/>
      <c r="I1051" s="3"/>
      <c r="J1051" s="3"/>
      <c r="K1051" s="3"/>
      <c r="L1051" s="4"/>
      <c r="M1051" s="5"/>
    </row>
    <row r="1052" customFormat="false" ht="12.75" hidden="false" customHeight="false" outlineLevel="0" collapsed="false">
      <c r="G1052" s="2"/>
      <c r="H1052" s="2"/>
      <c r="I1052" s="2"/>
      <c r="J1052" s="2"/>
      <c r="K1052" s="2"/>
      <c r="L1052" s="2"/>
      <c r="M1052" s="2"/>
    </row>
    <row r="1053" customFormat="false" ht="12.75" hidden="false" customHeight="false" outlineLevel="0" collapsed="false">
      <c r="G1053" s="3"/>
      <c r="H1053" s="3"/>
      <c r="I1053" s="3"/>
      <c r="J1053" s="3"/>
      <c r="K1053" s="3"/>
      <c r="L1053" s="4"/>
      <c r="M1053" s="5"/>
    </row>
    <row r="1054" customFormat="false" ht="12.75" hidden="false" customHeight="false" outlineLevel="0" collapsed="false">
      <c r="G1054" s="2"/>
      <c r="H1054" s="2"/>
      <c r="I1054" s="2"/>
      <c r="J1054" s="2"/>
      <c r="K1054" s="2"/>
      <c r="L1054" s="2"/>
      <c r="M1054" s="2"/>
    </row>
    <row r="1055" customFormat="false" ht="12.75" hidden="false" customHeight="false" outlineLevel="0" collapsed="false">
      <c r="G1055" s="3"/>
      <c r="H1055" s="3"/>
      <c r="I1055" s="3"/>
      <c r="J1055" s="3"/>
      <c r="K1055" s="3"/>
      <c r="L1055" s="4"/>
      <c r="M1055" s="5"/>
    </row>
    <row r="1056" customFormat="false" ht="12.75" hidden="false" customHeight="false" outlineLevel="0" collapsed="false">
      <c r="G1056" s="2"/>
      <c r="H1056" s="2"/>
      <c r="I1056" s="2"/>
      <c r="J1056" s="2"/>
      <c r="K1056" s="2"/>
      <c r="L1056" s="2"/>
      <c r="M1056" s="2"/>
    </row>
    <row r="1057" customFormat="false" ht="12.75" hidden="false" customHeight="false" outlineLevel="0" collapsed="false">
      <c r="G1057" s="3"/>
      <c r="H1057" s="3"/>
      <c r="I1057" s="3"/>
      <c r="J1057" s="3"/>
      <c r="K1057" s="3"/>
      <c r="L1057" s="4"/>
      <c r="M1057" s="5"/>
    </row>
    <row r="1058" customFormat="false" ht="12.75" hidden="false" customHeight="false" outlineLevel="0" collapsed="false">
      <c r="G1058" s="2"/>
      <c r="H1058" s="2"/>
      <c r="I1058" s="2"/>
      <c r="J1058" s="2"/>
      <c r="K1058" s="2"/>
      <c r="L1058" s="2"/>
      <c r="M1058" s="2"/>
    </row>
    <row r="1059" customFormat="false" ht="12.75" hidden="false" customHeight="false" outlineLevel="0" collapsed="false">
      <c r="G1059" s="3"/>
      <c r="H1059" s="3"/>
      <c r="I1059" s="3"/>
      <c r="J1059" s="3"/>
      <c r="K1059" s="3"/>
      <c r="L1059" s="4"/>
      <c r="M1059" s="5"/>
    </row>
    <row r="1060" customFormat="false" ht="12.75" hidden="false" customHeight="false" outlineLevel="0" collapsed="false">
      <c r="G1060" s="2"/>
      <c r="H1060" s="2"/>
      <c r="I1060" s="2"/>
      <c r="J1060" s="2"/>
      <c r="K1060" s="2"/>
      <c r="L1060" s="2"/>
      <c r="M1060" s="2"/>
    </row>
    <row r="1061" customFormat="false" ht="12.75" hidden="false" customHeight="false" outlineLevel="0" collapsed="false">
      <c r="G1061" s="3"/>
      <c r="H1061" s="3"/>
      <c r="I1061" s="3"/>
      <c r="J1061" s="3"/>
      <c r="K1061" s="3"/>
      <c r="L1061" s="4"/>
      <c r="M1061" s="5"/>
    </row>
    <row r="1062" customFormat="false" ht="12.75" hidden="false" customHeight="false" outlineLevel="0" collapsed="false">
      <c r="G1062" s="2"/>
      <c r="H1062" s="2"/>
      <c r="I1062" s="2"/>
      <c r="J1062" s="2"/>
      <c r="K1062" s="2"/>
      <c r="L1062" s="2"/>
      <c r="M1062" s="2"/>
    </row>
    <row r="1063" customFormat="false" ht="12.75" hidden="false" customHeight="false" outlineLevel="0" collapsed="false">
      <c r="G1063" s="3"/>
      <c r="H1063" s="3"/>
      <c r="I1063" s="3"/>
      <c r="J1063" s="3"/>
      <c r="K1063" s="3"/>
      <c r="L1063" s="4"/>
      <c r="M1063" s="5"/>
    </row>
    <row r="1064" customFormat="false" ht="12.75" hidden="false" customHeight="false" outlineLevel="0" collapsed="false">
      <c r="G1064" s="2"/>
      <c r="H1064" s="2"/>
      <c r="I1064" s="2"/>
      <c r="J1064" s="2"/>
      <c r="K1064" s="2"/>
      <c r="L1064" s="2"/>
      <c r="M1064" s="2"/>
    </row>
    <row r="1065" customFormat="false" ht="12.75" hidden="false" customHeight="false" outlineLevel="0" collapsed="false">
      <c r="G1065" s="3"/>
      <c r="H1065" s="3"/>
      <c r="I1065" s="3"/>
      <c r="J1065" s="3"/>
      <c r="K1065" s="3"/>
      <c r="L1065" s="4"/>
      <c r="M1065" s="5"/>
    </row>
    <row r="1066" customFormat="false" ht="12.75" hidden="false" customHeight="false" outlineLevel="0" collapsed="false">
      <c r="G1066" s="2"/>
      <c r="H1066" s="2"/>
      <c r="I1066" s="2"/>
      <c r="J1066" s="2"/>
      <c r="K1066" s="2"/>
      <c r="L1066" s="2"/>
      <c r="M1066" s="2"/>
    </row>
    <row r="1067" customFormat="false" ht="12.75" hidden="false" customHeight="false" outlineLevel="0" collapsed="false">
      <c r="G1067" s="3"/>
      <c r="H1067" s="3"/>
      <c r="I1067" s="3"/>
      <c r="J1067" s="3"/>
      <c r="K1067" s="3"/>
      <c r="L1067" s="4"/>
      <c r="M1067" s="5"/>
    </row>
    <row r="1068" customFormat="false" ht="12.75" hidden="false" customHeight="false" outlineLevel="0" collapsed="false">
      <c r="G1068" s="2"/>
      <c r="H1068" s="2"/>
      <c r="I1068" s="2"/>
      <c r="J1068" s="2"/>
      <c r="K1068" s="2"/>
      <c r="L1068" s="2"/>
      <c r="M1068" s="2"/>
    </row>
    <row r="1069" customFormat="false" ht="12.75" hidden="false" customHeight="false" outlineLevel="0" collapsed="false">
      <c r="G1069" s="3"/>
      <c r="H1069" s="3"/>
      <c r="I1069" s="3"/>
      <c r="J1069" s="3"/>
      <c r="K1069" s="3"/>
      <c r="L1069" s="4"/>
      <c r="M1069" s="5"/>
    </row>
    <row r="1070" customFormat="false" ht="12.75" hidden="false" customHeight="false" outlineLevel="0" collapsed="false">
      <c r="G1070" s="2"/>
      <c r="H1070" s="2"/>
      <c r="I1070" s="2"/>
      <c r="J1070" s="2"/>
      <c r="K1070" s="2"/>
      <c r="L1070" s="2"/>
      <c r="M1070" s="2"/>
    </row>
    <row r="1071" customFormat="false" ht="12.75" hidden="false" customHeight="false" outlineLevel="0" collapsed="false">
      <c r="G1071" s="3"/>
      <c r="H1071" s="3"/>
      <c r="I1071" s="3"/>
      <c r="J1071" s="3"/>
      <c r="K1071" s="3"/>
      <c r="L1071" s="4"/>
      <c r="M1071" s="5"/>
    </row>
    <row r="1072" customFormat="false" ht="12.75" hidden="false" customHeight="false" outlineLevel="0" collapsed="false">
      <c r="G1072" s="2"/>
      <c r="H1072" s="2"/>
      <c r="I1072" s="2"/>
      <c r="J1072" s="2"/>
      <c r="K1072" s="2"/>
      <c r="L1072" s="2"/>
      <c r="M1072" s="2"/>
    </row>
    <row r="1073" customFormat="false" ht="12.75" hidden="false" customHeight="false" outlineLevel="0" collapsed="false">
      <c r="G1073" s="3"/>
      <c r="H1073" s="3"/>
      <c r="I1073" s="3"/>
      <c r="J1073" s="3"/>
      <c r="K1073" s="3"/>
      <c r="L1073" s="4"/>
      <c r="M1073" s="5"/>
    </row>
    <row r="1074" customFormat="false" ht="12.75" hidden="false" customHeight="false" outlineLevel="0" collapsed="false">
      <c r="G1074" s="2"/>
      <c r="H1074" s="2"/>
      <c r="I1074" s="2"/>
      <c r="J1074" s="2"/>
      <c r="K1074" s="2"/>
      <c r="L1074" s="2"/>
      <c r="M1074" s="2"/>
    </row>
    <row r="1075" customFormat="false" ht="12.75" hidden="false" customHeight="false" outlineLevel="0" collapsed="false">
      <c r="G1075" s="3"/>
      <c r="H1075" s="3"/>
      <c r="I1075" s="3"/>
      <c r="J1075" s="3"/>
      <c r="K1075" s="3"/>
      <c r="L1075" s="4"/>
      <c r="M1075" s="5"/>
    </row>
    <row r="1076" customFormat="false" ht="12.75" hidden="false" customHeight="false" outlineLevel="0" collapsed="false">
      <c r="G1076" s="2"/>
      <c r="H1076" s="2"/>
      <c r="I1076" s="2"/>
      <c r="J1076" s="2"/>
      <c r="K1076" s="2"/>
      <c r="L1076" s="2"/>
      <c r="M1076" s="2"/>
    </row>
    <row r="1077" customFormat="false" ht="12.75" hidden="false" customHeight="false" outlineLevel="0" collapsed="false">
      <c r="G1077" s="3"/>
      <c r="H1077" s="3"/>
      <c r="I1077" s="3"/>
      <c r="J1077" s="3"/>
      <c r="K1077" s="3"/>
      <c r="L1077" s="4"/>
      <c r="M1077" s="5"/>
    </row>
    <row r="1078" customFormat="false" ht="12.75" hidden="false" customHeight="false" outlineLevel="0" collapsed="false">
      <c r="G1078" s="2"/>
      <c r="H1078" s="2"/>
      <c r="I1078" s="2"/>
      <c r="J1078" s="2"/>
      <c r="K1078" s="2"/>
      <c r="L1078" s="2"/>
      <c r="M1078" s="2"/>
    </row>
    <row r="1079" customFormat="false" ht="12.75" hidden="false" customHeight="false" outlineLevel="0" collapsed="false">
      <c r="G1079" s="3"/>
      <c r="H1079" s="3"/>
      <c r="I1079" s="3"/>
      <c r="J1079" s="3"/>
      <c r="K1079" s="3"/>
      <c r="L1079" s="4"/>
      <c r="M1079" s="5"/>
    </row>
    <row r="1080" customFormat="false" ht="12.75" hidden="false" customHeight="false" outlineLevel="0" collapsed="false">
      <c r="G1080" s="2"/>
      <c r="H1080" s="2"/>
      <c r="I1080" s="2"/>
      <c r="J1080" s="2"/>
      <c r="K1080" s="2"/>
      <c r="L1080" s="2"/>
      <c r="M1080" s="2"/>
    </row>
    <row r="1081" customFormat="false" ht="12.75" hidden="false" customHeight="false" outlineLevel="0" collapsed="false">
      <c r="G1081" s="3"/>
      <c r="H1081" s="3"/>
      <c r="I1081" s="3"/>
      <c r="J1081" s="3"/>
      <c r="K1081" s="3"/>
      <c r="L1081" s="4"/>
      <c r="M1081" s="5"/>
    </row>
    <row r="1082" customFormat="false" ht="12.75" hidden="false" customHeight="false" outlineLevel="0" collapsed="false">
      <c r="G1082" s="2"/>
      <c r="H1082" s="2"/>
      <c r="I1082" s="2"/>
      <c r="J1082" s="2"/>
      <c r="K1082" s="2"/>
      <c r="L1082" s="2"/>
      <c r="M1082" s="2"/>
    </row>
    <row r="1083" customFormat="false" ht="12.75" hidden="false" customHeight="false" outlineLevel="0" collapsed="false">
      <c r="G1083" s="3"/>
      <c r="H1083" s="3"/>
      <c r="I1083" s="3"/>
      <c r="J1083" s="3"/>
      <c r="K1083" s="3"/>
      <c r="L1083" s="4"/>
      <c r="M1083" s="5"/>
    </row>
    <row r="1084" customFormat="false" ht="12.75" hidden="false" customHeight="false" outlineLevel="0" collapsed="false">
      <c r="G1084" s="2"/>
      <c r="H1084" s="2"/>
      <c r="I1084" s="2"/>
      <c r="J1084" s="2"/>
      <c r="K1084" s="2"/>
      <c r="L1084" s="2"/>
      <c r="M1084" s="2"/>
    </row>
    <row r="1085" customFormat="false" ht="12.75" hidden="false" customHeight="false" outlineLevel="0" collapsed="false">
      <c r="G1085" s="3"/>
      <c r="H1085" s="3"/>
      <c r="I1085" s="3"/>
      <c r="J1085" s="3"/>
      <c r="K1085" s="3"/>
      <c r="L1085" s="4"/>
      <c r="M1085" s="5"/>
    </row>
    <row r="1086" customFormat="false" ht="12.75" hidden="false" customHeight="false" outlineLevel="0" collapsed="false">
      <c r="G1086" s="2"/>
      <c r="H1086" s="2"/>
      <c r="I1086" s="2"/>
      <c r="J1086" s="2"/>
      <c r="K1086" s="2"/>
      <c r="L1086" s="2"/>
      <c r="M1086" s="2"/>
    </row>
    <row r="1087" customFormat="false" ht="12.75" hidden="false" customHeight="false" outlineLevel="0" collapsed="false">
      <c r="G1087" s="3"/>
      <c r="H1087" s="3"/>
      <c r="I1087" s="3"/>
      <c r="J1087" s="3"/>
      <c r="K1087" s="3"/>
      <c r="L1087" s="4"/>
      <c r="M1087" s="5"/>
    </row>
    <row r="1088" customFormat="false" ht="12.75" hidden="false" customHeight="false" outlineLevel="0" collapsed="false">
      <c r="G1088" s="2"/>
      <c r="H1088" s="2"/>
      <c r="I1088" s="2"/>
      <c r="J1088" s="2"/>
      <c r="K1088" s="2"/>
      <c r="L1088" s="2"/>
      <c r="M1088" s="2"/>
    </row>
    <row r="1089" customFormat="false" ht="12.75" hidden="false" customHeight="false" outlineLevel="0" collapsed="false">
      <c r="G1089" s="3"/>
      <c r="H1089" s="3"/>
      <c r="I1089" s="3"/>
      <c r="J1089" s="3"/>
      <c r="K1089" s="3"/>
      <c r="L1089" s="4"/>
      <c r="M1089" s="5"/>
    </row>
    <row r="1090" customFormat="false" ht="12.75" hidden="false" customHeight="false" outlineLevel="0" collapsed="false">
      <c r="G1090" s="2"/>
      <c r="H1090" s="2"/>
      <c r="I1090" s="2"/>
      <c r="J1090" s="2"/>
      <c r="K1090" s="2"/>
      <c r="L1090" s="2"/>
      <c r="M1090" s="2"/>
    </row>
    <row r="1091" customFormat="false" ht="12.75" hidden="false" customHeight="false" outlineLevel="0" collapsed="false">
      <c r="G1091" s="3"/>
      <c r="H1091" s="3"/>
      <c r="I1091" s="3"/>
      <c r="J1091" s="3"/>
      <c r="K1091" s="3"/>
      <c r="L1091" s="4"/>
      <c r="M1091" s="5"/>
    </row>
    <row r="1092" customFormat="false" ht="12.75" hidden="false" customHeight="false" outlineLevel="0" collapsed="false">
      <c r="G1092" s="2"/>
      <c r="H1092" s="2"/>
      <c r="I1092" s="2"/>
      <c r="J1092" s="2"/>
      <c r="K1092" s="2"/>
      <c r="L1092" s="2"/>
      <c r="M1092" s="2"/>
    </row>
    <row r="1093" customFormat="false" ht="12.75" hidden="false" customHeight="false" outlineLevel="0" collapsed="false">
      <c r="G1093" s="3"/>
      <c r="H1093" s="3"/>
      <c r="I1093" s="3"/>
      <c r="J1093" s="3"/>
      <c r="K1093" s="3"/>
      <c r="L1093" s="4"/>
      <c r="M1093" s="5"/>
    </row>
    <row r="1094" customFormat="false" ht="12.75" hidden="false" customHeight="false" outlineLevel="0" collapsed="false">
      <c r="G1094" s="2"/>
      <c r="H1094" s="2"/>
      <c r="I1094" s="2"/>
      <c r="J1094" s="2"/>
      <c r="K1094" s="2"/>
      <c r="L1094" s="2"/>
      <c r="M1094" s="2"/>
    </row>
    <row r="1095" customFormat="false" ht="12.75" hidden="false" customHeight="false" outlineLevel="0" collapsed="false">
      <c r="G1095" s="3"/>
      <c r="H1095" s="3"/>
      <c r="I1095" s="3"/>
      <c r="J1095" s="3"/>
      <c r="K1095" s="3"/>
      <c r="L1095" s="4"/>
      <c r="M1095" s="5"/>
    </row>
    <row r="1096" customFormat="false" ht="12.75" hidden="false" customHeight="false" outlineLevel="0" collapsed="false">
      <c r="G1096" s="2"/>
      <c r="H1096" s="2"/>
      <c r="I1096" s="2"/>
      <c r="J1096" s="2"/>
      <c r="K1096" s="2"/>
      <c r="L1096" s="2"/>
      <c r="M1096" s="2"/>
    </row>
    <row r="1097" customFormat="false" ht="12.75" hidden="false" customHeight="false" outlineLevel="0" collapsed="false">
      <c r="G1097" s="3"/>
      <c r="H1097" s="3"/>
      <c r="I1097" s="3"/>
      <c r="J1097" s="3"/>
      <c r="K1097" s="3"/>
      <c r="L1097" s="4"/>
      <c r="M1097" s="5"/>
    </row>
    <row r="1098" customFormat="false" ht="12.75" hidden="false" customHeight="false" outlineLevel="0" collapsed="false">
      <c r="G1098" s="2"/>
      <c r="H1098" s="2"/>
      <c r="I1098" s="2"/>
      <c r="J1098" s="2"/>
      <c r="K1098" s="2"/>
      <c r="L1098" s="2"/>
      <c r="M1098" s="2"/>
    </row>
    <row r="1099" customFormat="false" ht="12.75" hidden="false" customHeight="false" outlineLevel="0" collapsed="false">
      <c r="G1099" s="3"/>
      <c r="H1099" s="3"/>
      <c r="I1099" s="3"/>
      <c r="J1099" s="3"/>
      <c r="K1099" s="3"/>
      <c r="L1099" s="4"/>
      <c r="M1099" s="5"/>
    </row>
    <row r="1100" customFormat="false" ht="12.75" hidden="false" customHeight="false" outlineLevel="0" collapsed="false">
      <c r="G1100" s="2"/>
      <c r="H1100" s="2"/>
      <c r="I1100" s="2"/>
      <c r="J1100" s="2"/>
      <c r="K1100" s="2"/>
      <c r="L1100" s="2"/>
      <c r="M1100" s="2"/>
    </row>
    <row r="1101" customFormat="false" ht="12.75" hidden="false" customHeight="false" outlineLevel="0" collapsed="false">
      <c r="G1101" s="3"/>
      <c r="H1101" s="3"/>
      <c r="I1101" s="3"/>
      <c r="J1101" s="3"/>
      <c r="K1101" s="3"/>
      <c r="L1101" s="4"/>
      <c r="M1101" s="5"/>
    </row>
    <row r="1102" customFormat="false" ht="12.75" hidden="false" customHeight="false" outlineLevel="0" collapsed="false">
      <c r="G1102" s="2"/>
      <c r="H1102" s="2"/>
      <c r="I1102" s="2"/>
      <c r="J1102" s="2"/>
      <c r="K1102" s="2"/>
      <c r="L1102" s="2"/>
      <c r="M1102" s="2"/>
    </row>
    <row r="1103" customFormat="false" ht="12.75" hidden="false" customHeight="false" outlineLevel="0" collapsed="false">
      <c r="G1103" s="3"/>
      <c r="H1103" s="3"/>
      <c r="I1103" s="3"/>
      <c r="J1103" s="3"/>
      <c r="K1103" s="3"/>
      <c r="L1103" s="4"/>
      <c r="M1103" s="5"/>
    </row>
    <row r="1104" customFormat="false" ht="12.75" hidden="false" customHeight="false" outlineLevel="0" collapsed="false">
      <c r="G1104" s="2"/>
      <c r="H1104" s="2"/>
      <c r="I1104" s="2"/>
      <c r="J1104" s="2"/>
      <c r="K1104" s="2"/>
      <c r="L1104" s="2"/>
      <c r="M1104" s="2"/>
    </row>
    <row r="1105" customFormat="false" ht="12.75" hidden="false" customHeight="false" outlineLevel="0" collapsed="false">
      <c r="G1105" s="3"/>
      <c r="H1105" s="3"/>
      <c r="I1105" s="3"/>
      <c r="J1105" s="3"/>
      <c r="K1105" s="3"/>
      <c r="L1105" s="4"/>
      <c r="M1105" s="5"/>
    </row>
    <row r="1106" customFormat="false" ht="12.75" hidden="false" customHeight="false" outlineLevel="0" collapsed="false">
      <c r="G1106" s="2"/>
      <c r="H1106" s="2"/>
      <c r="I1106" s="2"/>
      <c r="J1106" s="2"/>
      <c r="K1106" s="2"/>
      <c r="L1106" s="2"/>
      <c r="M1106" s="2"/>
    </row>
    <row r="1107" customFormat="false" ht="12.75" hidden="false" customHeight="false" outlineLevel="0" collapsed="false">
      <c r="G1107" s="3"/>
      <c r="H1107" s="3"/>
      <c r="I1107" s="3"/>
      <c r="J1107" s="3"/>
      <c r="K1107" s="3"/>
      <c r="L1107" s="4"/>
      <c r="M1107" s="5"/>
    </row>
    <row r="1108" customFormat="false" ht="12.75" hidden="false" customHeight="false" outlineLevel="0" collapsed="false">
      <c r="G1108" s="2"/>
      <c r="H1108" s="2"/>
      <c r="I1108" s="2"/>
      <c r="J1108" s="2"/>
      <c r="K1108" s="2"/>
      <c r="L1108" s="2"/>
      <c r="M1108" s="2"/>
    </row>
    <row r="1109" customFormat="false" ht="12.75" hidden="false" customHeight="false" outlineLevel="0" collapsed="false">
      <c r="G1109" s="3"/>
      <c r="H1109" s="3"/>
      <c r="I1109" s="3"/>
      <c r="J1109" s="3"/>
      <c r="K1109" s="3"/>
      <c r="L1109" s="4"/>
      <c r="M1109" s="5"/>
    </row>
    <row r="1110" customFormat="false" ht="12.75" hidden="false" customHeight="false" outlineLevel="0" collapsed="false">
      <c r="G1110" s="2"/>
      <c r="H1110" s="2"/>
      <c r="I1110" s="2"/>
      <c r="J1110" s="2"/>
      <c r="K1110" s="2"/>
      <c r="L1110" s="2"/>
      <c r="M1110" s="2"/>
    </row>
    <row r="1111" customFormat="false" ht="12.75" hidden="false" customHeight="false" outlineLevel="0" collapsed="false">
      <c r="G1111" s="3"/>
      <c r="H1111" s="3"/>
      <c r="I1111" s="3"/>
      <c r="J1111" s="3"/>
      <c r="K1111" s="3"/>
      <c r="L1111" s="4"/>
      <c r="M1111" s="5"/>
    </row>
    <row r="1112" customFormat="false" ht="12.75" hidden="false" customHeight="false" outlineLevel="0" collapsed="false">
      <c r="G1112" s="2"/>
      <c r="H1112" s="2"/>
      <c r="I1112" s="2"/>
      <c r="J1112" s="2"/>
      <c r="K1112" s="2"/>
      <c r="L1112" s="2"/>
      <c r="M1112" s="2"/>
    </row>
    <row r="1113" customFormat="false" ht="12.75" hidden="false" customHeight="false" outlineLevel="0" collapsed="false">
      <c r="G1113" s="3"/>
      <c r="H1113" s="3"/>
      <c r="I1113" s="3"/>
      <c r="J1113" s="3"/>
      <c r="K1113" s="3"/>
      <c r="L1113" s="4"/>
      <c r="M1113" s="5"/>
    </row>
  </sheetData>
  <mergeCells count="3">
    <mergeCell ref="C8:F8"/>
    <mergeCell ref="G8:I8"/>
    <mergeCell ref="N8:P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3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9" activeCellId="0" sqref="H2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3" width="1.99"/>
    <col collapsed="false" customWidth="true" hidden="false" outlineLevel="0" max="2" min="2" style="144" width="35.99"/>
    <col collapsed="false" customWidth="true" hidden="false" outlineLevel="0" max="4" min="3" style="144" width="12.85"/>
    <col collapsed="false" customWidth="true" hidden="false" outlineLevel="0" max="5" min="5" style="144" width="19.41"/>
    <col collapsed="false" customWidth="true" hidden="false" outlineLevel="0" max="11" min="6" style="144" width="12.85"/>
    <col collapsed="false" customWidth="false" hidden="false" outlineLevel="0" max="257" min="12" style="144" width="9.14"/>
  </cols>
  <sheetData>
    <row r="4" customFormat="false" ht="12.75" hidden="false" customHeight="false" outlineLevel="0" collapsed="false">
      <c r="B4" s="145" t="s">
        <v>0</v>
      </c>
    </row>
    <row r="5" customFormat="false" ht="12.75" hidden="false" customHeight="true" outlineLevel="0" collapsed="false">
      <c r="B5" s="146" t="s">
        <v>160</v>
      </c>
      <c r="C5" s="146" t="s">
        <v>109</v>
      </c>
      <c r="D5" s="146"/>
      <c r="E5" s="146"/>
      <c r="F5" s="146"/>
      <c r="G5" s="146"/>
      <c r="H5" s="146"/>
    </row>
    <row r="6" customFormat="false" ht="12.75" hidden="false" customHeight="true" outlineLevel="0" collapsed="false">
      <c r="B6" s="146"/>
      <c r="C6" s="146"/>
      <c r="D6" s="146"/>
      <c r="E6" s="146"/>
      <c r="F6" s="146"/>
      <c r="G6" s="146"/>
      <c r="H6" s="146"/>
    </row>
    <row r="9" customFormat="false" ht="13.5" hidden="false" customHeight="false" outlineLevel="0" collapsed="false"/>
    <row r="10" customFormat="false" ht="28.5" hidden="false" customHeight="true" outlineLevel="0" collapsed="false">
      <c r="A10" s="313"/>
      <c r="B10" s="314" t="s">
        <v>281</v>
      </c>
      <c r="C10" s="314" t="s">
        <v>282</v>
      </c>
      <c r="D10" s="315" t="s">
        <v>283</v>
      </c>
      <c r="E10" s="316" t="s">
        <v>284</v>
      </c>
      <c r="F10" s="316" t="s">
        <v>285</v>
      </c>
      <c r="G10" s="316" t="s">
        <v>286</v>
      </c>
      <c r="H10" s="314" t="s">
        <v>287</v>
      </c>
      <c r="I10" s="314" t="s">
        <v>288</v>
      </c>
      <c r="J10" s="314" t="s">
        <v>7</v>
      </c>
      <c r="K10" s="317" t="s">
        <v>289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  <c r="IN10" s="177"/>
      <c r="IO10" s="177"/>
      <c r="IP10" s="177"/>
      <c r="IQ10" s="177"/>
      <c r="IR10" s="177"/>
      <c r="IS10" s="177"/>
      <c r="IT10" s="177"/>
      <c r="IU10" s="177"/>
      <c r="IV10" s="177"/>
      <c r="IW10" s="177"/>
    </row>
    <row r="11" customFormat="false" ht="15.75" hidden="false" customHeight="false" outlineLevel="0" collapsed="false">
      <c r="B11" s="318" t="s">
        <v>302</v>
      </c>
      <c r="D11" s="319"/>
    </row>
    <row r="12" customFormat="false" ht="12.75" hidden="false" customHeight="false" outlineLevel="0" collapsed="false">
      <c r="A12" s="143" t="n">
        <v>1</v>
      </c>
      <c r="B12" s="144" t="s">
        <v>290</v>
      </c>
      <c r="C12" s="143" t="s">
        <v>291</v>
      </c>
      <c r="D12" s="320"/>
    </row>
    <row r="13" customFormat="false" ht="12.75" hidden="false" customHeight="false" outlineLevel="0" collapsed="false">
      <c r="A13" s="144"/>
      <c r="D13" s="319"/>
      <c r="E13" s="144" t="s">
        <v>292</v>
      </c>
    </row>
    <row r="14" customFormat="false" ht="12.75" hidden="false" customHeight="false" outlineLevel="0" collapsed="false">
      <c r="D14" s="319"/>
      <c r="E14" s="144" t="s">
        <v>293</v>
      </c>
    </row>
    <row r="15" customFormat="false" ht="12.75" hidden="false" customHeight="false" outlineLevel="0" collapsed="false">
      <c r="D15" s="319"/>
      <c r="E15" s="144" t="s">
        <v>294</v>
      </c>
    </row>
    <row r="16" customFormat="false" ht="12.75" hidden="false" customHeight="false" outlineLevel="0" collapsed="false">
      <c r="D16" s="319"/>
      <c r="E16" s="144" t="s">
        <v>295</v>
      </c>
    </row>
    <row r="17" customFormat="false" ht="12.75" hidden="false" customHeight="false" outlineLevel="0" collapsed="false">
      <c r="D17" s="319"/>
      <c r="E17" s="144" t="s">
        <v>296</v>
      </c>
    </row>
    <row r="18" customFormat="false" ht="12.75" hidden="false" customHeight="false" outlineLevel="0" collapsed="false">
      <c r="D18" s="319"/>
      <c r="E18" s="144" t="s">
        <v>297</v>
      </c>
    </row>
    <row r="19" customFormat="false" ht="12.75" hidden="false" customHeight="false" outlineLevel="0" collapsed="false">
      <c r="D19" s="319"/>
      <c r="E19" s="144" t="s">
        <v>44</v>
      </c>
    </row>
    <row r="20" customFormat="false" ht="12.75" hidden="false" customHeight="false" outlineLevel="0" collapsed="false">
      <c r="D20" s="319"/>
    </row>
    <row r="21" customFormat="false" ht="13.5" hidden="false" customHeight="false" outlineLevel="0" collapsed="false">
      <c r="C21" s="143" t="s">
        <v>288</v>
      </c>
      <c r="D21" s="320"/>
    </row>
    <row r="22" customFormat="false" ht="13.5" hidden="false" customHeight="false" outlineLevel="0" collapsed="false">
      <c r="C22" s="321" t="s">
        <v>298</v>
      </c>
      <c r="D22" s="322" t="n">
        <f aca="false">SUM(D12:D21)</f>
        <v>0</v>
      </c>
      <c r="E22" s="323"/>
      <c r="F22" s="323" t="n">
        <f aca="false">SUM(F13:F21)</f>
        <v>0</v>
      </c>
      <c r="G22" s="323" t="n">
        <f aca="false">SUM(G18:G21)</f>
        <v>0</v>
      </c>
      <c r="H22" s="323"/>
      <c r="I22" s="323" t="n">
        <f aca="false">SUM(I13:I21)</f>
        <v>0</v>
      </c>
      <c r="J22" s="323" t="n">
        <f aca="false">SUM(J12:J21)</f>
        <v>0</v>
      </c>
      <c r="K22" s="324" t="n">
        <f aca="false">SUM(K13:K19)</f>
        <v>0</v>
      </c>
    </row>
    <row r="23" customFormat="false" ht="12.75" hidden="false" customHeight="false" outlineLevel="0" collapsed="false">
      <c r="C23" s="143"/>
      <c r="D23" s="325"/>
      <c r="E23" s="143"/>
      <c r="F23" s="143"/>
      <c r="G23" s="143"/>
      <c r="H23" s="143"/>
      <c r="I23" s="143"/>
      <c r="J23" s="143"/>
      <c r="K23" s="143"/>
    </row>
    <row r="24" customFormat="false" ht="15.75" hidden="false" customHeight="false" outlineLevel="0" collapsed="false">
      <c r="B24" s="318" t="s">
        <v>303</v>
      </c>
      <c r="D24" s="319"/>
    </row>
    <row r="25" customFormat="false" ht="12.75" hidden="false" customHeight="false" outlineLevel="0" collapsed="false">
      <c r="A25" s="143" t="n">
        <v>2</v>
      </c>
      <c r="B25" s="144" t="s">
        <v>299</v>
      </c>
      <c r="C25" s="143" t="s">
        <v>291</v>
      </c>
      <c r="D25" s="320"/>
      <c r="K25" s="144" t="n">
        <f aca="false">D25-J25</f>
        <v>0</v>
      </c>
    </row>
    <row r="26" customFormat="false" ht="12.75" hidden="true" customHeight="false" outlineLevel="0" collapsed="false">
      <c r="A26" s="144"/>
      <c r="D26" s="319"/>
      <c r="E26" s="144" t="s">
        <v>292</v>
      </c>
      <c r="F26" s="144" t="n">
        <v>-50000</v>
      </c>
      <c r="H26" s="144" t="n">
        <v>3</v>
      </c>
      <c r="I26" s="144" t="n">
        <f aca="false">F26</f>
        <v>-50000</v>
      </c>
      <c r="J26" s="144" t="n">
        <v>-98000</v>
      </c>
      <c r="K26" s="144" t="n">
        <f aca="false">I26-J26</f>
        <v>48000</v>
      </c>
    </row>
    <row r="27" customFormat="false" ht="12.75" hidden="true" customHeight="false" outlineLevel="0" collapsed="false">
      <c r="C27" s="143"/>
      <c r="D27" s="320"/>
      <c r="E27" s="144" t="s">
        <v>293</v>
      </c>
      <c r="F27" s="144" t="n">
        <v>-500</v>
      </c>
      <c r="H27" s="144" t="n">
        <v>2</v>
      </c>
      <c r="I27" s="144" t="n">
        <f aca="false">F27</f>
        <v>-500</v>
      </c>
      <c r="J27" s="144" t="n">
        <v>-450000</v>
      </c>
      <c r="K27" s="144" t="n">
        <f aca="false">I27-J27</f>
        <v>449500</v>
      </c>
    </row>
    <row r="28" customFormat="false" ht="12.75" hidden="true" customHeight="false" outlineLevel="0" collapsed="false">
      <c r="C28" s="143"/>
      <c r="D28" s="320"/>
      <c r="E28" s="144" t="s">
        <v>294</v>
      </c>
      <c r="F28" s="144" t="n">
        <v>-98000</v>
      </c>
      <c r="H28" s="144" t="n">
        <v>6</v>
      </c>
      <c r="I28" s="144" t="n">
        <f aca="false">F28</f>
        <v>-98000</v>
      </c>
      <c r="J28" s="144" t="n">
        <v>-110000</v>
      </c>
      <c r="K28" s="144" t="n">
        <f aca="false">I28-J28</f>
        <v>12000</v>
      </c>
    </row>
    <row r="29" customFormat="false" ht="12.75" hidden="true" customHeight="false" outlineLevel="0" collapsed="false">
      <c r="C29" s="143"/>
      <c r="D29" s="320"/>
      <c r="E29" s="144" t="s">
        <v>295</v>
      </c>
      <c r="F29" s="144" t="n">
        <v>-20000</v>
      </c>
      <c r="H29" s="144" t="n">
        <v>1</v>
      </c>
      <c r="I29" s="144" t="n">
        <f aca="false">F29</f>
        <v>-20000</v>
      </c>
      <c r="J29" s="144" t="n">
        <v>-50000</v>
      </c>
      <c r="K29" s="144" t="n">
        <f aca="false">I29-J29</f>
        <v>30000</v>
      </c>
    </row>
    <row r="30" customFormat="false" ht="12.75" hidden="true" customHeight="false" outlineLevel="0" collapsed="false">
      <c r="C30" s="143"/>
      <c r="D30" s="320"/>
      <c r="E30" s="144" t="s">
        <v>296</v>
      </c>
      <c r="F30" s="144" t="n">
        <v>-12000</v>
      </c>
      <c r="H30" s="144" t="n">
        <v>1</v>
      </c>
      <c r="I30" s="144" t="n">
        <f aca="false">F30</f>
        <v>-12000</v>
      </c>
      <c r="J30" s="144" t="n">
        <v>-15000</v>
      </c>
      <c r="K30" s="144" t="n">
        <f aca="false">I30-J30</f>
        <v>3000</v>
      </c>
    </row>
    <row r="31" customFormat="false" ht="12.75" hidden="true" customHeight="false" outlineLevel="0" collapsed="false">
      <c r="C31" s="143"/>
      <c r="D31" s="320"/>
      <c r="E31" s="144" t="s">
        <v>297</v>
      </c>
      <c r="F31" s="144" t="n">
        <v>0</v>
      </c>
      <c r="G31" s="144" t="n">
        <v>-150000</v>
      </c>
      <c r="H31" s="144" t="n">
        <v>3</v>
      </c>
      <c r="I31" s="144" t="n">
        <f aca="false">G31</f>
        <v>-150000</v>
      </c>
      <c r="J31" s="144" t="n">
        <v>-300000</v>
      </c>
      <c r="K31" s="144" t="n">
        <f aca="false">I31-J31</f>
        <v>150000</v>
      </c>
    </row>
    <row r="32" customFormat="false" ht="12.75" hidden="true" customHeight="false" outlineLevel="0" collapsed="false">
      <c r="C32" s="143"/>
      <c r="D32" s="320"/>
      <c r="E32" s="144" t="s">
        <v>44</v>
      </c>
      <c r="F32" s="144" t="n">
        <v>0</v>
      </c>
      <c r="G32" s="144" t="n">
        <v>-5000</v>
      </c>
      <c r="H32" s="144" t="n">
        <v>0</v>
      </c>
      <c r="I32" s="144" t="n">
        <f aca="false">G32</f>
        <v>-5000</v>
      </c>
      <c r="J32" s="144" t="n">
        <v>-15000</v>
      </c>
      <c r="K32" s="144" t="n">
        <f aca="false">I32-J32</f>
        <v>10000</v>
      </c>
    </row>
    <row r="33" customFormat="false" ht="12.75" hidden="true" customHeight="false" outlineLevel="0" collapsed="false">
      <c r="C33" s="143"/>
      <c r="D33" s="320"/>
    </row>
    <row r="34" customFormat="false" ht="13.5" hidden="false" customHeight="false" outlineLevel="0" collapsed="false">
      <c r="C34" s="143" t="s">
        <v>288</v>
      </c>
      <c r="D34" s="326"/>
    </row>
    <row r="35" customFormat="false" ht="13.5" hidden="false" customHeight="false" outlineLevel="0" collapsed="false">
      <c r="C35" s="327" t="s">
        <v>298</v>
      </c>
      <c r="D35" s="328" t="n">
        <f aca="false">SUM(D25:D34)</f>
        <v>0</v>
      </c>
      <c r="E35" s="329"/>
      <c r="F35" s="329"/>
      <c r="G35" s="329"/>
      <c r="H35" s="329"/>
      <c r="I35" s="329"/>
      <c r="J35" s="329"/>
      <c r="K35" s="330"/>
    </row>
    <row r="36" customFormat="false" ht="12.75" hidden="false" customHeight="false" outlineLevel="0" collapsed="false">
      <c r="D36" s="319"/>
    </row>
    <row r="37" customFormat="false" ht="12.75" hidden="true" customHeight="false" outlineLevel="0" collapsed="false">
      <c r="D37" s="319"/>
    </row>
    <row r="38" customFormat="false" ht="12.75" hidden="true" customHeight="false" outlineLevel="0" collapsed="false">
      <c r="D38" s="319"/>
    </row>
    <row r="39" customFormat="false" ht="12.75" hidden="true" customHeight="false" outlineLevel="0" collapsed="false">
      <c r="A39" s="143" t="n">
        <v>3</v>
      </c>
      <c r="B39" s="144" t="s">
        <v>300</v>
      </c>
      <c r="C39" s="143" t="s">
        <v>291</v>
      </c>
      <c r="D39" s="319" t="n">
        <v>0</v>
      </c>
      <c r="J39" s="144" t="n">
        <v>4500000</v>
      </c>
      <c r="K39" s="144" t="n">
        <f aca="false">D39-J39</f>
        <v>-4500000</v>
      </c>
    </row>
    <row r="40" customFormat="false" ht="12.75" hidden="true" customHeight="false" outlineLevel="0" collapsed="false">
      <c r="A40" s="144"/>
      <c r="D40" s="319"/>
      <c r="E40" s="144" t="s">
        <v>292</v>
      </c>
      <c r="F40" s="144" t="n">
        <v>-50000</v>
      </c>
      <c r="H40" s="144" t="n">
        <v>3</v>
      </c>
      <c r="I40" s="144" t="n">
        <f aca="false">F40</f>
        <v>-50000</v>
      </c>
      <c r="J40" s="144" t="n">
        <v>-60000</v>
      </c>
      <c r="K40" s="144" t="n">
        <f aca="false">I40-J40</f>
        <v>10000</v>
      </c>
    </row>
    <row r="41" customFormat="false" ht="12.75" hidden="true" customHeight="false" outlineLevel="0" collapsed="false">
      <c r="D41" s="319"/>
      <c r="E41" s="144" t="s">
        <v>293</v>
      </c>
      <c r="F41" s="144" t="n">
        <v>-500</v>
      </c>
      <c r="H41" s="144" t="n">
        <v>2</v>
      </c>
      <c r="I41" s="144" t="n">
        <f aca="false">F41</f>
        <v>-500</v>
      </c>
      <c r="J41" s="144" t="n">
        <v>-450000</v>
      </c>
      <c r="K41" s="144" t="n">
        <f aca="false">I41-J41</f>
        <v>449500</v>
      </c>
    </row>
    <row r="42" customFormat="false" ht="12.75" hidden="true" customHeight="false" outlineLevel="0" collapsed="false">
      <c r="D42" s="319"/>
      <c r="E42" s="144" t="s">
        <v>294</v>
      </c>
      <c r="F42" s="144" t="n">
        <v>-98000</v>
      </c>
      <c r="H42" s="144" t="n">
        <v>6</v>
      </c>
      <c r="I42" s="144" t="n">
        <f aca="false">F42</f>
        <v>-98000</v>
      </c>
      <c r="J42" s="144" t="n">
        <v>-111000</v>
      </c>
      <c r="K42" s="144" t="n">
        <f aca="false">I42-J42</f>
        <v>13000</v>
      </c>
    </row>
    <row r="43" customFormat="false" ht="12.75" hidden="true" customHeight="false" outlineLevel="0" collapsed="false">
      <c r="D43" s="319"/>
      <c r="E43" s="144" t="s">
        <v>295</v>
      </c>
      <c r="F43" s="144" t="n">
        <v>-20000</v>
      </c>
      <c r="H43" s="144" t="n">
        <v>1</v>
      </c>
      <c r="I43" s="144" t="n">
        <f aca="false">F43</f>
        <v>-20000</v>
      </c>
      <c r="J43" s="144" t="n">
        <v>-25000</v>
      </c>
      <c r="K43" s="144" t="n">
        <f aca="false">I43-J43</f>
        <v>5000</v>
      </c>
    </row>
    <row r="44" customFormat="false" ht="12.75" hidden="true" customHeight="false" outlineLevel="0" collapsed="false">
      <c r="D44" s="319"/>
      <c r="E44" s="144" t="s">
        <v>296</v>
      </c>
      <c r="F44" s="144" t="n">
        <v>-12000</v>
      </c>
      <c r="H44" s="144" t="n">
        <v>1</v>
      </c>
      <c r="I44" s="144" t="n">
        <f aca="false">F44</f>
        <v>-12000</v>
      </c>
      <c r="J44" s="144" t="n">
        <v>-15000</v>
      </c>
      <c r="K44" s="144" t="n">
        <f aca="false">I44-J44</f>
        <v>3000</v>
      </c>
    </row>
    <row r="45" customFormat="false" ht="12.75" hidden="true" customHeight="false" outlineLevel="0" collapsed="false">
      <c r="D45" s="319"/>
      <c r="E45" s="144" t="s">
        <v>297</v>
      </c>
      <c r="F45" s="144" t="n">
        <v>0</v>
      </c>
      <c r="G45" s="144" t="n">
        <v>-56000</v>
      </c>
      <c r="H45" s="144" t="n">
        <v>1</v>
      </c>
      <c r="I45" s="144" t="n">
        <f aca="false">G45</f>
        <v>-56000</v>
      </c>
      <c r="J45" s="144" t="n">
        <v>-150000</v>
      </c>
      <c r="K45" s="144" t="n">
        <f aca="false">I45-J45</f>
        <v>94000</v>
      </c>
    </row>
    <row r="46" customFormat="false" ht="12.75" hidden="true" customHeight="false" outlineLevel="0" collapsed="false">
      <c r="D46" s="319"/>
      <c r="E46" s="144" t="s">
        <v>44</v>
      </c>
      <c r="F46" s="144" t="n">
        <v>0</v>
      </c>
      <c r="G46" s="144" t="s">
        <v>301</v>
      </c>
      <c r="I46" s="144" t="n">
        <v>0</v>
      </c>
      <c r="J46" s="144" t="n">
        <v>0</v>
      </c>
      <c r="K46" s="144" t="n">
        <f aca="false">I46-J46</f>
        <v>0</v>
      </c>
    </row>
    <row r="47" customFormat="false" ht="12.75" hidden="true" customHeight="false" outlineLevel="0" collapsed="false">
      <c r="D47" s="319"/>
    </row>
    <row r="48" customFormat="false" ht="13.5" hidden="true" customHeight="false" outlineLevel="0" collapsed="false">
      <c r="C48" s="143" t="s">
        <v>288</v>
      </c>
      <c r="D48" s="320" t="n">
        <f aca="false">I49</f>
        <v>-236500</v>
      </c>
    </row>
    <row r="49" customFormat="false" ht="13.5" hidden="true" customHeight="false" outlineLevel="0" collapsed="false">
      <c r="C49" s="331" t="s">
        <v>298</v>
      </c>
      <c r="D49" s="332" t="n">
        <f aca="false">SUM(D39:D48)</f>
        <v>-236500</v>
      </c>
      <c r="E49" s="333"/>
      <c r="F49" s="333" t="n">
        <f aca="false">SUM(F40:F48)</f>
        <v>-180500</v>
      </c>
      <c r="G49" s="333" t="n">
        <f aca="false">SUM(G45:G48)</f>
        <v>-56000</v>
      </c>
      <c r="H49" s="333"/>
      <c r="I49" s="333" t="n">
        <f aca="false">SUM(I40:I48)</f>
        <v>-236500</v>
      </c>
      <c r="J49" s="333" t="n">
        <f aca="false">SUM(J40:J48)</f>
        <v>-811000</v>
      </c>
      <c r="K49" s="334" t="n">
        <f aca="false">SUM(K39:K46)</f>
        <v>-3925500</v>
      </c>
    </row>
    <row r="50" customFormat="false" ht="12.75" hidden="true" customHeight="false" outlineLevel="0" collapsed="false"/>
  </sheetData>
  <printOptions headings="false" gridLines="false" gridLinesSet="true" horizontalCentered="false" verticalCentered="false"/>
  <pageMargins left="0.551388888888889" right="0.551388888888889" top="0.472222222222222" bottom="0.7875" header="0.511811023622047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 &amp;A&amp;R&amp;D   &amp;T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BM6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29" activeCellId="0" sqref="H29"/>
    </sheetView>
  </sheetViews>
  <sheetFormatPr defaultColWidth="9.0546875" defaultRowHeight="12.75" customHeight="true" zeroHeight="false" outlineLevelRow="0" outlineLevelCol="1"/>
  <cols>
    <col collapsed="false" customWidth="true" hidden="false" outlineLevel="0" max="1" min="1" style="0" width="0.99"/>
    <col collapsed="false" customWidth="true" hidden="false" outlineLevel="0" max="2" min="2" style="0" width="42.28"/>
    <col collapsed="false" customWidth="true" hidden="true" outlineLevel="0" max="3" min="3" style="0" width="12.42"/>
    <col collapsed="false" customWidth="true" hidden="true" outlineLevel="0" max="4" min="4" style="0" width="15.41"/>
    <col collapsed="false" customWidth="true" hidden="true" outlineLevel="0" max="5" min="5" style="0" width="12.14"/>
    <col collapsed="false" customWidth="true" hidden="false" outlineLevel="0" max="6" min="6" style="26" width="13.14"/>
    <col collapsed="false" customWidth="true" hidden="false" outlineLevel="0" max="7" min="7" style="0" width="14.28"/>
    <col collapsed="false" customWidth="true" hidden="true" outlineLevel="1" max="8" min="8" style="0" width="3.85"/>
    <col collapsed="false" customWidth="true" hidden="true" outlineLevel="1" max="9" min="9" style="0" width="4.56"/>
    <col collapsed="false" customWidth="true" hidden="true" outlineLevel="1" max="10" min="10" style="0" width="3.85"/>
    <col collapsed="false" customWidth="true" hidden="true" outlineLevel="1" max="11" min="11" style="0" width="3.42"/>
    <col collapsed="false" customWidth="true" hidden="true" outlineLevel="1" max="12" min="12" style="0" width="3.28"/>
    <col collapsed="false" customWidth="true" hidden="true" outlineLevel="1" max="14" min="13" style="0" width="4.28"/>
    <col collapsed="false" customWidth="true" hidden="true" outlineLevel="1" max="15" min="15" style="0" width="3.42"/>
    <col collapsed="false" customWidth="true" hidden="true" outlineLevel="1" max="17" min="16" style="0" width="3.99"/>
    <col collapsed="false" customWidth="true" hidden="true" outlineLevel="1" max="18" min="18" style="0" width="4.28"/>
    <col collapsed="false" customWidth="true" hidden="true" outlineLevel="1" max="19" min="19" style="0" width="3.42"/>
    <col collapsed="false" customWidth="true" hidden="true" outlineLevel="1" max="20" min="20" style="0" width="1.28"/>
    <col collapsed="false" customWidth="true" hidden="false" outlineLevel="0" max="21" min="21" style="0" width="0.85"/>
    <col collapsed="false" customWidth="true" hidden="true" outlineLevel="1" max="22" min="22" style="0" width="9.28"/>
    <col collapsed="false" customWidth="true" hidden="true" outlineLevel="1" max="23" min="23" style="0" width="8.28"/>
    <col collapsed="false" customWidth="true" hidden="true" outlineLevel="1" max="24" min="24" style="0" width="12.42"/>
    <col collapsed="false" customWidth="true" hidden="true" outlineLevel="1" max="25" min="25" style="0" width="4.14"/>
    <col collapsed="false" customWidth="true" hidden="true" outlineLevel="1" max="26" min="26" style="0" width="10.85"/>
    <col collapsed="false" customWidth="true" hidden="true" outlineLevel="1" max="27" min="27" style="0" width="3.42"/>
    <col collapsed="false" customWidth="true" hidden="true" outlineLevel="1" max="28" min="28" style="0" width="3.85"/>
    <col collapsed="false" customWidth="true" hidden="true" outlineLevel="1" max="29" min="29" style="0" width="4.56"/>
    <col collapsed="false" customWidth="true" hidden="true" outlineLevel="1" max="30" min="30" style="0" width="3.85"/>
    <col collapsed="false" customWidth="true" hidden="true" outlineLevel="1" max="31" min="31" style="0" width="3.42"/>
    <col collapsed="false" customWidth="true" hidden="true" outlineLevel="1" max="32" min="32" style="0" width="3.28"/>
    <col collapsed="false" customWidth="true" hidden="true" outlineLevel="1" max="34" min="33" style="0" width="4.28"/>
    <col collapsed="false" customWidth="true" hidden="true" outlineLevel="1" max="35" min="35" style="0" width="3.42"/>
    <col collapsed="false" customWidth="true" hidden="true" outlineLevel="1" max="37" min="36" style="0" width="3.99"/>
    <col collapsed="false" customWidth="true" hidden="true" outlineLevel="1" max="38" min="38" style="0" width="4.28"/>
    <col collapsed="false" customWidth="true" hidden="false" outlineLevel="0" max="39" min="39" style="0" width="14.28"/>
    <col collapsed="false" customWidth="true" hidden="false" outlineLevel="0" max="40" min="40" style="0" width="0.85"/>
    <col collapsed="false" customWidth="true" hidden="true" outlineLevel="1" max="41" min="41" style="0" width="8.28"/>
    <col collapsed="false" customWidth="true" hidden="true" outlineLevel="1" max="42" min="42" style="0" width="8.14"/>
    <col collapsed="false" customWidth="true" hidden="true" outlineLevel="1" max="43" min="43" style="0" width="9.28"/>
    <col collapsed="false" customWidth="true" hidden="true" outlineLevel="1" max="45" min="44" style="0" width="8.28"/>
    <col collapsed="false" customWidth="true" hidden="true" outlineLevel="1" max="47" min="46" style="0" width="4.14"/>
    <col collapsed="false" customWidth="true" hidden="true" outlineLevel="1" max="48" min="48" style="0" width="5.56"/>
    <col collapsed="false" customWidth="true" hidden="true" outlineLevel="1" max="49" min="49" style="0" width="3.85"/>
    <col collapsed="false" customWidth="true" hidden="true" outlineLevel="1" max="50" min="50" style="0" width="4.56"/>
    <col collapsed="false" customWidth="true" hidden="true" outlineLevel="1" max="51" min="51" style="0" width="3.85"/>
    <col collapsed="false" customWidth="true" hidden="true" outlineLevel="1" max="52" min="52" style="0" width="3.42"/>
    <col collapsed="false" customWidth="true" hidden="true" outlineLevel="1" max="53" min="53" style="0" width="3.28"/>
    <col collapsed="false" customWidth="true" hidden="true" outlineLevel="1" max="55" min="54" style="0" width="4.28"/>
    <col collapsed="false" customWidth="true" hidden="true" outlineLevel="1" max="56" min="56" style="0" width="3.42"/>
    <col collapsed="false" customWidth="true" hidden="false" outlineLevel="0" max="57" min="57" style="0" width="14.28"/>
    <col collapsed="false" customWidth="true" hidden="false" outlineLevel="0" max="58" min="58" style="0" width="3.56"/>
    <col collapsed="false" customWidth="true" hidden="false" outlineLevel="0" max="61" min="59" style="0" width="14.28"/>
    <col collapsed="false" customWidth="true" hidden="false" outlineLevel="0" max="62" min="62" style="0" width="3.14"/>
    <col collapsed="false" customWidth="true" hidden="false" outlineLevel="0" max="65" min="63" style="0" width="14.28"/>
  </cols>
  <sheetData>
    <row r="4" customFormat="false" ht="12.75" hidden="false" customHeight="false" outlineLevel="0" collapsed="false">
      <c r="B4" s="6" t="s">
        <v>0</v>
      </c>
    </row>
    <row r="5" customFormat="false" ht="12.75" hidden="false" customHeight="true" outlineLevel="0" collapsed="false">
      <c r="B5" s="3" t="s">
        <v>100</v>
      </c>
      <c r="C5" s="18" t="s">
        <v>2</v>
      </c>
    </row>
    <row r="6" customFormat="false" ht="6" hidden="false" customHeight="true" outlineLevel="0" collapsed="false"/>
    <row r="7" customFormat="false" ht="18.75" hidden="false" customHeight="false" outlineLevel="0" collapsed="false">
      <c r="B7" s="335" t="s">
        <v>304</v>
      </c>
      <c r="G7" s="27" t="s">
        <v>101</v>
      </c>
      <c r="BG7" s="27" t="s">
        <v>102</v>
      </c>
      <c r="BK7" s="27" t="s">
        <v>103</v>
      </c>
    </row>
    <row r="8" customFormat="false" ht="12.75" hidden="false" customHeight="false" outlineLevel="0" collapsed="false">
      <c r="B8" s="28"/>
      <c r="C8" s="29" t="s">
        <v>104</v>
      </c>
      <c r="D8" s="29"/>
      <c r="E8" s="29"/>
      <c r="F8" s="30" t="s">
        <v>105</v>
      </c>
      <c r="G8" s="30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 t="s">
        <v>106</v>
      </c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2" t="s">
        <v>8</v>
      </c>
      <c r="BG8" s="33" t="s">
        <v>107</v>
      </c>
      <c r="BH8" s="34" t="s">
        <v>106</v>
      </c>
      <c r="BI8" s="35" t="s">
        <v>8</v>
      </c>
      <c r="BK8" s="36" t="s">
        <v>107</v>
      </c>
      <c r="BL8" s="37" t="s">
        <v>7</v>
      </c>
      <c r="BM8" s="38" t="s">
        <v>8</v>
      </c>
    </row>
    <row r="9" customFormat="false" ht="13.5" hidden="false" customHeight="false" outlineLevel="0" collapsed="false">
      <c r="A9" s="39"/>
      <c r="B9" s="39"/>
      <c r="C9" s="40" t="s">
        <v>108</v>
      </c>
      <c r="D9" s="40" t="s">
        <v>109</v>
      </c>
      <c r="E9" s="41" t="s">
        <v>110</v>
      </c>
      <c r="F9" s="42" t="s">
        <v>3</v>
      </c>
      <c r="G9" s="42"/>
      <c r="H9" s="43" t="s">
        <v>111</v>
      </c>
      <c r="I9" s="43" t="s">
        <v>112</v>
      </c>
      <c r="J9" s="43" t="s">
        <v>113</v>
      </c>
      <c r="K9" s="44" t="s">
        <v>114</v>
      </c>
      <c r="L9" s="43" t="s">
        <v>115</v>
      </c>
      <c r="M9" s="43" t="s">
        <v>116</v>
      </c>
      <c r="N9" s="43" t="s">
        <v>117</v>
      </c>
      <c r="O9" s="44" t="s">
        <v>118</v>
      </c>
      <c r="P9" s="43" t="s">
        <v>119</v>
      </c>
      <c r="Q9" s="43" t="s">
        <v>120</v>
      </c>
      <c r="R9" s="43" t="s">
        <v>121</v>
      </c>
      <c r="S9" s="44" t="s">
        <v>122</v>
      </c>
      <c r="T9" s="44" t="s">
        <v>5</v>
      </c>
      <c r="U9" s="45"/>
      <c r="V9" s="43" t="s">
        <v>108</v>
      </c>
      <c r="W9" s="43" t="s">
        <v>109</v>
      </c>
      <c r="X9" s="43" t="s">
        <v>110</v>
      </c>
      <c r="Y9" s="44" t="s">
        <v>3</v>
      </c>
      <c r="Z9" s="43" t="s">
        <v>111</v>
      </c>
      <c r="AA9" s="43" t="s">
        <v>112</v>
      </c>
      <c r="AB9" s="43" t="s">
        <v>113</v>
      </c>
      <c r="AC9" s="44" t="s">
        <v>114</v>
      </c>
      <c r="AD9" s="43" t="s">
        <v>115</v>
      </c>
      <c r="AE9" s="43" t="s">
        <v>116</v>
      </c>
      <c r="AF9" s="43" t="s">
        <v>117</v>
      </c>
      <c r="AG9" s="44" t="s">
        <v>118</v>
      </c>
      <c r="AH9" s="43" t="s">
        <v>119</v>
      </c>
      <c r="AI9" s="43" t="s">
        <v>120</v>
      </c>
      <c r="AJ9" s="43" t="s">
        <v>121</v>
      </c>
      <c r="AK9" s="44" t="s">
        <v>122</v>
      </c>
      <c r="AL9" s="44" t="s">
        <v>5</v>
      </c>
      <c r="AM9" s="46" t="s">
        <v>3</v>
      </c>
      <c r="AN9" s="45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7" t="s">
        <v>3</v>
      </c>
      <c r="BF9" s="39"/>
      <c r="BG9" s="48" t="s">
        <v>123</v>
      </c>
      <c r="BH9" s="49" t="s">
        <v>123</v>
      </c>
      <c r="BI9" s="50" t="s">
        <v>123</v>
      </c>
      <c r="BJ9" s="39"/>
      <c r="BK9" s="51" t="s">
        <v>124</v>
      </c>
      <c r="BL9" s="52" t="s">
        <v>5</v>
      </c>
      <c r="BM9" s="53" t="s">
        <v>124</v>
      </c>
    </row>
    <row r="10" customFormat="false" ht="14.25" hidden="false" customHeight="false" outlineLevel="0" collapsed="false">
      <c r="A10" s="26"/>
      <c r="B10" s="26"/>
      <c r="C10" s="54"/>
      <c r="D10" s="55"/>
      <c r="E10" s="55"/>
      <c r="F10" s="336"/>
      <c r="G10" s="337"/>
      <c r="H10" s="338"/>
      <c r="I10" s="338"/>
      <c r="J10" s="338"/>
      <c r="K10" s="339"/>
      <c r="L10" s="338"/>
      <c r="M10" s="338"/>
      <c r="N10" s="338"/>
      <c r="O10" s="339"/>
      <c r="P10" s="338"/>
      <c r="Q10" s="338"/>
      <c r="R10" s="338"/>
      <c r="S10" s="339"/>
      <c r="T10" s="339"/>
      <c r="U10" s="339"/>
      <c r="V10" s="338"/>
      <c r="W10" s="338"/>
      <c r="X10" s="338"/>
      <c r="Y10" s="339"/>
      <c r="Z10" s="338"/>
      <c r="AA10" s="338"/>
      <c r="AB10" s="338"/>
      <c r="AC10" s="339"/>
      <c r="AD10" s="338"/>
      <c r="AE10" s="338"/>
      <c r="AF10" s="338"/>
      <c r="AG10" s="339"/>
      <c r="AH10" s="338"/>
      <c r="AI10" s="338"/>
      <c r="AJ10" s="338"/>
      <c r="AK10" s="339"/>
      <c r="AL10" s="339"/>
      <c r="AM10" s="340"/>
      <c r="AN10" s="341"/>
      <c r="AO10" s="342"/>
      <c r="AP10" s="342"/>
      <c r="AQ10" s="342"/>
      <c r="AR10" s="342"/>
      <c r="AS10" s="342"/>
      <c r="AT10" s="342"/>
      <c r="AU10" s="342"/>
      <c r="AV10" s="342"/>
      <c r="AW10" s="342"/>
      <c r="AX10" s="342"/>
      <c r="AY10" s="342"/>
      <c r="AZ10" s="342"/>
      <c r="BA10" s="342"/>
      <c r="BB10" s="342"/>
      <c r="BC10" s="342"/>
      <c r="BD10" s="342"/>
      <c r="BE10" s="343"/>
      <c r="BF10" s="342"/>
      <c r="BG10" s="340"/>
      <c r="BH10" s="340"/>
      <c r="BI10" s="343"/>
      <c r="BJ10" s="342"/>
      <c r="BK10" s="340"/>
      <c r="BL10" s="339"/>
      <c r="BM10" s="343"/>
    </row>
    <row r="11" customFormat="false" ht="14.25" hidden="false" customHeight="false" outlineLevel="0" collapsed="false">
      <c r="A11" s="26"/>
      <c r="B11" s="63" t="s">
        <v>9</v>
      </c>
      <c r="C11" s="56"/>
      <c r="D11" s="55"/>
      <c r="E11" s="55"/>
      <c r="F11" s="344"/>
      <c r="G11" s="345" t="n">
        <v>-34400</v>
      </c>
      <c r="H11" s="346" t="n">
        <v>0</v>
      </c>
      <c r="I11" s="346" t="n">
        <v>0</v>
      </c>
      <c r="J11" s="346" t="n">
        <v>0</v>
      </c>
      <c r="K11" s="347" t="n">
        <v>0</v>
      </c>
      <c r="L11" s="346" t="n">
        <v>0</v>
      </c>
      <c r="M11" s="346" t="n">
        <v>0</v>
      </c>
      <c r="N11" s="346" t="n">
        <v>0</v>
      </c>
      <c r="O11" s="347" t="n">
        <v>0</v>
      </c>
      <c r="P11" s="346" t="n">
        <v>0</v>
      </c>
      <c r="Q11" s="346" t="n">
        <v>0</v>
      </c>
      <c r="R11" s="346" t="n">
        <v>0</v>
      </c>
      <c r="S11" s="347" t="n">
        <v>0</v>
      </c>
      <c r="T11" s="347" t="n">
        <v>0</v>
      </c>
      <c r="U11" s="347" t="n">
        <v>0</v>
      </c>
      <c r="V11" s="346" t="n">
        <v>0</v>
      </c>
      <c r="W11" s="346" t="n">
        <v>0</v>
      </c>
      <c r="X11" s="346" t="n">
        <v>0</v>
      </c>
      <c r="Y11" s="347" t="n">
        <v>0</v>
      </c>
      <c r="Z11" s="346" t="n">
        <v>0</v>
      </c>
      <c r="AA11" s="346" t="n">
        <v>0</v>
      </c>
      <c r="AB11" s="346" t="n">
        <v>0</v>
      </c>
      <c r="AC11" s="347" t="n">
        <v>0</v>
      </c>
      <c r="AD11" s="346" t="n">
        <v>0</v>
      </c>
      <c r="AE11" s="346" t="n">
        <v>0</v>
      </c>
      <c r="AF11" s="346" t="n">
        <v>0</v>
      </c>
      <c r="AG11" s="347" t="n">
        <v>0</v>
      </c>
      <c r="AH11" s="346" t="n">
        <v>0</v>
      </c>
      <c r="AI11" s="346" t="n">
        <v>0</v>
      </c>
      <c r="AJ11" s="346" t="n">
        <v>0</v>
      </c>
      <c r="AK11" s="347" t="n">
        <v>0</v>
      </c>
      <c r="AL11" s="347" t="n">
        <v>0</v>
      </c>
      <c r="AM11" s="348" t="n">
        <v>5000</v>
      </c>
      <c r="AN11" s="349" t="n">
        <v>0</v>
      </c>
      <c r="AO11" s="350" t="n">
        <v>0</v>
      </c>
      <c r="AP11" s="350" t="n">
        <v>0</v>
      </c>
      <c r="AQ11" s="350" t="n">
        <v>0</v>
      </c>
      <c r="AR11" s="350" t="n">
        <v>0</v>
      </c>
      <c r="AS11" s="350" t="n">
        <v>0</v>
      </c>
      <c r="AT11" s="350" t="n">
        <v>0</v>
      </c>
      <c r="AU11" s="350" t="n">
        <v>0</v>
      </c>
      <c r="AV11" s="350" t="n">
        <v>0</v>
      </c>
      <c r="AW11" s="350" t="n">
        <v>0</v>
      </c>
      <c r="AX11" s="350" t="n">
        <v>0</v>
      </c>
      <c r="AY11" s="350" t="n">
        <v>0</v>
      </c>
      <c r="AZ11" s="350" t="n">
        <v>0</v>
      </c>
      <c r="BA11" s="350" t="n">
        <v>0</v>
      </c>
      <c r="BB11" s="350" t="n">
        <v>0</v>
      </c>
      <c r="BC11" s="350" t="n">
        <v>0</v>
      </c>
      <c r="BD11" s="350" t="n">
        <v>0</v>
      </c>
      <c r="BE11" s="351" t="n">
        <f aca="false">(G11-AM11)</f>
        <v>-39400</v>
      </c>
      <c r="BF11" s="342"/>
      <c r="BG11" s="352" t="n">
        <f aca="false">(15000000+34400000)/1000</f>
        <v>49400</v>
      </c>
      <c r="BH11" s="348" t="n">
        <f aca="false">15000000/1000</f>
        <v>15000</v>
      </c>
      <c r="BI11" s="351" t="n">
        <f aca="false">BG11-BH11</f>
        <v>34400</v>
      </c>
      <c r="BJ11" s="342"/>
      <c r="BK11" s="348" t="n">
        <f aca="false">20000000/1000</f>
        <v>20000</v>
      </c>
      <c r="BL11" s="348" t="n">
        <f aca="false">20000000/1000</f>
        <v>20000</v>
      </c>
      <c r="BM11" s="353" t="n">
        <f aca="false">BK11-BL11</f>
        <v>0</v>
      </c>
    </row>
    <row r="12" customFormat="false" ht="15" hidden="false" customHeight="false" outlineLevel="0" collapsed="false">
      <c r="A12" s="26"/>
      <c r="B12" s="26"/>
      <c r="C12" s="56"/>
      <c r="D12" s="55"/>
      <c r="E12" s="55"/>
      <c r="F12" s="336"/>
      <c r="G12" s="337"/>
      <c r="H12" s="338" t="n">
        <v>0</v>
      </c>
      <c r="I12" s="338" t="n">
        <v>0</v>
      </c>
      <c r="J12" s="338" t="n">
        <v>0</v>
      </c>
      <c r="K12" s="339" t="n">
        <v>0</v>
      </c>
      <c r="L12" s="338" t="n">
        <v>0</v>
      </c>
      <c r="M12" s="338" t="n">
        <v>0</v>
      </c>
      <c r="N12" s="338" t="n">
        <v>0</v>
      </c>
      <c r="O12" s="339" t="n">
        <v>0</v>
      </c>
      <c r="P12" s="338" t="n">
        <v>0</v>
      </c>
      <c r="Q12" s="338" t="n">
        <v>0</v>
      </c>
      <c r="R12" s="338" t="n">
        <v>0</v>
      </c>
      <c r="S12" s="339" t="n">
        <v>0</v>
      </c>
      <c r="T12" s="339" t="n">
        <v>0</v>
      </c>
      <c r="U12" s="339" t="n">
        <v>0</v>
      </c>
      <c r="V12" s="338" t="n">
        <v>0</v>
      </c>
      <c r="W12" s="338" t="n">
        <v>0</v>
      </c>
      <c r="X12" s="338" t="n">
        <v>0</v>
      </c>
      <c r="Y12" s="339" t="n">
        <v>0</v>
      </c>
      <c r="Z12" s="338" t="n">
        <v>0</v>
      </c>
      <c r="AA12" s="338" t="n">
        <v>0</v>
      </c>
      <c r="AB12" s="338" t="n">
        <v>0</v>
      </c>
      <c r="AC12" s="339" t="n">
        <v>0</v>
      </c>
      <c r="AD12" s="338" t="n">
        <v>0</v>
      </c>
      <c r="AE12" s="338" t="n">
        <v>0</v>
      </c>
      <c r="AF12" s="338" t="n">
        <v>0</v>
      </c>
      <c r="AG12" s="339" t="n">
        <v>0</v>
      </c>
      <c r="AH12" s="338" t="n">
        <v>0</v>
      </c>
      <c r="AI12" s="338" t="n">
        <v>0</v>
      </c>
      <c r="AJ12" s="338" t="n">
        <v>0</v>
      </c>
      <c r="AK12" s="339" t="n">
        <v>0</v>
      </c>
      <c r="AL12" s="339" t="n">
        <v>0</v>
      </c>
      <c r="AM12" s="340"/>
      <c r="AN12" s="341" t="n">
        <v>0</v>
      </c>
      <c r="AO12" s="342" t="n">
        <v>0</v>
      </c>
      <c r="AP12" s="342" t="n">
        <v>0</v>
      </c>
      <c r="AQ12" s="342" t="n">
        <v>0</v>
      </c>
      <c r="AR12" s="342" t="n">
        <v>0</v>
      </c>
      <c r="AS12" s="342" t="n">
        <v>0</v>
      </c>
      <c r="AT12" s="342" t="n">
        <v>0</v>
      </c>
      <c r="AU12" s="342" t="n">
        <v>0</v>
      </c>
      <c r="AV12" s="342" t="n">
        <v>0</v>
      </c>
      <c r="AW12" s="342" t="n">
        <v>0</v>
      </c>
      <c r="AX12" s="342" t="n">
        <v>0</v>
      </c>
      <c r="AY12" s="342" t="n">
        <v>0</v>
      </c>
      <c r="AZ12" s="342" t="n">
        <v>0</v>
      </c>
      <c r="BA12" s="342" t="n">
        <v>0</v>
      </c>
      <c r="BB12" s="342" t="n">
        <v>0</v>
      </c>
      <c r="BC12" s="342" t="n">
        <v>0</v>
      </c>
      <c r="BD12" s="342" t="n">
        <v>0</v>
      </c>
      <c r="BE12" s="343"/>
      <c r="BF12" s="342"/>
      <c r="BG12" s="117"/>
      <c r="BH12" s="340"/>
      <c r="BI12" s="343"/>
      <c r="BJ12" s="342"/>
      <c r="BK12" s="340"/>
      <c r="BL12" s="339"/>
      <c r="BM12" s="343"/>
    </row>
    <row r="13" customFormat="false" ht="15" hidden="false" customHeight="false" outlineLevel="0" collapsed="false">
      <c r="A13" s="75"/>
      <c r="B13" s="76" t="s">
        <v>15</v>
      </c>
      <c r="C13" s="77" t="n">
        <v>0</v>
      </c>
      <c r="D13" s="78" t="n">
        <v>0</v>
      </c>
      <c r="E13" s="78" t="n">
        <v>0</v>
      </c>
      <c r="F13" s="354"/>
      <c r="G13" s="115" t="n">
        <v>-600.78</v>
      </c>
      <c r="H13" s="116" t="n">
        <v>0</v>
      </c>
      <c r="I13" s="116" t="n">
        <v>0</v>
      </c>
      <c r="J13" s="116" t="n">
        <v>0</v>
      </c>
      <c r="K13" s="116" t="n">
        <v>0</v>
      </c>
      <c r="L13" s="116" t="n">
        <v>0</v>
      </c>
      <c r="M13" s="116" t="n">
        <v>0</v>
      </c>
      <c r="N13" s="116" t="n">
        <v>0</v>
      </c>
      <c r="O13" s="116" t="n">
        <v>0</v>
      </c>
      <c r="P13" s="116" t="n">
        <v>0</v>
      </c>
      <c r="Q13" s="116" t="n">
        <v>0</v>
      </c>
      <c r="R13" s="116" t="n">
        <v>0</v>
      </c>
      <c r="S13" s="116" t="n">
        <v>0</v>
      </c>
      <c r="T13" s="116" t="n">
        <v>0</v>
      </c>
      <c r="U13" s="116" t="n">
        <v>0</v>
      </c>
      <c r="V13" s="116" t="n">
        <v>0</v>
      </c>
      <c r="W13" s="116" t="n">
        <v>0</v>
      </c>
      <c r="X13" s="116" t="n">
        <v>264.923507462687</v>
      </c>
      <c r="Y13" s="116" t="n">
        <v>264.923507462687</v>
      </c>
      <c r="Z13" s="116" t="n">
        <v>264.923507462687</v>
      </c>
      <c r="AA13" s="116" t="n">
        <v>264.923507462687</v>
      </c>
      <c r="AB13" s="116" t="n">
        <v>264.923507462687</v>
      </c>
      <c r="AC13" s="116" t="n">
        <v>794.77052238806</v>
      </c>
      <c r="AD13" s="116" t="n">
        <v>264.923507462687</v>
      </c>
      <c r="AE13" s="116" t="n">
        <v>264.923507462687</v>
      </c>
      <c r="AF13" s="116" t="n">
        <v>264.923507462687</v>
      </c>
      <c r="AG13" s="116" t="n">
        <v>794.77052238806</v>
      </c>
      <c r="AH13" s="116" t="n">
        <v>264.923507462687</v>
      </c>
      <c r="AI13" s="116" t="n">
        <v>264.923507462687</v>
      </c>
      <c r="AJ13" s="116" t="n">
        <v>264.923507462687</v>
      </c>
      <c r="AK13" s="116" t="n">
        <v>794.77052238806</v>
      </c>
      <c r="AL13" s="116" t="n">
        <v>2649.23507462687</v>
      </c>
      <c r="AM13" s="117" t="n">
        <v>-744.962</v>
      </c>
      <c r="AN13" s="110" t="n">
        <v>0</v>
      </c>
      <c r="AO13" s="111" t="n">
        <v>0</v>
      </c>
      <c r="AP13" s="111" t="n">
        <v>0</v>
      </c>
      <c r="AQ13" s="111" t="n">
        <v>0</v>
      </c>
      <c r="AR13" s="111" t="n">
        <v>0</v>
      </c>
      <c r="AS13" s="111" t="n">
        <v>0</v>
      </c>
      <c r="AT13" s="111" t="n">
        <v>0</v>
      </c>
      <c r="AU13" s="111" t="n">
        <v>0</v>
      </c>
      <c r="AV13" s="111" t="n">
        <v>0</v>
      </c>
      <c r="AW13" s="111" t="n">
        <v>0</v>
      </c>
      <c r="AX13" s="111" t="n">
        <v>0</v>
      </c>
      <c r="AY13" s="111" t="n">
        <v>0</v>
      </c>
      <c r="AZ13" s="111" t="n">
        <v>0</v>
      </c>
      <c r="BA13" s="111" t="n">
        <v>0</v>
      </c>
      <c r="BB13" s="111" t="n">
        <v>0</v>
      </c>
      <c r="BC13" s="111" t="n">
        <v>0</v>
      </c>
      <c r="BD13" s="111" t="n">
        <v>0</v>
      </c>
      <c r="BE13" s="118" t="n">
        <f aca="false">(G13-AM13)</f>
        <v>144.182</v>
      </c>
      <c r="BF13" s="111"/>
      <c r="BG13" s="117" t="n">
        <f aca="false">SUM(BK13-G13)</f>
        <v>-2718.612</v>
      </c>
      <c r="BH13" s="117" t="n">
        <f aca="false">-2270931/1000</f>
        <v>-2270.931</v>
      </c>
      <c r="BI13" s="118" t="n">
        <f aca="false">BG13-BH13</f>
        <v>-447.681</v>
      </c>
      <c r="BJ13" s="111"/>
      <c r="BK13" s="117" t="n">
        <f aca="false">-3319392/1000</f>
        <v>-3319.392</v>
      </c>
      <c r="BL13" s="116" t="n">
        <f aca="false">-3015893/1000</f>
        <v>-3015.893</v>
      </c>
      <c r="BM13" s="118" t="n">
        <f aca="false">BK13-BL13</f>
        <v>-303.499</v>
      </c>
    </row>
    <row r="14" customFormat="false" ht="15" hidden="false" customHeight="false" outlineLevel="0" collapsed="false">
      <c r="A14" s="75"/>
      <c r="B14" s="76"/>
      <c r="C14" s="77"/>
      <c r="D14" s="78"/>
      <c r="E14" s="78"/>
      <c r="F14" s="354"/>
      <c r="G14" s="115"/>
      <c r="H14" s="116" t="n">
        <v>0</v>
      </c>
      <c r="I14" s="116" t="n">
        <v>0</v>
      </c>
      <c r="J14" s="116" t="n">
        <v>0</v>
      </c>
      <c r="K14" s="116" t="n">
        <v>0</v>
      </c>
      <c r="L14" s="116" t="n">
        <v>0</v>
      </c>
      <c r="M14" s="116" t="n">
        <v>0</v>
      </c>
      <c r="N14" s="116" t="n">
        <v>0</v>
      </c>
      <c r="O14" s="116" t="n">
        <v>0</v>
      </c>
      <c r="P14" s="116" t="n">
        <v>0</v>
      </c>
      <c r="Q14" s="116" t="n">
        <v>0</v>
      </c>
      <c r="R14" s="116" t="n">
        <v>0</v>
      </c>
      <c r="S14" s="116" t="n">
        <v>0</v>
      </c>
      <c r="T14" s="116" t="n">
        <v>0</v>
      </c>
      <c r="U14" s="116" t="n">
        <v>0</v>
      </c>
      <c r="V14" s="116" t="n">
        <v>0</v>
      </c>
      <c r="W14" s="116" t="n">
        <v>0</v>
      </c>
      <c r="X14" s="116" t="n">
        <v>0</v>
      </c>
      <c r="Y14" s="116" t="n">
        <v>0</v>
      </c>
      <c r="Z14" s="116" t="n">
        <v>0</v>
      </c>
      <c r="AA14" s="116" t="n">
        <v>0</v>
      </c>
      <c r="AB14" s="116" t="n">
        <v>0</v>
      </c>
      <c r="AC14" s="116" t="n">
        <v>0</v>
      </c>
      <c r="AD14" s="116" t="n">
        <v>0</v>
      </c>
      <c r="AE14" s="116" t="n">
        <v>0</v>
      </c>
      <c r="AF14" s="116" t="n">
        <v>0</v>
      </c>
      <c r="AG14" s="116" t="n">
        <v>0</v>
      </c>
      <c r="AH14" s="116" t="n">
        <v>0</v>
      </c>
      <c r="AI14" s="116" t="n">
        <v>0</v>
      </c>
      <c r="AJ14" s="116" t="n">
        <v>0</v>
      </c>
      <c r="AK14" s="116" t="n">
        <v>0</v>
      </c>
      <c r="AL14" s="116" t="n">
        <v>0</v>
      </c>
      <c r="AM14" s="117"/>
      <c r="AN14" s="110" t="n">
        <v>0</v>
      </c>
      <c r="AO14" s="111" t="n">
        <v>0</v>
      </c>
      <c r="AP14" s="111" t="n">
        <v>0</v>
      </c>
      <c r="AQ14" s="111" t="n">
        <v>0</v>
      </c>
      <c r="AR14" s="111" t="n">
        <v>0</v>
      </c>
      <c r="AS14" s="111" t="n">
        <v>0</v>
      </c>
      <c r="AT14" s="111" t="n">
        <v>0</v>
      </c>
      <c r="AU14" s="111" t="n">
        <v>0</v>
      </c>
      <c r="AV14" s="111" t="n">
        <v>0</v>
      </c>
      <c r="AW14" s="111" t="n">
        <v>0</v>
      </c>
      <c r="AX14" s="111" t="n">
        <v>0</v>
      </c>
      <c r="AY14" s="111" t="n">
        <v>0</v>
      </c>
      <c r="AZ14" s="111" t="n">
        <v>0</v>
      </c>
      <c r="BA14" s="111" t="n">
        <v>0</v>
      </c>
      <c r="BB14" s="111" t="n">
        <v>0</v>
      </c>
      <c r="BC14" s="111" t="n">
        <v>0</v>
      </c>
      <c r="BD14" s="111" t="n">
        <v>0</v>
      </c>
      <c r="BE14" s="118"/>
      <c r="BF14" s="111"/>
      <c r="BG14" s="117"/>
      <c r="BH14" s="117"/>
      <c r="BI14" s="118"/>
      <c r="BJ14" s="111"/>
      <c r="BK14" s="117"/>
      <c r="BL14" s="116"/>
      <c r="BM14" s="118"/>
    </row>
    <row r="15" customFormat="false" ht="15" hidden="false" customHeight="false" outlineLevel="0" collapsed="false">
      <c r="A15" s="75"/>
      <c r="B15" s="76" t="s">
        <v>20</v>
      </c>
      <c r="C15" s="77" t="n">
        <v>0</v>
      </c>
      <c r="D15" s="78" t="n">
        <v>0</v>
      </c>
      <c r="E15" s="78" t="n">
        <v>0</v>
      </c>
      <c r="F15" s="354"/>
      <c r="G15" s="115" t="n">
        <v>-129.864</v>
      </c>
      <c r="H15" s="116" t="n">
        <v>0</v>
      </c>
      <c r="I15" s="116" t="n">
        <v>0</v>
      </c>
      <c r="J15" s="116" t="n">
        <v>0</v>
      </c>
      <c r="K15" s="116" t="n">
        <v>0</v>
      </c>
      <c r="L15" s="116" t="n">
        <v>0</v>
      </c>
      <c r="M15" s="116" t="n">
        <v>0</v>
      </c>
      <c r="N15" s="116" t="n">
        <v>0</v>
      </c>
      <c r="O15" s="116" t="n">
        <v>0</v>
      </c>
      <c r="P15" s="116" t="n">
        <v>0</v>
      </c>
      <c r="Q15" s="116" t="n">
        <v>0</v>
      </c>
      <c r="R15" s="116" t="n">
        <v>0</v>
      </c>
      <c r="S15" s="116" t="n">
        <v>0</v>
      </c>
      <c r="T15" s="116" t="n">
        <v>0</v>
      </c>
      <c r="U15" s="116" t="n">
        <v>0</v>
      </c>
      <c r="V15" s="116" t="n">
        <v>0</v>
      </c>
      <c r="W15" s="116" t="n">
        <v>0</v>
      </c>
      <c r="X15" s="116" t="n">
        <v>4.651</v>
      </c>
      <c r="Y15" s="116" t="n">
        <v>4.651</v>
      </c>
      <c r="Z15" s="116" t="n">
        <v>4.651</v>
      </c>
      <c r="AA15" s="116" t="n">
        <v>6.05</v>
      </c>
      <c r="AB15" s="116" t="n">
        <v>20.65</v>
      </c>
      <c r="AC15" s="116" t="n">
        <v>31.351</v>
      </c>
      <c r="AD15" s="116" t="n">
        <v>11.251</v>
      </c>
      <c r="AE15" s="116" t="n">
        <v>4.65</v>
      </c>
      <c r="AF15" s="116" t="n">
        <v>14.051</v>
      </c>
      <c r="AG15" s="116" t="n">
        <v>29.952</v>
      </c>
      <c r="AH15" s="116" t="n">
        <v>11.95</v>
      </c>
      <c r="AI15" s="116" t="n">
        <v>9.35</v>
      </c>
      <c r="AJ15" s="116" t="n">
        <v>16.65</v>
      </c>
      <c r="AK15" s="116" t="n">
        <v>37.95</v>
      </c>
      <c r="AL15" s="116" t="n">
        <v>103.904</v>
      </c>
      <c r="AM15" s="117" t="n">
        <v>-195.939</v>
      </c>
      <c r="AN15" s="110" t="n">
        <v>0</v>
      </c>
      <c r="AO15" s="111" t="n">
        <v>0</v>
      </c>
      <c r="AP15" s="111" t="n">
        <v>0</v>
      </c>
      <c r="AQ15" s="111" t="n">
        <v>0</v>
      </c>
      <c r="AR15" s="111" t="n">
        <v>0</v>
      </c>
      <c r="AS15" s="111" t="n">
        <v>0</v>
      </c>
      <c r="AT15" s="111" t="n">
        <v>0</v>
      </c>
      <c r="AU15" s="111" t="n">
        <v>0</v>
      </c>
      <c r="AV15" s="111" t="n">
        <v>0</v>
      </c>
      <c r="AW15" s="111" t="n">
        <v>0</v>
      </c>
      <c r="AX15" s="111" t="n">
        <v>0</v>
      </c>
      <c r="AY15" s="111" t="n">
        <v>0</v>
      </c>
      <c r="AZ15" s="111" t="n">
        <v>0</v>
      </c>
      <c r="BA15" s="111" t="n">
        <v>0</v>
      </c>
      <c r="BB15" s="111" t="n">
        <v>0</v>
      </c>
      <c r="BC15" s="111" t="n">
        <v>0</v>
      </c>
      <c r="BD15" s="111" t="n">
        <v>0</v>
      </c>
      <c r="BE15" s="118" t="n">
        <f aca="false">(G15-AM15)</f>
        <v>66.075</v>
      </c>
      <c r="BF15" s="111"/>
      <c r="BG15" s="117" t="n">
        <f aca="false">SUM(BK15-G15)</f>
        <v>-617.817</v>
      </c>
      <c r="BH15" s="117" t="n">
        <f aca="false">-587817/1000</f>
        <v>-587.817</v>
      </c>
      <c r="BI15" s="118" t="n">
        <f aca="false">BG15-BH15</f>
        <v>-30</v>
      </c>
      <c r="BJ15" s="111"/>
      <c r="BK15" s="117" t="n">
        <f aca="false">-747681/1000</f>
        <v>-747.681</v>
      </c>
      <c r="BL15" s="116" t="n">
        <f aca="false">-783756/1000</f>
        <v>-783.756</v>
      </c>
      <c r="BM15" s="118" t="n">
        <f aca="false">BK15-BL15</f>
        <v>36.0749999999999</v>
      </c>
    </row>
    <row r="16" customFormat="false" ht="15" hidden="false" customHeight="false" outlineLevel="0" collapsed="false">
      <c r="A16" s="75"/>
      <c r="B16" s="20" t="s">
        <v>305</v>
      </c>
      <c r="C16" s="77"/>
      <c r="D16" s="78"/>
      <c r="E16" s="78"/>
      <c r="F16" s="355" t="n">
        <f aca="false">(-19654-31697)/1000</f>
        <v>-51.351</v>
      </c>
      <c r="G16" s="356"/>
      <c r="H16" s="116" t="n">
        <v>0</v>
      </c>
      <c r="I16" s="116" t="n">
        <v>0</v>
      </c>
      <c r="J16" s="116" t="n">
        <v>0</v>
      </c>
      <c r="K16" s="116" t="n">
        <v>0</v>
      </c>
      <c r="L16" s="116" t="n">
        <v>0</v>
      </c>
      <c r="M16" s="116" t="n">
        <v>0</v>
      </c>
      <c r="N16" s="116" t="n">
        <v>0</v>
      </c>
      <c r="O16" s="116" t="n">
        <v>0</v>
      </c>
      <c r="P16" s="116" t="n">
        <v>0</v>
      </c>
      <c r="Q16" s="116" t="n">
        <v>0</v>
      </c>
      <c r="R16" s="116" t="n">
        <v>0</v>
      </c>
      <c r="S16" s="116" t="n">
        <v>0</v>
      </c>
      <c r="T16" s="116" t="n">
        <v>0</v>
      </c>
      <c r="U16" s="116" t="n">
        <v>0</v>
      </c>
      <c r="V16" s="116" t="n">
        <v>0</v>
      </c>
      <c r="W16" s="116" t="n">
        <v>0</v>
      </c>
      <c r="X16" s="116" t="n">
        <v>0</v>
      </c>
      <c r="Y16" s="116" t="n">
        <v>0</v>
      </c>
      <c r="Z16" s="116" t="n">
        <v>0</v>
      </c>
      <c r="AA16" s="116" t="n">
        <v>0</v>
      </c>
      <c r="AB16" s="116" t="n">
        <v>0</v>
      </c>
      <c r="AC16" s="116" t="n">
        <v>0</v>
      </c>
      <c r="AD16" s="116" t="n">
        <v>0</v>
      </c>
      <c r="AE16" s="116" t="n">
        <v>0</v>
      </c>
      <c r="AF16" s="116" t="n">
        <v>0</v>
      </c>
      <c r="AG16" s="116" t="n">
        <v>0</v>
      </c>
      <c r="AH16" s="116" t="n">
        <v>0</v>
      </c>
      <c r="AI16" s="116" t="n">
        <v>0</v>
      </c>
      <c r="AJ16" s="116" t="n">
        <v>0</v>
      </c>
      <c r="AK16" s="116" t="n">
        <v>0</v>
      </c>
      <c r="AL16" s="116" t="n">
        <v>0</v>
      </c>
      <c r="AM16" s="117"/>
      <c r="AN16" s="110" t="n">
        <v>0</v>
      </c>
      <c r="AO16" s="111" t="n">
        <v>0</v>
      </c>
      <c r="AP16" s="111" t="n">
        <v>0</v>
      </c>
      <c r="AQ16" s="111" t="n">
        <v>0</v>
      </c>
      <c r="AR16" s="111" t="n">
        <v>0</v>
      </c>
      <c r="AS16" s="111" t="n">
        <v>0</v>
      </c>
      <c r="AT16" s="111" t="n">
        <v>0</v>
      </c>
      <c r="AU16" s="111" t="n">
        <v>0</v>
      </c>
      <c r="AV16" s="111" t="n">
        <v>0</v>
      </c>
      <c r="AW16" s="111" t="n">
        <v>0</v>
      </c>
      <c r="AX16" s="111" t="n">
        <v>0</v>
      </c>
      <c r="AY16" s="111" t="n">
        <v>0</v>
      </c>
      <c r="AZ16" s="111" t="n">
        <v>0</v>
      </c>
      <c r="BA16" s="111" t="n">
        <v>0</v>
      </c>
      <c r="BB16" s="111" t="n">
        <v>0</v>
      </c>
      <c r="BC16" s="111" t="n">
        <v>0</v>
      </c>
      <c r="BD16" s="111" t="n">
        <v>0</v>
      </c>
      <c r="BE16" s="118"/>
      <c r="BF16" s="111"/>
      <c r="BG16" s="117"/>
      <c r="BH16" s="117"/>
      <c r="BI16" s="118"/>
      <c r="BJ16" s="111"/>
      <c r="BK16" s="117"/>
      <c r="BL16" s="116"/>
      <c r="BM16" s="118"/>
    </row>
    <row r="17" customFormat="false" ht="15" hidden="false" customHeight="false" outlineLevel="0" collapsed="false">
      <c r="A17" s="75"/>
      <c r="B17" s="20" t="s">
        <v>306</v>
      </c>
      <c r="C17" s="77"/>
      <c r="D17" s="78"/>
      <c r="E17" s="78"/>
      <c r="F17" s="355" t="n">
        <f aca="false">(-270-835)/1000</f>
        <v>-1.105</v>
      </c>
      <c r="G17" s="356"/>
      <c r="H17" s="116" t="n">
        <v>0</v>
      </c>
      <c r="I17" s="116" t="n">
        <v>0</v>
      </c>
      <c r="J17" s="116" t="n">
        <v>0</v>
      </c>
      <c r="K17" s="116" t="n">
        <v>0</v>
      </c>
      <c r="L17" s="116" t="n">
        <v>0</v>
      </c>
      <c r="M17" s="116" t="n">
        <v>0</v>
      </c>
      <c r="N17" s="116" t="n">
        <v>0</v>
      </c>
      <c r="O17" s="116" t="n">
        <v>0</v>
      </c>
      <c r="P17" s="116" t="n">
        <v>0</v>
      </c>
      <c r="Q17" s="116" t="n">
        <v>0</v>
      </c>
      <c r="R17" s="116" t="n">
        <v>0</v>
      </c>
      <c r="S17" s="116" t="n">
        <v>0</v>
      </c>
      <c r="T17" s="116" t="n">
        <v>0</v>
      </c>
      <c r="U17" s="116" t="n">
        <v>0</v>
      </c>
      <c r="V17" s="116" t="n">
        <v>0</v>
      </c>
      <c r="W17" s="116" t="n">
        <v>0</v>
      </c>
      <c r="X17" s="116" t="n">
        <v>0</v>
      </c>
      <c r="Y17" s="116" t="n">
        <v>0</v>
      </c>
      <c r="Z17" s="116" t="n">
        <v>0</v>
      </c>
      <c r="AA17" s="116" t="n">
        <v>0</v>
      </c>
      <c r="AB17" s="116" t="n">
        <v>0</v>
      </c>
      <c r="AC17" s="116" t="n">
        <v>0</v>
      </c>
      <c r="AD17" s="116" t="n">
        <v>0</v>
      </c>
      <c r="AE17" s="116" t="n">
        <v>0</v>
      </c>
      <c r="AF17" s="116" t="n">
        <v>0</v>
      </c>
      <c r="AG17" s="116" t="n">
        <v>0</v>
      </c>
      <c r="AH17" s="116" t="n">
        <v>0</v>
      </c>
      <c r="AI17" s="116" t="n">
        <v>0</v>
      </c>
      <c r="AJ17" s="116" t="n">
        <v>0</v>
      </c>
      <c r="AK17" s="116" t="n">
        <v>0</v>
      </c>
      <c r="AL17" s="116" t="n">
        <v>0</v>
      </c>
      <c r="AM17" s="117"/>
      <c r="AN17" s="110" t="n">
        <v>0</v>
      </c>
      <c r="AO17" s="111" t="n">
        <v>0</v>
      </c>
      <c r="AP17" s="111" t="n">
        <v>0</v>
      </c>
      <c r="AQ17" s="111" t="n">
        <v>0</v>
      </c>
      <c r="AR17" s="111" t="n">
        <v>0</v>
      </c>
      <c r="AS17" s="111" t="n">
        <v>0</v>
      </c>
      <c r="AT17" s="111" t="n">
        <v>0</v>
      </c>
      <c r="AU17" s="111" t="n">
        <v>0</v>
      </c>
      <c r="AV17" s="111" t="n">
        <v>0</v>
      </c>
      <c r="AW17" s="111" t="n">
        <v>0</v>
      </c>
      <c r="AX17" s="111" t="n">
        <v>0</v>
      </c>
      <c r="AY17" s="111" t="n">
        <v>0</v>
      </c>
      <c r="AZ17" s="111" t="n">
        <v>0</v>
      </c>
      <c r="BA17" s="111" t="n">
        <v>0</v>
      </c>
      <c r="BB17" s="111" t="n">
        <v>0</v>
      </c>
      <c r="BC17" s="111" t="n">
        <v>0</v>
      </c>
      <c r="BD17" s="111" t="n">
        <v>0</v>
      </c>
      <c r="BE17" s="118"/>
      <c r="BF17" s="111"/>
      <c r="BG17" s="117"/>
      <c r="BH17" s="117"/>
      <c r="BI17" s="118"/>
      <c r="BJ17" s="111"/>
      <c r="BK17" s="117"/>
      <c r="BL17" s="116"/>
      <c r="BM17" s="118"/>
    </row>
    <row r="18" customFormat="false" ht="15" hidden="false" customHeight="false" outlineLevel="0" collapsed="false">
      <c r="A18" s="75"/>
      <c r="B18" s="20" t="s">
        <v>129</v>
      </c>
      <c r="C18" s="77"/>
      <c r="D18" s="78"/>
      <c r="E18" s="78"/>
      <c r="F18" s="355" t="n">
        <f aca="false">(-3158-3057)/1000</f>
        <v>-6.215</v>
      </c>
      <c r="G18" s="356"/>
      <c r="H18" s="116" t="n">
        <v>0</v>
      </c>
      <c r="I18" s="116" t="n">
        <v>0</v>
      </c>
      <c r="J18" s="116" t="n">
        <v>0</v>
      </c>
      <c r="K18" s="116" t="n">
        <v>0</v>
      </c>
      <c r="L18" s="116" t="n">
        <v>0</v>
      </c>
      <c r="M18" s="116" t="n">
        <v>0</v>
      </c>
      <c r="N18" s="116" t="n">
        <v>0</v>
      </c>
      <c r="O18" s="116" t="n">
        <v>0</v>
      </c>
      <c r="P18" s="116" t="n">
        <v>0</v>
      </c>
      <c r="Q18" s="116" t="n">
        <v>0</v>
      </c>
      <c r="R18" s="116" t="n">
        <v>0</v>
      </c>
      <c r="S18" s="116" t="n">
        <v>0</v>
      </c>
      <c r="T18" s="116" t="n">
        <v>0</v>
      </c>
      <c r="U18" s="116" t="n">
        <v>0</v>
      </c>
      <c r="V18" s="116" t="n">
        <v>0</v>
      </c>
      <c r="W18" s="116" t="n">
        <v>0</v>
      </c>
      <c r="X18" s="116" t="n">
        <v>0</v>
      </c>
      <c r="Y18" s="116" t="n">
        <v>0</v>
      </c>
      <c r="Z18" s="116" t="n">
        <v>0</v>
      </c>
      <c r="AA18" s="116" t="n">
        <v>0</v>
      </c>
      <c r="AB18" s="116" t="n">
        <v>0</v>
      </c>
      <c r="AC18" s="116" t="n">
        <v>0</v>
      </c>
      <c r="AD18" s="116" t="n">
        <v>0</v>
      </c>
      <c r="AE18" s="116" t="n">
        <v>0</v>
      </c>
      <c r="AF18" s="116" t="n">
        <v>0</v>
      </c>
      <c r="AG18" s="116" t="n">
        <v>0</v>
      </c>
      <c r="AH18" s="116" t="n">
        <v>0</v>
      </c>
      <c r="AI18" s="116" t="n">
        <v>0</v>
      </c>
      <c r="AJ18" s="116" t="n">
        <v>0</v>
      </c>
      <c r="AK18" s="116" t="n">
        <v>0</v>
      </c>
      <c r="AL18" s="116" t="n">
        <v>0</v>
      </c>
      <c r="AM18" s="117"/>
      <c r="AN18" s="110" t="n">
        <v>0</v>
      </c>
      <c r="AO18" s="111" t="n">
        <v>0</v>
      </c>
      <c r="AP18" s="111" t="n">
        <v>0</v>
      </c>
      <c r="AQ18" s="111" t="n">
        <v>0</v>
      </c>
      <c r="AR18" s="111" t="n">
        <v>0</v>
      </c>
      <c r="AS18" s="111" t="n">
        <v>0</v>
      </c>
      <c r="AT18" s="111" t="n">
        <v>0</v>
      </c>
      <c r="AU18" s="111" t="n">
        <v>0</v>
      </c>
      <c r="AV18" s="111" t="n">
        <v>0</v>
      </c>
      <c r="AW18" s="111" t="n">
        <v>0</v>
      </c>
      <c r="AX18" s="111" t="n">
        <v>0</v>
      </c>
      <c r="AY18" s="111" t="n">
        <v>0</v>
      </c>
      <c r="AZ18" s="111" t="n">
        <v>0</v>
      </c>
      <c r="BA18" s="111" t="n">
        <v>0</v>
      </c>
      <c r="BB18" s="111" t="n">
        <v>0</v>
      </c>
      <c r="BC18" s="111" t="n">
        <v>0</v>
      </c>
      <c r="BD18" s="111" t="n">
        <v>0</v>
      </c>
      <c r="BE18" s="118"/>
      <c r="BF18" s="111"/>
      <c r="BG18" s="117"/>
      <c r="BH18" s="117"/>
      <c r="BI18" s="118"/>
      <c r="BJ18" s="111"/>
      <c r="BK18" s="117"/>
      <c r="BL18" s="116"/>
      <c r="BM18" s="118"/>
    </row>
    <row r="19" customFormat="false" ht="15" hidden="false" customHeight="false" outlineLevel="0" collapsed="false">
      <c r="A19" s="75"/>
      <c r="B19" s="20" t="s">
        <v>307</v>
      </c>
      <c r="C19" s="77"/>
      <c r="D19" s="78"/>
      <c r="E19" s="78"/>
      <c r="F19" s="355" t="n">
        <f aca="false">(-2907-2972-65314)/1000</f>
        <v>-71.193</v>
      </c>
      <c r="G19" s="356"/>
      <c r="H19" s="116" t="n">
        <v>0</v>
      </c>
      <c r="I19" s="116" t="n">
        <v>0</v>
      </c>
      <c r="J19" s="116" t="n">
        <v>0</v>
      </c>
      <c r="K19" s="116" t="n">
        <v>0</v>
      </c>
      <c r="L19" s="116" t="n">
        <v>0</v>
      </c>
      <c r="M19" s="116" t="n">
        <v>0</v>
      </c>
      <c r="N19" s="116" t="n">
        <v>0</v>
      </c>
      <c r="O19" s="116" t="n">
        <v>0</v>
      </c>
      <c r="P19" s="116" t="n">
        <v>0</v>
      </c>
      <c r="Q19" s="116" t="n">
        <v>0</v>
      </c>
      <c r="R19" s="116" t="n">
        <v>0</v>
      </c>
      <c r="S19" s="116" t="n">
        <v>0</v>
      </c>
      <c r="T19" s="116" t="n">
        <v>0</v>
      </c>
      <c r="U19" s="116" t="n">
        <v>0</v>
      </c>
      <c r="V19" s="116" t="n">
        <v>0</v>
      </c>
      <c r="W19" s="116" t="n">
        <v>0</v>
      </c>
      <c r="X19" s="116" t="n">
        <v>0</v>
      </c>
      <c r="Y19" s="116" t="n">
        <v>0</v>
      </c>
      <c r="Z19" s="116" t="n">
        <v>0</v>
      </c>
      <c r="AA19" s="116" t="n">
        <v>0</v>
      </c>
      <c r="AB19" s="116" t="n">
        <v>0</v>
      </c>
      <c r="AC19" s="116" t="n">
        <v>0</v>
      </c>
      <c r="AD19" s="116" t="n">
        <v>0</v>
      </c>
      <c r="AE19" s="116" t="n">
        <v>0</v>
      </c>
      <c r="AF19" s="116" t="n">
        <v>0</v>
      </c>
      <c r="AG19" s="116" t="n">
        <v>0</v>
      </c>
      <c r="AH19" s="116" t="n">
        <v>0</v>
      </c>
      <c r="AI19" s="116" t="n">
        <v>0</v>
      </c>
      <c r="AJ19" s="116" t="n">
        <v>0</v>
      </c>
      <c r="AK19" s="116" t="n">
        <v>0</v>
      </c>
      <c r="AL19" s="116" t="n">
        <v>0</v>
      </c>
      <c r="AM19" s="117"/>
      <c r="AN19" s="110" t="n">
        <v>0</v>
      </c>
      <c r="AO19" s="111" t="n">
        <v>0</v>
      </c>
      <c r="AP19" s="111" t="n">
        <v>0</v>
      </c>
      <c r="AQ19" s="111" t="n">
        <v>0</v>
      </c>
      <c r="AR19" s="111" t="n">
        <v>0</v>
      </c>
      <c r="AS19" s="111" t="n">
        <v>0</v>
      </c>
      <c r="AT19" s="111" t="n">
        <v>0</v>
      </c>
      <c r="AU19" s="111" t="n">
        <v>0</v>
      </c>
      <c r="AV19" s="111" t="n">
        <v>0</v>
      </c>
      <c r="AW19" s="111" t="n">
        <v>0</v>
      </c>
      <c r="AX19" s="111" t="n">
        <v>0</v>
      </c>
      <c r="AY19" s="111" t="n">
        <v>0</v>
      </c>
      <c r="AZ19" s="111" t="n">
        <v>0</v>
      </c>
      <c r="BA19" s="111" t="n">
        <v>0</v>
      </c>
      <c r="BB19" s="111" t="n">
        <v>0</v>
      </c>
      <c r="BC19" s="111" t="n">
        <v>0</v>
      </c>
      <c r="BD19" s="111" t="n">
        <v>0</v>
      </c>
      <c r="BE19" s="118"/>
      <c r="BF19" s="111"/>
      <c r="BG19" s="117"/>
      <c r="BH19" s="117"/>
      <c r="BI19" s="118"/>
      <c r="BJ19" s="111"/>
      <c r="BK19" s="117"/>
      <c r="BL19" s="116"/>
      <c r="BM19" s="118"/>
    </row>
    <row r="20" customFormat="false" ht="15" hidden="false" customHeight="false" outlineLevel="0" collapsed="false">
      <c r="A20" s="75"/>
      <c r="B20" s="20"/>
      <c r="C20" s="77"/>
      <c r="D20" s="78"/>
      <c r="E20" s="78"/>
      <c r="F20" s="354"/>
      <c r="G20" s="357"/>
      <c r="H20" s="116" t="n">
        <v>0</v>
      </c>
      <c r="I20" s="116" t="n">
        <v>0</v>
      </c>
      <c r="J20" s="116" t="n">
        <v>0</v>
      </c>
      <c r="K20" s="116" t="n">
        <v>0</v>
      </c>
      <c r="L20" s="116" t="n">
        <v>0</v>
      </c>
      <c r="M20" s="116" t="n">
        <v>0</v>
      </c>
      <c r="N20" s="116" t="n">
        <v>0</v>
      </c>
      <c r="O20" s="116" t="n">
        <v>0</v>
      </c>
      <c r="P20" s="116" t="n">
        <v>0</v>
      </c>
      <c r="Q20" s="116" t="n">
        <v>0</v>
      </c>
      <c r="R20" s="116" t="n">
        <v>0</v>
      </c>
      <c r="S20" s="116" t="n">
        <v>0</v>
      </c>
      <c r="T20" s="116" t="n">
        <v>0</v>
      </c>
      <c r="U20" s="116" t="n">
        <v>0</v>
      </c>
      <c r="V20" s="116" t="n">
        <v>0</v>
      </c>
      <c r="W20" s="116" t="n">
        <v>0</v>
      </c>
      <c r="X20" s="116" t="n">
        <v>0</v>
      </c>
      <c r="Y20" s="116" t="n">
        <v>0</v>
      </c>
      <c r="Z20" s="116" t="n">
        <v>0</v>
      </c>
      <c r="AA20" s="116" t="n">
        <v>0</v>
      </c>
      <c r="AB20" s="116" t="n">
        <v>0</v>
      </c>
      <c r="AC20" s="116" t="n">
        <v>0</v>
      </c>
      <c r="AD20" s="116" t="n">
        <v>0</v>
      </c>
      <c r="AE20" s="116" t="n">
        <v>0</v>
      </c>
      <c r="AF20" s="116" t="n">
        <v>0</v>
      </c>
      <c r="AG20" s="116" t="n">
        <v>0</v>
      </c>
      <c r="AH20" s="116" t="n">
        <v>0</v>
      </c>
      <c r="AI20" s="116" t="n">
        <v>0</v>
      </c>
      <c r="AJ20" s="116" t="n">
        <v>0</v>
      </c>
      <c r="AK20" s="116" t="n">
        <v>0</v>
      </c>
      <c r="AL20" s="116" t="n">
        <v>0</v>
      </c>
      <c r="AM20" s="117"/>
      <c r="AN20" s="110" t="n">
        <v>0</v>
      </c>
      <c r="AO20" s="111" t="n">
        <v>0</v>
      </c>
      <c r="AP20" s="111" t="n">
        <v>0</v>
      </c>
      <c r="AQ20" s="111" t="n">
        <v>0</v>
      </c>
      <c r="AR20" s="111" t="n">
        <v>0</v>
      </c>
      <c r="AS20" s="111" t="n">
        <v>0</v>
      </c>
      <c r="AT20" s="111" t="n">
        <v>0</v>
      </c>
      <c r="AU20" s="111" t="n">
        <v>0</v>
      </c>
      <c r="AV20" s="111" t="n">
        <v>0</v>
      </c>
      <c r="AW20" s="111" t="n">
        <v>0</v>
      </c>
      <c r="AX20" s="111" t="n">
        <v>0</v>
      </c>
      <c r="AY20" s="111" t="n">
        <v>0</v>
      </c>
      <c r="AZ20" s="111" t="n">
        <v>0</v>
      </c>
      <c r="BA20" s="111" t="n">
        <v>0</v>
      </c>
      <c r="BB20" s="111" t="n">
        <v>0</v>
      </c>
      <c r="BC20" s="111" t="n">
        <v>0</v>
      </c>
      <c r="BD20" s="111" t="n">
        <v>0</v>
      </c>
      <c r="BE20" s="118"/>
      <c r="BF20" s="111"/>
      <c r="BG20" s="117"/>
      <c r="BH20" s="117"/>
      <c r="BI20" s="118"/>
      <c r="BJ20" s="111"/>
      <c r="BK20" s="117"/>
      <c r="BL20" s="116"/>
      <c r="BM20" s="118"/>
    </row>
    <row r="21" customFormat="false" ht="15" hidden="false" customHeight="false" outlineLevel="0" collapsed="false">
      <c r="A21" s="75"/>
      <c r="B21" s="76" t="s">
        <v>32</v>
      </c>
      <c r="C21" s="77" t="n">
        <v>0</v>
      </c>
      <c r="D21" s="78" t="n">
        <v>0</v>
      </c>
      <c r="E21" s="78" t="n">
        <v>0</v>
      </c>
      <c r="F21" s="354"/>
      <c r="G21" s="115" t="n">
        <v>-83.562</v>
      </c>
      <c r="H21" s="116" t="n">
        <v>0</v>
      </c>
      <c r="I21" s="116" t="n">
        <v>0</v>
      </c>
      <c r="J21" s="116" t="n">
        <v>0</v>
      </c>
      <c r="K21" s="116" t="n">
        <v>0</v>
      </c>
      <c r="L21" s="116" t="n">
        <v>0</v>
      </c>
      <c r="M21" s="116" t="n">
        <v>0</v>
      </c>
      <c r="N21" s="116" t="n">
        <v>0</v>
      </c>
      <c r="O21" s="116" t="n">
        <v>0</v>
      </c>
      <c r="P21" s="116" t="n">
        <v>0</v>
      </c>
      <c r="Q21" s="116" t="n">
        <v>0</v>
      </c>
      <c r="R21" s="116" t="n">
        <v>0</v>
      </c>
      <c r="S21" s="116" t="n">
        <v>0</v>
      </c>
      <c r="T21" s="116" t="n">
        <v>0</v>
      </c>
      <c r="U21" s="116" t="n">
        <v>0</v>
      </c>
      <c r="V21" s="116" t="n">
        <v>0</v>
      </c>
      <c r="W21" s="116" t="n">
        <v>0</v>
      </c>
      <c r="X21" s="116" t="n">
        <v>0</v>
      </c>
      <c r="Y21" s="116" t="n">
        <v>0</v>
      </c>
      <c r="Z21" s="116" t="n">
        <v>0</v>
      </c>
      <c r="AA21" s="116" t="n">
        <v>0</v>
      </c>
      <c r="AB21" s="116" t="n">
        <v>0</v>
      </c>
      <c r="AC21" s="116" t="n">
        <v>0</v>
      </c>
      <c r="AD21" s="116" t="n">
        <v>0</v>
      </c>
      <c r="AE21" s="116" t="n">
        <v>0</v>
      </c>
      <c r="AF21" s="116" t="n">
        <v>0</v>
      </c>
      <c r="AG21" s="116" t="n">
        <v>0</v>
      </c>
      <c r="AH21" s="116" t="n">
        <v>0</v>
      </c>
      <c r="AI21" s="116" t="n">
        <v>0</v>
      </c>
      <c r="AJ21" s="116" t="n">
        <v>0</v>
      </c>
      <c r="AK21" s="116" t="n">
        <v>0</v>
      </c>
      <c r="AL21" s="116" t="n">
        <v>0</v>
      </c>
      <c r="AM21" s="117" t="n">
        <v>-61.947</v>
      </c>
      <c r="AN21" s="110" t="n">
        <v>0</v>
      </c>
      <c r="AO21" s="111" t="n">
        <v>0</v>
      </c>
      <c r="AP21" s="111" t="n">
        <v>0</v>
      </c>
      <c r="AQ21" s="111" t="n">
        <v>0</v>
      </c>
      <c r="AR21" s="111" t="n">
        <v>0</v>
      </c>
      <c r="AS21" s="111" t="n">
        <v>0</v>
      </c>
      <c r="AT21" s="111" t="n">
        <v>0</v>
      </c>
      <c r="AU21" s="111" t="n">
        <v>0</v>
      </c>
      <c r="AV21" s="111" t="n">
        <v>0</v>
      </c>
      <c r="AW21" s="111" t="n">
        <v>0</v>
      </c>
      <c r="AX21" s="111" t="n">
        <v>0</v>
      </c>
      <c r="AY21" s="111" t="n">
        <v>0</v>
      </c>
      <c r="AZ21" s="111" t="n">
        <v>0</v>
      </c>
      <c r="BA21" s="111" t="n">
        <v>0</v>
      </c>
      <c r="BB21" s="111" t="n">
        <v>0</v>
      </c>
      <c r="BC21" s="111" t="n">
        <v>0</v>
      </c>
      <c r="BD21" s="111" t="n">
        <v>0</v>
      </c>
      <c r="BE21" s="118" t="n">
        <f aca="false">(G21-AM21)</f>
        <v>-21.615</v>
      </c>
      <c r="BF21" s="111"/>
      <c r="BG21" s="117" t="n">
        <f aca="false">SUM(BK21-G21)</f>
        <v>-185.841</v>
      </c>
      <c r="BH21" s="117" t="n">
        <f aca="false">-185841/1000</f>
        <v>-185.841</v>
      </c>
      <c r="BI21" s="118" t="n">
        <f aca="false">BG21-BH21</f>
        <v>0</v>
      </c>
      <c r="BJ21" s="111"/>
      <c r="BK21" s="117" t="n">
        <f aca="false">-269403/1000</f>
        <v>-269.403</v>
      </c>
      <c r="BL21" s="116" t="n">
        <f aca="false">-247788/1000</f>
        <v>-247.788</v>
      </c>
      <c r="BM21" s="118" t="n">
        <f aca="false">BK21-BL21</f>
        <v>-21.615</v>
      </c>
    </row>
    <row r="22" customFormat="false" ht="15" hidden="false" customHeight="false" outlineLevel="0" collapsed="false">
      <c r="A22" s="75"/>
      <c r="B22" s="76"/>
      <c r="C22" s="77"/>
      <c r="D22" s="78"/>
      <c r="E22" s="78"/>
      <c r="F22" s="354"/>
      <c r="G22" s="115"/>
      <c r="H22" s="116" t="n">
        <v>0</v>
      </c>
      <c r="I22" s="116" t="n">
        <v>0</v>
      </c>
      <c r="J22" s="116" t="n">
        <v>0</v>
      </c>
      <c r="K22" s="116" t="n">
        <v>0</v>
      </c>
      <c r="L22" s="116" t="n">
        <v>0</v>
      </c>
      <c r="M22" s="116" t="n">
        <v>0</v>
      </c>
      <c r="N22" s="116" t="n">
        <v>0</v>
      </c>
      <c r="O22" s="116" t="n">
        <v>0</v>
      </c>
      <c r="P22" s="116" t="n">
        <v>0</v>
      </c>
      <c r="Q22" s="116" t="n">
        <v>0</v>
      </c>
      <c r="R22" s="116" t="n">
        <v>0</v>
      </c>
      <c r="S22" s="116" t="n">
        <v>0</v>
      </c>
      <c r="T22" s="116" t="n">
        <v>0</v>
      </c>
      <c r="U22" s="116" t="n">
        <v>0</v>
      </c>
      <c r="V22" s="116" t="n">
        <v>0</v>
      </c>
      <c r="W22" s="116" t="n">
        <v>0</v>
      </c>
      <c r="X22" s="116" t="n">
        <v>0</v>
      </c>
      <c r="Y22" s="116" t="n">
        <v>0</v>
      </c>
      <c r="Z22" s="116" t="n">
        <v>0</v>
      </c>
      <c r="AA22" s="116" t="n">
        <v>0</v>
      </c>
      <c r="AB22" s="116" t="n">
        <v>0</v>
      </c>
      <c r="AC22" s="116" t="n">
        <v>0</v>
      </c>
      <c r="AD22" s="116" t="n">
        <v>0</v>
      </c>
      <c r="AE22" s="116" t="n">
        <v>0</v>
      </c>
      <c r="AF22" s="116" t="n">
        <v>0</v>
      </c>
      <c r="AG22" s="116" t="n">
        <v>0</v>
      </c>
      <c r="AH22" s="116" t="n">
        <v>0</v>
      </c>
      <c r="AI22" s="116" t="n">
        <v>0</v>
      </c>
      <c r="AJ22" s="116" t="n">
        <v>0</v>
      </c>
      <c r="AK22" s="116" t="n">
        <v>0</v>
      </c>
      <c r="AL22" s="116" t="n">
        <v>0</v>
      </c>
      <c r="AM22" s="117"/>
      <c r="AN22" s="110" t="n">
        <v>0</v>
      </c>
      <c r="AO22" s="111" t="n">
        <v>0</v>
      </c>
      <c r="AP22" s="111" t="n">
        <v>0</v>
      </c>
      <c r="AQ22" s="111" t="n">
        <v>0</v>
      </c>
      <c r="AR22" s="111" t="n">
        <v>0</v>
      </c>
      <c r="AS22" s="111" t="n">
        <v>0</v>
      </c>
      <c r="AT22" s="111" t="n">
        <v>0</v>
      </c>
      <c r="AU22" s="111" t="n">
        <v>0</v>
      </c>
      <c r="AV22" s="111" t="n">
        <v>0</v>
      </c>
      <c r="AW22" s="111" t="n">
        <v>0</v>
      </c>
      <c r="AX22" s="111" t="n">
        <v>0</v>
      </c>
      <c r="AY22" s="111" t="n">
        <v>0</v>
      </c>
      <c r="AZ22" s="111" t="n">
        <v>0</v>
      </c>
      <c r="BA22" s="111" t="n">
        <v>0</v>
      </c>
      <c r="BB22" s="111" t="n">
        <v>0</v>
      </c>
      <c r="BC22" s="111" t="n">
        <v>0</v>
      </c>
      <c r="BD22" s="111" t="n">
        <v>0</v>
      </c>
      <c r="BE22" s="118"/>
      <c r="BF22" s="111"/>
      <c r="BG22" s="117"/>
      <c r="BH22" s="117"/>
      <c r="BI22" s="118"/>
      <c r="BJ22" s="111"/>
      <c r="BK22" s="117"/>
      <c r="BL22" s="116"/>
      <c r="BM22" s="118"/>
    </row>
    <row r="23" customFormat="false" ht="15" hidden="false" customHeight="false" outlineLevel="0" collapsed="false">
      <c r="A23" s="75"/>
      <c r="B23" s="76" t="s">
        <v>40</v>
      </c>
      <c r="C23" s="77"/>
      <c r="D23" s="78"/>
      <c r="E23" s="78"/>
      <c r="F23" s="354"/>
      <c r="G23" s="115" t="n">
        <v>-75.093</v>
      </c>
      <c r="H23" s="116" t="n">
        <v>0</v>
      </c>
      <c r="I23" s="116" t="n">
        <v>0</v>
      </c>
      <c r="J23" s="116" t="n">
        <v>0</v>
      </c>
      <c r="K23" s="116" t="n">
        <v>0</v>
      </c>
      <c r="L23" s="116" t="n">
        <v>0</v>
      </c>
      <c r="M23" s="116" t="n">
        <v>0</v>
      </c>
      <c r="N23" s="116" t="n">
        <v>0</v>
      </c>
      <c r="O23" s="116" t="n">
        <v>0</v>
      </c>
      <c r="P23" s="116" t="n">
        <v>0</v>
      </c>
      <c r="Q23" s="116" t="n">
        <v>0</v>
      </c>
      <c r="R23" s="116" t="n">
        <v>0</v>
      </c>
      <c r="S23" s="116" t="n">
        <v>0</v>
      </c>
      <c r="T23" s="116" t="n">
        <v>0</v>
      </c>
      <c r="U23" s="116" t="n">
        <v>0</v>
      </c>
      <c r="V23" s="116" t="n">
        <v>0</v>
      </c>
      <c r="W23" s="116" t="n">
        <v>0</v>
      </c>
      <c r="X23" s="116" t="n">
        <v>0</v>
      </c>
      <c r="Y23" s="116" t="n">
        <v>0</v>
      </c>
      <c r="Z23" s="116" t="n">
        <v>0</v>
      </c>
      <c r="AA23" s="116" t="n">
        <v>0</v>
      </c>
      <c r="AB23" s="116" t="n">
        <v>0</v>
      </c>
      <c r="AC23" s="116" t="n">
        <v>0</v>
      </c>
      <c r="AD23" s="116" t="n">
        <v>0</v>
      </c>
      <c r="AE23" s="116" t="n">
        <v>0</v>
      </c>
      <c r="AF23" s="116" t="n">
        <v>0</v>
      </c>
      <c r="AG23" s="116" t="n">
        <v>0</v>
      </c>
      <c r="AH23" s="116" t="n">
        <v>0</v>
      </c>
      <c r="AI23" s="116" t="n">
        <v>0</v>
      </c>
      <c r="AJ23" s="116" t="n">
        <v>0</v>
      </c>
      <c r="AK23" s="116" t="n">
        <v>0</v>
      </c>
      <c r="AL23" s="116" t="n">
        <v>0</v>
      </c>
      <c r="AM23" s="117" t="n">
        <v>-51.879</v>
      </c>
      <c r="AN23" s="110" t="n">
        <v>0</v>
      </c>
      <c r="AO23" s="111" t="n">
        <v>0</v>
      </c>
      <c r="AP23" s="111" t="n">
        <v>0</v>
      </c>
      <c r="AQ23" s="111" t="n">
        <v>0</v>
      </c>
      <c r="AR23" s="111" t="n">
        <v>0</v>
      </c>
      <c r="AS23" s="111" t="n">
        <v>0</v>
      </c>
      <c r="AT23" s="111" t="n">
        <v>0</v>
      </c>
      <c r="AU23" s="111" t="n">
        <v>0</v>
      </c>
      <c r="AV23" s="111" t="n">
        <v>0</v>
      </c>
      <c r="AW23" s="111" t="n">
        <v>0</v>
      </c>
      <c r="AX23" s="111" t="n">
        <v>0</v>
      </c>
      <c r="AY23" s="111" t="n">
        <v>0</v>
      </c>
      <c r="AZ23" s="111" t="n">
        <v>0</v>
      </c>
      <c r="BA23" s="111" t="n">
        <v>0</v>
      </c>
      <c r="BB23" s="111" t="n">
        <v>0</v>
      </c>
      <c r="BC23" s="111" t="n">
        <v>0</v>
      </c>
      <c r="BD23" s="111" t="n">
        <v>0</v>
      </c>
      <c r="BE23" s="118" t="n">
        <f aca="false">(G23-AM23)</f>
        <v>-23.214</v>
      </c>
      <c r="BF23" s="111"/>
      <c r="BG23" s="117" t="n">
        <f aca="false">SUM(BK23-G23)</f>
        <v>-307.636</v>
      </c>
      <c r="BH23" s="117" t="n">
        <f aca="false">-155637/1000</f>
        <v>-155.637</v>
      </c>
      <c r="BI23" s="118" t="n">
        <f aca="false">BG23-BH23</f>
        <v>-151.999</v>
      </c>
      <c r="BJ23" s="111"/>
      <c r="BK23" s="117" t="n">
        <f aca="false">-382729/1000</f>
        <v>-382.729</v>
      </c>
      <c r="BL23" s="116" t="n">
        <f aca="false">-207516/1000</f>
        <v>-207.516</v>
      </c>
      <c r="BM23" s="118" t="n">
        <f aca="false">BK23-BL23</f>
        <v>-175.213</v>
      </c>
    </row>
    <row r="24" customFormat="false" ht="14.25" hidden="false" customHeight="false" outlineLevel="0" collapsed="false">
      <c r="B24" s="20" t="s">
        <v>308</v>
      </c>
      <c r="C24" s="88"/>
      <c r="D24" s="89"/>
      <c r="E24" s="89"/>
      <c r="F24" s="355" t="n">
        <v>-13</v>
      </c>
      <c r="G24" s="358"/>
      <c r="H24" s="359" t="n">
        <v>0</v>
      </c>
      <c r="I24" s="359" t="n">
        <v>0</v>
      </c>
      <c r="J24" s="359" t="n">
        <v>0</v>
      </c>
      <c r="K24" s="359" t="n">
        <v>0</v>
      </c>
      <c r="L24" s="359" t="n">
        <v>0</v>
      </c>
      <c r="M24" s="359" t="n">
        <v>0</v>
      </c>
      <c r="N24" s="359" t="n">
        <v>0</v>
      </c>
      <c r="O24" s="359" t="n">
        <v>0</v>
      </c>
      <c r="P24" s="359" t="n">
        <v>0</v>
      </c>
      <c r="Q24" s="359" t="n">
        <v>0</v>
      </c>
      <c r="R24" s="359" t="n">
        <v>0</v>
      </c>
      <c r="S24" s="359" t="n">
        <v>0</v>
      </c>
      <c r="T24" s="359" t="n">
        <v>0</v>
      </c>
      <c r="U24" s="359"/>
      <c r="V24" s="359" t="n">
        <v>0</v>
      </c>
      <c r="W24" s="359" t="n">
        <v>0</v>
      </c>
      <c r="X24" s="359" t="n">
        <v>0</v>
      </c>
      <c r="Y24" s="359" t="n">
        <v>0</v>
      </c>
      <c r="Z24" s="359" t="n">
        <v>0</v>
      </c>
      <c r="AA24" s="359" t="n">
        <v>0</v>
      </c>
      <c r="AB24" s="359" t="n">
        <v>0</v>
      </c>
      <c r="AC24" s="359" t="n">
        <v>0</v>
      </c>
      <c r="AD24" s="359" t="n">
        <v>0</v>
      </c>
      <c r="AE24" s="359" t="n">
        <v>0</v>
      </c>
      <c r="AF24" s="359" t="n">
        <v>0</v>
      </c>
      <c r="AG24" s="359" t="n">
        <v>0</v>
      </c>
      <c r="AH24" s="359" t="n">
        <v>0</v>
      </c>
      <c r="AI24" s="359" t="n">
        <v>0</v>
      </c>
      <c r="AJ24" s="359" t="n">
        <v>0</v>
      </c>
      <c r="AK24" s="359" t="n">
        <v>0</v>
      </c>
      <c r="AL24" s="359" t="n">
        <v>0</v>
      </c>
      <c r="AM24" s="120"/>
      <c r="AN24" s="360" t="n">
        <v>0</v>
      </c>
      <c r="AO24" s="361" t="n">
        <v>0</v>
      </c>
      <c r="AP24" s="361" t="n">
        <v>0</v>
      </c>
      <c r="AQ24" s="361" t="n">
        <v>0</v>
      </c>
      <c r="AR24" s="361" t="n">
        <v>0</v>
      </c>
      <c r="AS24" s="361" t="n">
        <v>0</v>
      </c>
      <c r="AT24" s="361" t="n">
        <v>0</v>
      </c>
      <c r="AU24" s="361" t="n">
        <v>0</v>
      </c>
      <c r="AV24" s="361" t="n">
        <v>0</v>
      </c>
      <c r="AW24" s="361" t="n">
        <v>0</v>
      </c>
      <c r="AX24" s="361" t="n">
        <v>0</v>
      </c>
      <c r="AY24" s="361" t="n">
        <v>0</v>
      </c>
      <c r="AZ24" s="361" t="n">
        <v>0</v>
      </c>
      <c r="BA24" s="361" t="n">
        <v>0</v>
      </c>
      <c r="BB24" s="361" t="n">
        <v>0</v>
      </c>
      <c r="BC24" s="361" t="n">
        <v>0</v>
      </c>
      <c r="BD24" s="361" t="n">
        <v>0</v>
      </c>
      <c r="BE24" s="362"/>
      <c r="BF24" s="361"/>
      <c r="BG24" s="120"/>
      <c r="BH24" s="120" t="n">
        <v>0</v>
      </c>
      <c r="BI24" s="362" t="n">
        <f aca="false">BG24-BH24</f>
        <v>0</v>
      </c>
      <c r="BJ24" s="361"/>
      <c r="BK24" s="120"/>
      <c r="BL24" s="359" t="n">
        <v>0</v>
      </c>
      <c r="BM24" s="362" t="n">
        <f aca="false">BK24-BL24</f>
        <v>0</v>
      </c>
    </row>
    <row r="25" customFormat="false" ht="14.25" hidden="false" customHeight="false" outlineLevel="0" collapsed="false">
      <c r="B25" s="20" t="s">
        <v>309</v>
      </c>
      <c r="C25" s="88"/>
      <c r="D25" s="89"/>
      <c r="E25" s="89"/>
      <c r="F25" s="355" t="n">
        <v>-15</v>
      </c>
      <c r="G25" s="358"/>
      <c r="H25" s="359" t="n">
        <v>0</v>
      </c>
      <c r="I25" s="359" t="n">
        <v>0</v>
      </c>
      <c r="J25" s="359" t="n">
        <v>0</v>
      </c>
      <c r="K25" s="359" t="n">
        <v>0</v>
      </c>
      <c r="L25" s="359" t="n">
        <v>0</v>
      </c>
      <c r="M25" s="359" t="n">
        <v>0</v>
      </c>
      <c r="N25" s="359" t="n">
        <v>0</v>
      </c>
      <c r="O25" s="359" t="n">
        <v>0</v>
      </c>
      <c r="P25" s="359" t="n">
        <v>0</v>
      </c>
      <c r="Q25" s="359" t="n">
        <v>0</v>
      </c>
      <c r="R25" s="359" t="n">
        <v>0</v>
      </c>
      <c r="S25" s="359" t="n">
        <v>0</v>
      </c>
      <c r="T25" s="359" t="n">
        <v>0</v>
      </c>
      <c r="U25" s="359" t="n">
        <v>0</v>
      </c>
      <c r="V25" s="359" t="n">
        <v>0</v>
      </c>
      <c r="W25" s="359" t="n">
        <v>0</v>
      </c>
      <c r="X25" s="359" t="n">
        <v>0</v>
      </c>
      <c r="Y25" s="359" t="n">
        <v>0</v>
      </c>
      <c r="Z25" s="359" t="n">
        <v>0</v>
      </c>
      <c r="AA25" s="359" t="n">
        <v>0</v>
      </c>
      <c r="AB25" s="359" t="n">
        <v>0</v>
      </c>
      <c r="AC25" s="359" t="n">
        <v>0</v>
      </c>
      <c r="AD25" s="359" t="n">
        <v>0</v>
      </c>
      <c r="AE25" s="359" t="n">
        <v>0</v>
      </c>
      <c r="AF25" s="359" t="n">
        <v>0</v>
      </c>
      <c r="AG25" s="359" t="n">
        <v>0</v>
      </c>
      <c r="AH25" s="359" t="n">
        <v>0</v>
      </c>
      <c r="AI25" s="359" t="n">
        <v>0</v>
      </c>
      <c r="AJ25" s="359" t="n">
        <v>0</v>
      </c>
      <c r="AK25" s="359" t="n">
        <v>0</v>
      </c>
      <c r="AL25" s="359" t="n">
        <v>0</v>
      </c>
      <c r="AM25" s="120"/>
      <c r="AN25" s="360" t="n">
        <v>0</v>
      </c>
      <c r="AO25" s="361" t="n">
        <v>0</v>
      </c>
      <c r="AP25" s="361" t="n">
        <v>0</v>
      </c>
      <c r="AQ25" s="361" t="n">
        <v>0</v>
      </c>
      <c r="AR25" s="361" t="n">
        <v>0</v>
      </c>
      <c r="AS25" s="361" t="n">
        <v>0</v>
      </c>
      <c r="AT25" s="361" t="n">
        <v>0</v>
      </c>
      <c r="AU25" s="361" t="n">
        <v>0</v>
      </c>
      <c r="AV25" s="361" t="n">
        <v>0</v>
      </c>
      <c r="AW25" s="361" t="n">
        <v>0</v>
      </c>
      <c r="AX25" s="361" t="n">
        <v>0</v>
      </c>
      <c r="AY25" s="361" t="n">
        <v>0</v>
      </c>
      <c r="AZ25" s="361" t="n">
        <v>0</v>
      </c>
      <c r="BA25" s="361" t="n">
        <v>0</v>
      </c>
      <c r="BB25" s="361" t="n">
        <v>0</v>
      </c>
      <c r="BC25" s="361" t="n">
        <v>0</v>
      </c>
      <c r="BD25" s="361" t="n">
        <v>0</v>
      </c>
      <c r="BE25" s="362"/>
      <c r="BF25" s="361"/>
      <c r="BG25" s="120"/>
      <c r="BH25" s="120"/>
      <c r="BI25" s="362"/>
      <c r="BJ25" s="361"/>
      <c r="BK25" s="120"/>
      <c r="BL25" s="359"/>
      <c r="BM25" s="362"/>
    </row>
    <row r="26" customFormat="false" ht="14.25" hidden="false" customHeight="false" outlineLevel="0" collapsed="false">
      <c r="B26" s="20" t="s">
        <v>310</v>
      </c>
      <c r="C26" s="88"/>
      <c r="D26" s="89"/>
      <c r="E26" s="89"/>
      <c r="F26" s="355" t="n">
        <v>-12</v>
      </c>
      <c r="G26" s="358"/>
      <c r="H26" s="359" t="n">
        <v>0</v>
      </c>
      <c r="I26" s="359" t="n">
        <v>0</v>
      </c>
      <c r="J26" s="359" t="n">
        <v>0</v>
      </c>
      <c r="K26" s="359" t="n">
        <v>0</v>
      </c>
      <c r="L26" s="359" t="n">
        <v>0</v>
      </c>
      <c r="M26" s="359" t="n">
        <v>0</v>
      </c>
      <c r="N26" s="359" t="n">
        <v>0</v>
      </c>
      <c r="O26" s="359" t="n">
        <v>0</v>
      </c>
      <c r="P26" s="359" t="n">
        <v>0</v>
      </c>
      <c r="Q26" s="359" t="n">
        <v>0</v>
      </c>
      <c r="R26" s="359" t="n">
        <v>0</v>
      </c>
      <c r="S26" s="359" t="n">
        <v>0</v>
      </c>
      <c r="T26" s="359" t="n">
        <v>0</v>
      </c>
      <c r="U26" s="359" t="n">
        <v>0</v>
      </c>
      <c r="V26" s="359" t="n">
        <v>0</v>
      </c>
      <c r="W26" s="359" t="n">
        <v>0</v>
      </c>
      <c r="X26" s="359" t="n">
        <v>0</v>
      </c>
      <c r="Y26" s="359" t="n">
        <v>0</v>
      </c>
      <c r="Z26" s="359" t="n">
        <v>0</v>
      </c>
      <c r="AA26" s="359" t="n">
        <v>0</v>
      </c>
      <c r="AB26" s="359" t="n">
        <v>0</v>
      </c>
      <c r="AC26" s="359" t="n">
        <v>0</v>
      </c>
      <c r="AD26" s="359" t="n">
        <v>0</v>
      </c>
      <c r="AE26" s="359" t="n">
        <v>0</v>
      </c>
      <c r="AF26" s="359" t="n">
        <v>0</v>
      </c>
      <c r="AG26" s="359" t="n">
        <v>0</v>
      </c>
      <c r="AH26" s="359" t="n">
        <v>0</v>
      </c>
      <c r="AI26" s="359" t="n">
        <v>0</v>
      </c>
      <c r="AJ26" s="359" t="n">
        <v>0</v>
      </c>
      <c r="AK26" s="359" t="n">
        <v>0</v>
      </c>
      <c r="AL26" s="359" t="n">
        <v>0</v>
      </c>
      <c r="AM26" s="120"/>
      <c r="AN26" s="360" t="n">
        <v>0</v>
      </c>
      <c r="AO26" s="361" t="n">
        <v>0</v>
      </c>
      <c r="AP26" s="361" t="n">
        <v>0</v>
      </c>
      <c r="AQ26" s="361" t="n">
        <v>0</v>
      </c>
      <c r="AR26" s="361" t="n">
        <v>0</v>
      </c>
      <c r="AS26" s="361" t="n">
        <v>0</v>
      </c>
      <c r="AT26" s="361" t="n">
        <v>0</v>
      </c>
      <c r="AU26" s="361" t="n">
        <v>0</v>
      </c>
      <c r="AV26" s="361" t="n">
        <v>0</v>
      </c>
      <c r="AW26" s="361" t="n">
        <v>0</v>
      </c>
      <c r="AX26" s="361" t="n">
        <v>0</v>
      </c>
      <c r="AY26" s="361" t="n">
        <v>0</v>
      </c>
      <c r="AZ26" s="361" t="n">
        <v>0</v>
      </c>
      <c r="BA26" s="361" t="n">
        <v>0</v>
      </c>
      <c r="BB26" s="361" t="n">
        <v>0</v>
      </c>
      <c r="BC26" s="361" t="n">
        <v>0</v>
      </c>
      <c r="BD26" s="361" t="n">
        <v>0</v>
      </c>
      <c r="BE26" s="362"/>
      <c r="BF26" s="361"/>
      <c r="BG26" s="120"/>
      <c r="BH26" s="120"/>
      <c r="BI26" s="362"/>
      <c r="BJ26" s="361"/>
      <c r="BK26" s="120"/>
      <c r="BL26" s="359"/>
      <c r="BM26" s="362"/>
    </row>
    <row r="27" customFormat="false" ht="14.25" hidden="false" customHeight="false" outlineLevel="0" collapsed="false">
      <c r="B27" s="20" t="s">
        <v>311</v>
      </c>
      <c r="C27" s="88"/>
      <c r="D27" s="89"/>
      <c r="E27" s="89"/>
      <c r="F27" s="355" t="n">
        <v>-10</v>
      </c>
      <c r="G27" s="358"/>
      <c r="H27" s="359" t="n">
        <v>0</v>
      </c>
      <c r="I27" s="359" t="n">
        <v>0</v>
      </c>
      <c r="J27" s="359" t="n">
        <v>0</v>
      </c>
      <c r="K27" s="359" t="n">
        <v>0</v>
      </c>
      <c r="L27" s="359" t="n">
        <v>0</v>
      </c>
      <c r="M27" s="359" t="n">
        <v>0</v>
      </c>
      <c r="N27" s="359" t="n">
        <v>0</v>
      </c>
      <c r="O27" s="359" t="n">
        <v>0</v>
      </c>
      <c r="P27" s="359" t="n">
        <v>0</v>
      </c>
      <c r="Q27" s="359" t="n">
        <v>0</v>
      </c>
      <c r="R27" s="359" t="n">
        <v>0</v>
      </c>
      <c r="S27" s="359" t="n">
        <v>0</v>
      </c>
      <c r="T27" s="359" t="n">
        <v>0</v>
      </c>
      <c r="U27" s="359" t="n">
        <v>0</v>
      </c>
      <c r="V27" s="359" t="n">
        <v>0</v>
      </c>
      <c r="W27" s="359" t="n">
        <v>0</v>
      </c>
      <c r="X27" s="359" t="n">
        <v>0</v>
      </c>
      <c r="Y27" s="359" t="n">
        <v>0</v>
      </c>
      <c r="Z27" s="359" t="n">
        <v>0</v>
      </c>
      <c r="AA27" s="359" t="n">
        <v>0</v>
      </c>
      <c r="AB27" s="359" t="n">
        <v>0</v>
      </c>
      <c r="AC27" s="359" t="n">
        <v>0</v>
      </c>
      <c r="AD27" s="359" t="n">
        <v>0</v>
      </c>
      <c r="AE27" s="359" t="n">
        <v>0</v>
      </c>
      <c r="AF27" s="359" t="n">
        <v>0</v>
      </c>
      <c r="AG27" s="359" t="n">
        <v>0</v>
      </c>
      <c r="AH27" s="359" t="n">
        <v>0</v>
      </c>
      <c r="AI27" s="359" t="n">
        <v>0</v>
      </c>
      <c r="AJ27" s="359" t="n">
        <v>0</v>
      </c>
      <c r="AK27" s="359" t="n">
        <v>0</v>
      </c>
      <c r="AL27" s="359" t="n">
        <v>0</v>
      </c>
      <c r="AM27" s="120"/>
      <c r="AN27" s="360" t="n">
        <v>0</v>
      </c>
      <c r="AO27" s="361" t="n">
        <v>0</v>
      </c>
      <c r="AP27" s="361" t="n">
        <v>0</v>
      </c>
      <c r="AQ27" s="361" t="n">
        <v>0</v>
      </c>
      <c r="AR27" s="361" t="n">
        <v>0</v>
      </c>
      <c r="AS27" s="361" t="n">
        <v>0</v>
      </c>
      <c r="AT27" s="361" t="n">
        <v>0</v>
      </c>
      <c r="AU27" s="361" t="n">
        <v>0</v>
      </c>
      <c r="AV27" s="361" t="n">
        <v>0</v>
      </c>
      <c r="AW27" s="361" t="n">
        <v>0</v>
      </c>
      <c r="AX27" s="361" t="n">
        <v>0</v>
      </c>
      <c r="AY27" s="361" t="n">
        <v>0</v>
      </c>
      <c r="AZ27" s="361" t="n">
        <v>0</v>
      </c>
      <c r="BA27" s="361" t="n">
        <v>0</v>
      </c>
      <c r="BB27" s="361" t="n">
        <v>0</v>
      </c>
      <c r="BC27" s="361" t="n">
        <v>0</v>
      </c>
      <c r="BD27" s="361" t="n">
        <v>0</v>
      </c>
      <c r="BE27" s="362"/>
      <c r="BF27" s="361"/>
      <c r="BG27" s="120"/>
      <c r="BH27" s="120"/>
      <c r="BI27" s="362"/>
      <c r="BJ27" s="361"/>
      <c r="BK27" s="120"/>
      <c r="BL27" s="359"/>
      <c r="BM27" s="362"/>
    </row>
    <row r="28" customFormat="false" ht="14.25" hidden="false" customHeight="false" outlineLevel="0" collapsed="false">
      <c r="B28" s="20" t="s">
        <v>307</v>
      </c>
      <c r="C28" s="88"/>
      <c r="D28" s="89"/>
      <c r="E28" s="89"/>
      <c r="F28" s="355" t="n">
        <v>-25.093</v>
      </c>
      <c r="G28" s="358"/>
      <c r="H28" s="359" t="n">
        <v>0</v>
      </c>
      <c r="I28" s="359" t="n">
        <v>0</v>
      </c>
      <c r="J28" s="359" t="n">
        <v>0</v>
      </c>
      <c r="K28" s="359" t="n">
        <v>0</v>
      </c>
      <c r="L28" s="359" t="n">
        <v>0</v>
      </c>
      <c r="M28" s="359" t="n">
        <v>0</v>
      </c>
      <c r="N28" s="359" t="n">
        <v>0</v>
      </c>
      <c r="O28" s="359" t="n">
        <v>0</v>
      </c>
      <c r="P28" s="359" t="n">
        <v>0</v>
      </c>
      <c r="Q28" s="359" t="n">
        <v>0</v>
      </c>
      <c r="R28" s="359" t="n">
        <v>0</v>
      </c>
      <c r="S28" s="359" t="n">
        <v>0</v>
      </c>
      <c r="T28" s="359" t="n">
        <v>0</v>
      </c>
      <c r="U28" s="359" t="n">
        <v>0</v>
      </c>
      <c r="V28" s="359" t="n">
        <v>0</v>
      </c>
      <c r="W28" s="359" t="n">
        <v>0</v>
      </c>
      <c r="X28" s="359" t="n">
        <v>0</v>
      </c>
      <c r="Y28" s="359" t="n">
        <v>0</v>
      </c>
      <c r="Z28" s="359" t="n">
        <v>0</v>
      </c>
      <c r="AA28" s="359" t="n">
        <v>0</v>
      </c>
      <c r="AB28" s="359" t="n">
        <v>0</v>
      </c>
      <c r="AC28" s="359" t="n">
        <v>0</v>
      </c>
      <c r="AD28" s="359" t="n">
        <v>0</v>
      </c>
      <c r="AE28" s="359" t="n">
        <v>0</v>
      </c>
      <c r="AF28" s="359" t="n">
        <v>0</v>
      </c>
      <c r="AG28" s="359" t="n">
        <v>0</v>
      </c>
      <c r="AH28" s="359" t="n">
        <v>0</v>
      </c>
      <c r="AI28" s="359" t="n">
        <v>0</v>
      </c>
      <c r="AJ28" s="359" t="n">
        <v>0</v>
      </c>
      <c r="AK28" s="359" t="n">
        <v>0</v>
      </c>
      <c r="AL28" s="359" t="n">
        <v>0</v>
      </c>
      <c r="AM28" s="120"/>
      <c r="AN28" s="360" t="n">
        <v>0</v>
      </c>
      <c r="AO28" s="361" t="n">
        <v>0</v>
      </c>
      <c r="AP28" s="361" t="n">
        <v>0</v>
      </c>
      <c r="AQ28" s="361" t="n">
        <v>0</v>
      </c>
      <c r="AR28" s="361" t="n">
        <v>0</v>
      </c>
      <c r="AS28" s="361" t="n">
        <v>0</v>
      </c>
      <c r="AT28" s="361" t="n">
        <v>0</v>
      </c>
      <c r="AU28" s="361" t="n">
        <v>0</v>
      </c>
      <c r="AV28" s="361" t="n">
        <v>0</v>
      </c>
      <c r="AW28" s="361" t="n">
        <v>0</v>
      </c>
      <c r="AX28" s="361" t="n">
        <v>0</v>
      </c>
      <c r="AY28" s="361" t="n">
        <v>0</v>
      </c>
      <c r="AZ28" s="361" t="n">
        <v>0</v>
      </c>
      <c r="BA28" s="361" t="n">
        <v>0</v>
      </c>
      <c r="BB28" s="361" t="n">
        <v>0</v>
      </c>
      <c r="BC28" s="361" t="n">
        <v>0</v>
      </c>
      <c r="BD28" s="361" t="n">
        <v>0</v>
      </c>
      <c r="BE28" s="362"/>
      <c r="BF28" s="361"/>
      <c r="BG28" s="120"/>
      <c r="BH28" s="120"/>
      <c r="BI28" s="362"/>
      <c r="BJ28" s="361"/>
      <c r="BK28" s="120"/>
      <c r="BL28" s="359"/>
      <c r="BM28" s="362"/>
    </row>
    <row r="29" customFormat="false" ht="14.25" hidden="false" customHeight="false" outlineLevel="0" collapsed="false">
      <c r="B29" s="20"/>
      <c r="C29" s="88"/>
      <c r="D29" s="89"/>
      <c r="E29" s="89"/>
      <c r="F29" s="363"/>
      <c r="G29" s="357"/>
      <c r="H29" s="359" t="n">
        <v>0</v>
      </c>
      <c r="I29" s="359" t="n">
        <v>0</v>
      </c>
      <c r="J29" s="359" t="n">
        <v>0</v>
      </c>
      <c r="K29" s="359" t="n">
        <v>0</v>
      </c>
      <c r="L29" s="359" t="n">
        <v>0</v>
      </c>
      <c r="M29" s="359" t="n">
        <v>0</v>
      </c>
      <c r="N29" s="359" t="n">
        <v>0</v>
      </c>
      <c r="O29" s="359" t="n">
        <v>0</v>
      </c>
      <c r="P29" s="359" t="n">
        <v>0</v>
      </c>
      <c r="Q29" s="359" t="n">
        <v>0</v>
      </c>
      <c r="R29" s="359" t="n">
        <v>0</v>
      </c>
      <c r="S29" s="359" t="n">
        <v>0</v>
      </c>
      <c r="T29" s="359" t="n">
        <v>0</v>
      </c>
      <c r="U29" s="359" t="n">
        <v>0</v>
      </c>
      <c r="V29" s="359" t="n">
        <v>0</v>
      </c>
      <c r="W29" s="359" t="n">
        <v>0</v>
      </c>
      <c r="X29" s="359" t="n">
        <v>0</v>
      </c>
      <c r="Y29" s="359" t="n">
        <v>0</v>
      </c>
      <c r="Z29" s="359" t="n">
        <v>0</v>
      </c>
      <c r="AA29" s="359" t="n">
        <v>0</v>
      </c>
      <c r="AB29" s="359" t="n">
        <v>0</v>
      </c>
      <c r="AC29" s="359" t="n">
        <v>0</v>
      </c>
      <c r="AD29" s="359" t="n">
        <v>0</v>
      </c>
      <c r="AE29" s="359" t="n">
        <v>0</v>
      </c>
      <c r="AF29" s="359" t="n">
        <v>0</v>
      </c>
      <c r="AG29" s="359" t="n">
        <v>0</v>
      </c>
      <c r="AH29" s="359" t="n">
        <v>0</v>
      </c>
      <c r="AI29" s="359" t="n">
        <v>0</v>
      </c>
      <c r="AJ29" s="359" t="n">
        <v>0</v>
      </c>
      <c r="AK29" s="359" t="n">
        <v>0</v>
      </c>
      <c r="AL29" s="359" t="n">
        <v>0</v>
      </c>
      <c r="AM29" s="120"/>
      <c r="AN29" s="360" t="n">
        <v>0</v>
      </c>
      <c r="AO29" s="361" t="n">
        <v>0</v>
      </c>
      <c r="AP29" s="361" t="n">
        <v>0</v>
      </c>
      <c r="AQ29" s="361" t="n">
        <v>0</v>
      </c>
      <c r="AR29" s="361" t="n">
        <v>0</v>
      </c>
      <c r="AS29" s="361" t="n">
        <v>0</v>
      </c>
      <c r="AT29" s="361" t="n">
        <v>0</v>
      </c>
      <c r="AU29" s="361" t="n">
        <v>0</v>
      </c>
      <c r="AV29" s="361" t="n">
        <v>0</v>
      </c>
      <c r="AW29" s="361" t="n">
        <v>0</v>
      </c>
      <c r="AX29" s="361" t="n">
        <v>0</v>
      </c>
      <c r="AY29" s="361" t="n">
        <v>0</v>
      </c>
      <c r="AZ29" s="361" t="n">
        <v>0</v>
      </c>
      <c r="BA29" s="361" t="n">
        <v>0</v>
      </c>
      <c r="BB29" s="361" t="n">
        <v>0</v>
      </c>
      <c r="BC29" s="361" t="n">
        <v>0</v>
      </c>
      <c r="BD29" s="361" t="n">
        <v>0</v>
      </c>
      <c r="BE29" s="362"/>
      <c r="BF29" s="361"/>
      <c r="BG29" s="120"/>
      <c r="BH29" s="120"/>
      <c r="BI29" s="362"/>
      <c r="BJ29" s="361"/>
      <c r="BK29" s="120"/>
      <c r="BL29" s="359"/>
      <c r="BM29" s="362"/>
    </row>
    <row r="30" customFormat="false" ht="15" hidden="false" customHeight="false" outlineLevel="0" collapsed="false">
      <c r="A30" s="75"/>
      <c r="B30" s="76" t="s">
        <v>45</v>
      </c>
      <c r="C30" s="77" t="n">
        <v>0</v>
      </c>
      <c r="D30" s="78" t="n">
        <v>0</v>
      </c>
      <c r="E30" s="78" t="n">
        <v>0</v>
      </c>
      <c r="F30" s="354"/>
      <c r="G30" s="115" t="n">
        <v>-16.607</v>
      </c>
      <c r="H30" s="116" t="n">
        <v>0</v>
      </c>
      <c r="I30" s="116" t="n">
        <v>0</v>
      </c>
      <c r="J30" s="116" t="n">
        <v>0</v>
      </c>
      <c r="K30" s="116" t="n">
        <v>0</v>
      </c>
      <c r="L30" s="116" t="n">
        <v>0</v>
      </c>
      <c r="M30" s="116" t="n">
        <v>0</v>
      </c>
      <c r="N30" s="116" t="n">
        <v>0</v>
      </c>
      <c r="O30" s="116" t="n">
        <v>0</v>
      </c>
      <c r="P30" s="116" t="n">
        <v>0</v>
      </c>
      <c r="Q30" s="116" t="n">
        <v>0</v>
      </c>
      <c r="R30" s="116" t="n">
        <v>0</v>
      </c>
      <c r="S30" s="116" t="n">
        <v>0</v>
      </c>
      <c r="T30" s="116" t="n">
        <v>0</v>
      </c>
      <c r="U30" s="116" t="n">
        <v>0</v>
      </c>
      <c r="V30" s="116" t="n">
        <v>0</v>
      </c>
      <c r="W30" s="116" t="n">
        <v>0</v>
      </c>
      <c r="X30" s="116" t="n">
        <v>0</v>
      </c>
      <c r="Y30" s="116" t="n">
        <v>0</v>
      </c>
      <c r="Z30" s="116" t="n">
        <v>0</v>
      </c>
      <c r="AA30" s="116" t="n">
        <v>0</v>
      </c>
      <c r="AB30" s="116" t="n">
        <v>0</v>
      </c>
      <c r="AC30" s="116" t="n">
        <v>0</v>
      </c>
      <c r="AD30" s="116" t="n">
        <v>0</v>
      </c>
      <c r="AE30" s="116" t="n">
        <v>0</v>
      </c>
      <c r="AF30" s="116" t="n">
        <v>0</v>
      </c>
      <c r="AG30" s="116" t="n">
        <v>0</v>
      </c>
      <c r="AH30" s="116" t="n">
        <v>0</v>
      </c>
      <c r="AI30" s="116" t="n">
        <v>0</v>
      </c>
      <c r="AJ30" s="116" t="n">
        <v>0</v>
      </c>
      <c r="AK30" s="116" t="n">
        <v>0</v>
      </c>
      <c r="AL30" s="116" t="n">
        <v>0</v>
      </c>
      <c r="AM30" s="117" t="n">
        <v>-7.05</v>
      </c>
      <c r="AN30" s="110" t="n">
        <v>0</v>
      </c>
      <c r="AO30" s="111" t="n">
        <v>0</v>
      </c>
      <c r="AP30" s="111" t="n">
        <v>0</v>
      </c>
      <c r="AQ30" s="111" t="n">
        <v>0</v>
      </c>
      <c r="AR30" s="111" t="n">
        <v>0</v>
      </c>
      <c r="AS30" s="111" t="n">
        <v>0</v>
      </c>
      <c r="AT30" s="111" t="n">
        <v>0</v>
      </c>
      <c r="AU30" s="111" t="n">
        <v>0</v>
      </c>
      <c r="AV30" s="111" t="n">
        <v>0</v>
      </c>
      <c r="AW30" s="111" t="n">
        <v>0</v>
      </c>
      <c r="AX30" s="111" t="n">
        <v>0</v>
      </c>
      <c r="AY30" s="111" t="n">
        <v>0</v>
      </c>
      <c r="AZ30" s="111" t="n">
        <v>0</v>
      </c>
      <c r="BA30" s="111" t="n">
        <v>0</v>
      </c>
      <c r="BB30" s="111" t="n">
        <v>0</v>
      </c>
      <c r="BC30" s="111" t="n">
        <v>0</v>
      </c>
      <c r="BD30" s="111" t="n">
        <v>0</v>
      </c>
      <c r="BE30" s="118" t="n">
        <f aca="false">(G30-AM30)</f>
        <v>-9.557</v>
      </c>
      <c r="BF30" s="111"/>
      <c r="BG30" s="117" t="n">
        <f aca="false">SUM(BK30-G30)</f>
        <v>-21.15</v>
      </c>
      <c r="BH30" s="117" t="n">
        <v>-21.15</v>
      </c>
      <c r="BI30" s="118" t="n">
        <f aca="false">BG30-BH30</f>
        <v>0</v>
      </c>
      <c r="BJ30" s="111"/>
      <c r="BK30" s="117" t="n">
        <f aca="false">-37757/1000</f>
        <v>-37.757</v>
      </c>
      <c r="BL30" s="116" t="n">
        <v>-28.2</v>
      </c>
      <c r="BM30" s="118" t="n">
        <f aca="false">BK30-BL30</f>
        <v>-9.557</v>
      </c>
    </row>
    <row r="31" customFormat="false" ht="15" hidden="false" customHeight="false" outlineLevel="0" collapsed="false">
      <c r="A31" s="75"/>
      <c r="B31" s="76"/>
      <c r="C31" s="77"/>
      <c r="D31" s="78"/>
      <c r="E31" s="78"/>
      <c r="F31" s="354"/>
      <c r="G31" s="115"/>
      <c r="H31" s="116" t="n">
        <v>0</v>
      </c>
      <c r="I31" s="116" t="n">
        <v>0</v>
      </c>
      <c r="J31" s="116" t="n">
        <v>0</v>
      </c>
      <c r="K31" s="116" t="n">
        <v>0</v>
      </c>
      <c r="L31" s="116" t="n">
        <v>0</v>
      </c>
      <c r="M31" s="116" t="n">
        <v>0</v>
      </c>
      <c r="N31" s="116" t="n">
        <v>0</v>
      </c>
      <c r="O31" s="116" t="n">
        <v>0</v>
      </c>
      <c r="P31" s="116" t="n">
        <v>0</v>
      </c>
      <c r="Q31" s="116" t="n">
        <v>0</v>
      </c>
      <c r="R31" s="116" t="n">
        <v>0</v>
      </c>
      <c r="S31" s="116" t="n">
        <v>0</v>
      </c>
      <c r="T31" s="116" t="n">
        <v>0</v>
      </c>
      <c r="U31" s="116" t="n">
        <v>0</v>
      </c>
      <c r="V31" s="116" t="n">
        <v>0</v>
      </c>
      <c r="W31" s="116" t="n">
        <v>0</v>
      </c>
      <c r="X31" s="116" t="n">
        <v>0</v>
      </c>
      <c r="Y31" s="116" t="n">
        <v>0</v>
      </c>
      <c r="Z31" s="116" t="n">
        <v>0</v>
      </c>
      <c r="AA31" s="116" t="n">
        <v>0</v>
      </c>
      <c r="AB31" s="116" t="n">
        <v>0</v>
      </c>
      <c r="AC31" s="116" t="n">
        <v>0</v>
      </c>
      <c r="AD31" s="116" t="n">
        <v>0</v>
      </c>
      <c r="AE31" s="116" t="n">
        <v>0</v>
      </c>
      <c r="AF31" s="116" t="n">
        <v>0</v>
      </c>
      <c r="AG31" s="116" t="n">
        <v>0</v>
      </c>
      <c r="AH31" s="116" t="n">
        <v>0</v>
      </c>
      <c r="AI31" s="116" t="n">
        <v>0</v>
      </c>
      <c r="AJ31" s="116" t="n">
        <v>0</v>
      </c>
      <c r="AK31" s="116" t="n">
        <v>0</v>
      </c>
      <c r="AL31" s="116" t="n">
        <v>0</v>
      </c>
      <c r="AM31" s="117"/>
      <c r="AN31" s="110" t="n">
        <v>0</v>
      </c>
      <c r="AO31" s="111" t="n">
        <v>0</v>
      </c>
      <c r="AP31" s="111" t="n">
        <v>0</v>
      </c>
      <c r="AQ31" s="111" t="n">
        <v>0</v>
      </c>
      <c r="AR31" s="111" t="n">
        <v>0</v>
      </c>
      <c r="AS31" s="111" t="n">
        <v>0</v>
      </c>
      <c r="AT31" s="111" t="n">
        <v>0</v>
      </c>
      <c r="AU31" s="111" t="n">
        <v>0</v>
      </c>
      <c r="AV31" s="111" t="n">
        <v>0</v>
      </c>
      <c r="AW31" s="111" t="n">
        <v>0</v>
      </c>
      <c r="AX31" s="111" t="n">
        <v>0</v>
      </c>
      <c r="AY31" s="111" t="n">
        <v>0</v>
      </c>
      <c r="AZ31" s="111" t="n">
        <v>0</v>
      </c>
      <c r="BA31" s="111" t="n">
        <v>0</v>
      </c>
      <c r="BB31" s="111" t="n">
        <v>0</v>
      </c>
      <c r="BC31" s="111" t="n">
        <v>0</v>
      </c>
      <c r="BD31" s="111" t="n">
        <v>0</v>
      </c>
      <c r="BE31" s="118"/>
      <c r="BF31" s="111"/>
      <c r="BG31" s="117"/>
      <c r="BH31" s="117"/>
      <c r="BI31" s="118"/>
      <c r="BJ31" s="111"/>
      <c r="BK31" s="117"/>
      <c r="BL31" s="116"/>
      <c r="BM31" s="118"/>
    </row>
    <row r="32" customFormat="false" ht="15" hidden="false" customHeight="false" outlineLevel="0" collapsed="false">
      <c r="A32" s="75"/>
      <c r="B32" s="96" t="s">
        <v>49</v>
      </c>
      <c r="C32" s="77" t="n">
        <v>0</v>
      </c>
      <c r="D32" s="78" t="n">
        <v>0</v>
      </c>
      <c r="E32" s="78" t="n">
        <v>0</v>
      </c>
      <c r="F32" s="354"/>
      <c r="G32" s="115" t="n">
        <v>-243.934</v>
      </c>
      <c r="H32" s="116" t="n">
        <v>0</v>
      </c>
      <c r="I32" s="116" t="n">
        <v>0</v>
      </c>
      <c r="J32" s="116" t="n">
        <v>0</v>
      </c>
      <c r="K32" s="116" t="n">
        <v>0</v>
      </c>
      <c r="L32" s="116" t="n">
        <v>0</v>
      </c>
      <c r="M32" s="116" t="n">
        <v>0</v>
      </c>
      <c r="N32" s="116" t="n">
        <v>0</v>
      </c>
      <c r="O32" s="116" t="n">
        <v>0</v>
      </c>
      <c r="P32" s="116" t="n">
        <v>0</v>
      </c>
      <c r="Q32" s="116" t="n">
        <v>0</v>
      </c>
      <c r="R32" s="116" t="n">
        <v>0</v>
      </c>
      <c r="S32" s="116" t="n">
        <v>0</v>
      </c>
      <c r="T32" s="116" t="n">
        <v>0</v>
      </c>
      <c r="U32" s="116" t="n">
        <v>0</v>
      </c>
      <c r="V32" s="116" t="n">
        <v>0</v>
      </c>
      <c r="W32" s="116" t="n">
        <v>0</v>
      </c>
      <c r="X32" s="116" t="n">
        <v>0</v>
      </c>
      <c r="Y32" s="116" t="n">
        <v>0</v>
      </c>
      <c r="Z32" s="116" t="n">
        <v>0</v>
      </c>
      <c r="AA32" s="116" t="n">
        <v>0</v>
      </c>
      <c r="AB32" s="116" t="n">
        <v>0</v>
      </c>
      <c r="AC32" s="116" t="n">
        <v>0</v>
      </c>
      <c r="AD32" s="116" t="n">
        <v>0</v>
      </c>
      <c r="AE32" s="116" t="n">
        <v>0</v>
      </c>
      <c r="AF32" s="116" t="n">
        <v>0</v>
      </c>
      <c r="AG32" s="116" t="n">
        <v>0</v>
      </c>
      <c r="AH32" s="116" t="n">
        <v>0</v>
      </c>
      <c r="AI32" s="116" t="n">
        <v>0</v>
      </c>
      <c r="AJ32" s="116" t="n">
        <v>0</v>
      </c>
      <c r="AK32" s="116" t="n">
        <v>0</v>
      </c>
      <c r="AL32" s="116" t="n">
        <v>0</v>
      </c>
      <c r="AM32" s="117" t="n">
        <v>-177.795</v>
      </c>
      <c r="AN32" s="110" t="n">
        <v>0</v>
      </c>
      <c r="AO32" s="111" t="n">
        <v>0</v>
      </c>
      <c r="AP32" s="111" t="n">
        <v>0</v>
      </c>
      <c r="AQ32" s="111" t="n">
        <v>0</v>
      </c>
      <c r="AR32" s="111" t="n">
        <v>0</v>
      </c>
      <c r="AS32" s="111" t="n">
        <v>0</v>
      </c>
      <c r="AT32" s="111" t="n">
        <v>0</v>
      </c>
      <c r="AU32" s="111" t="n">
        <v>0</v>
      </c>
      <c r="AV32" s="111" t="n">
        <v>0</v>
      </c>
      <c r="AW32" s="111" t="n">
        <v>0</v>
      </c>
      <c r="AX32" s="111" t="n">
        <v>0</v>
      </c>
      <c r="AY32" s="111" t="n">
        <v>0</v>
      </c>
      <c r="AZ32" s="111" t="n">
        <v>0</v>
      </c>
      <c r="BA32" s="111" t="n">
        <v>0</v>
      </c>
      <c r="BB32" s="111" t="n">
        <v>0</v>
      </c>
      <c r="BC32" s="111" t="n">
        <v>0</v>
      </c>
      <c r="BD32" s="111" t="n">
        <v>0</v>
      </c>
      <c r="BE32" s="118" t="n">
        <f aca="false">(G32-AM32)</f>
        <v>-66.139</v>
      </c>
      <c r="BF32" s="111"/>
      <c r="BG32" s="117" t="n">
        <f aca="false">SUM(BK32-G32)</f>
        <v>-703.385</v>
      </c>
      <c r="BH32" s="117" t="n">
        <f aca="false">-533385/1000</f>
        <v>-533.385</v>
      </c>
      <c r="BI32" s="118" t="n">
        <f aca="false">BG32-BH32</f>
        <v>-170</v>
      </c>
      <c r="BJ32" s="111"/>
      <c r="BK32" s="117" t="n">
        <f aca="false">-947319/1000</f>
        <v>-947.319</v>
      </c>
      <c r="BL32" s="116" t="n">
        <f aca="false">-711180/1000</f>
        <v>-711.18</v>
      </c>
      <c r="BM32" s="118" t="n">
        <f aca="false">BK32-BL32</f>
        <v>-236.139</v>
      </c>
    </row>
    <row r="33" customFormat="false" ht="14.25" hidden="false" customHeight="false" outlineLevel="0" collapsed="false">
      <c r="B33" s="20" t="s">
        <v>312</v>
      </c>
      <c r="C33" s="88"/>
      <c r="D33" s="89"/>
      <c r="E33" s="89"/>
      <c r="F33" s="355" t="n">
        <v>-161.478</v>
      </c>
      <c r="G33" s="358"/>
      <c r="H33" s="359" t="n">
        <v>0</v>
      </c>
      <c r="I33" s="359" t="n">
        <v>0</v>
      </c>
      <c r="J33" s="359" t="n">
        <v>0</v>
      </c>
      <c r="K33" s="359" t="n">
        <v>0</v>
      </c>
      <c r="L33" s="359" t="n">
        <v>0</v>
      </c>
      <c r="M33" s="359" t="n">
        <v>0</v>
      </c>
      <c r="N33" s="359" t="n">
        <v>0</v>
      </c>
      <c r="O33" s="359" t="n">
        <v>0</v>
      </c>
      <c r="P33" s="359" t="n">
        <v>0</v>
      </c>
      <c r="Q33" s="359" t="n">
        <v>0</v>
      </c>
      <c r="R33" s="359" t="n">
        <v>0</v>
      </c>
      <c r="S33" s="359" t="n">
        <v>0</v>
      </c>
      <c r="T33" s="359" t="n">
        <v>0</v>
      </c>
      <c r="U33" s="359" t="n">
        <v>0</v>
      </c>
      <c r="V33" s="359" t="n">
        <v>0</v>
      </c>
      <c r="W33" s="359" t="n">
        <v>0</v>
      </c>
      <c r="X33" s="359" t="n">
        <v>0</v>
      </c>
      <c r="Y33" s="359" t="n">
        <v>0</v>
      </c>
      <c r="Z33" s="359" t="n">
        <v>0</v>
      </c>
      <c r="AA33" s="359" t="n">
        <v>0</v>
      </c>
      <c r="AB33" s="359" t="n">
        <v>0</v>
      </c>
      <c r="AC33" s="359" t="n">
        <v>0</v>
      </c>
      <c r="AD33" s="359" t="n">
        <v>0</v>
      </c>
      <c r="AE33" s="359" t="n">
        <v>0</v>
      </c>
      <c r="AF33" s="359" t="n">
        <v>0</v>
      </c>
      <c r="AG33" s="359" t="n">
        <v>0</v>
      </c>
      <c r="AH33" s="359" t="n">
        <v>0</v>
      </c>
      <c r="AI33" s="359" t="n">
        <v>0</v>
      </c>
      <c r="AJ33" s="359" t="n">
        <v>0</v>
      </c>
      <c r="AK33" s="359" t="n">
        <v>0</v>
      </c>
      <c r="AL33" s="359" t="n">
        <v>0</v>
      </c>
      <c r="AM33" s="364" t="n">
        <v>-111.12</v>
      </c>
      <c r="AN33" s="360" t="n">
        <v>0</v>
      </c>
      <c r="AO33" s="361" t="n">
        <v>0</v>
      </c>
      <c r="AP33" s="361" t="n">
        <v>0</v>
      </c>
      <c r="AQ33" s="361" t="n">
        <v>0</v>
      </c>
      <c r="AR33" s="361" t="n">
        <v>0</v>
      </c>
      <c r="AS33" s="361" t="n">
        <v>0</v>
      </c>
      <c r="AT33" s="361" t="n">
        <v>0</v>
      </c>
      <c r="AU33" s="361" t="n">
        <v>0</v>
      </c>
      <c r="AV33" s="361" t="n">
        <v>0</v>
      </c>
      <c r="AW33" s="361" t="n">
        <v>0</v>
      </c>
      <c r="AX33" s="361" t="n">
        <v>0</v>
      </c>
      <c r="AY33" s="361" t="n">
        <v>0</v>
      </c>
      <c r="AZ33" s="361" t="n">
        <v>0</v>
      </c>
      <c r="BA33" s="361" t="n">
        <v>0</v>
      </c>
      <c r="BB33" s="361" t="n">
        <v>0</v>
      </c>
      <c r="BC33" s="361" t="n">
        <v>0</v>
      </c>
      <c r="BD33" s="361" t="n">
        <v>0</v>
      </c>
      <c r="BE33" s="365" t="n">
        <f aca="false">(F33-AM33)</f>
        <v>-50.358</v>
      </c>
      <c r="BF33" s="361"/>
      <c r="BG33" s="120"/>
      <c r="BH33" s="120"/>
      <c r="BI33" s="362" t="n">
        <f aca="false">BG33-BH33</f>
        <v>0</v>
      </c>
      <c r="BJ33" s="361"/>
      <c r="BK33" s="120"/>
      <c r="BL33" s="359"/>
      <c r="BM33" s="362" t="n">
        <f aca="false">BK33-BL33</f>
        <v>0</v>
      </c>
    </row>
    <row r="34" customFormat="false" ht="14.25" hidden="false" customHeight="false" outlineLevel="0" collapsed="false">
      <c r="B34" s="20" t="s">
        <v>313</v>
      </c>
      <c r="C34" s="88"/>
      <c r="D34" s="89"/>
      <c r="E34" s="89"/>
      <c r="F34" s="355" t="n">
        <v>-47.718</v>
      </c>
      <c r="G34" s="358"/>
      <c r="H34" s="359" t="n">
        <v>0</v>
      </c>
      <c r="I34" s="359" t="n">
        <v>0</v>
      </c>
      <c r="J34" s="359" t="n">
        <v>0</v>
      </c>
      <c r="K34" s="359" t="n">
        <v>0</v>
      </c>
      <c r="L34" s="359" t="n">
        <v>0</v>
      </c>
      <c r="M34" s="359" t="n">
        <v>0</v>
      </c>
      <c r="N34" s="359" t="n">
        <v>0</v>
      </c>
      <c r="O34" s="359" t="n">
        <v>0</v>
      </c>
      <c r="P34" s="359" t="n">
        <v>0</v>
      </c>
      <c r="Q34" s="359" t="n">
        <v>0</v>
      </c>
      <c r="R34" s="359" t="n">
        <v>0</v>
      </c>
      <c r="S34" s="359" t="n">
        <v>0</v>
      </c>
      <c r="T34" s="359" t="n">
        <v>0</v>
      </c>
      <c r="U34" s="359" t="n">
        <v>0</v>
      </c>
      <c r="V34" s="359" t="n">
        <v>0</v>
      </c>
      <c r="W34" s="359" t="n">
        <v>0</v>
      </c>
      <c r="X34" s="359" t="n">
        <v>0</v>
      </c>
      <c r="Y34" s="359" t="n">
        <v>0</v>
      </c>
      <c r="Z34" s="359" t="n">
        <v>0</v>
      </c>
      <c r="AA34" s="359" t="n">
        <v>0</v>
      </c>
      <c r="AB34" s="359" t="n">
        <v>0</v>
      </c>
      <c r="AC34" s="359" t="n">
        <v>0</v>
      </c>
      <c r="AD34" s="359" t="n">
        <v>0</v>
      </c>
      <c r="AE34" s="359" t="n">
        <v>0</v>
      </c>
      <c r="AF34" s="359" t="n">
        <v>0</v>
      </c>
      <c r="AG34" s="359" t="n">
        <v>0</v>
      </c>
      <c r="AH34" s="359" t="n">
        <v>0</v>
      </c>
      <c r="AI34" s="359" t="n">
        <v>0</v>
      </c>
      <c r="AJ34" s="359" t="n">
        <v>0</v>
      </c>
      <c r="AK34" s="359" t="n">
        <v>0</v>
      </c>
      <c r="AL34" s="359" t="n">
        <v>0</v>
      </c>
      <c r="AM34" s="364" t="n">
        <v>-45</v>
      </c>
      <c r="AN34" s="360" t="n">
        <v>0</v>
      </c>
      <c r="AO34" s="361" t="n">
        <v>0</v>
      </c>
      <c r="AP34" s="361" t="n">
        <v>0</v>
      </c>
      <c r="AQ34" s="361" t="n">
        <v>0</v>
      </c>
      <c r="AR34" s="361" t="n">
        <v>0</v>
      </c>
      <c r="AS34" s="361" t="n">
        <v>0</v>
      </c>
      <c r="AT34" s="361" t="n">
        <v>0</v>
      </c>
      <c r="AU34" s="361" t="n">
        <v>0</v>
      </c>
      <c r="AV34" s="361" t="n">
        <v>0</v>
      </c>
      <c r="AW34" s="361" t="n">
        <v>0</v>
      </c>
      <c r="AX34" s="361" t="n">
        <v>0</v>
      </c>
      <c r="AY34" s="361" t="n">
        <v>0</v>
      </c>
      <c r="AZ34" s="361" t="n">
        <v>0</v>
      </c>
      <c r="BA34" s="361" t="n">
        <v>0</v>
      </c>
      <c r="BB34" s="361" t="n">
        <v>0</v>
      </c>
      <c r="BC34" s="361" t="n">
        <v>0</v>
      </c>
      <c r="BD34" s="361" t="n">
        <v>0</v>
      </c>
      <c r="BE34" s="365" t="n">
        <f aca="false">(F34-AM34)</f>
        <v>-2.718</v>
      </c>
      <c r="BF34" s="361"/>
      <c r="BG34" s="120"/>
      <c r="BH34" s="120"/>
      <c r="BI34" s="362" t="n">
        <f aca="false">BG34-BH34</f>
        <v>0</v>
      </c>
      <c r="BJ34" s="361"/>
      <c r="BK34" s="120"/>
      <c r="BL34" s="359"/>
      <c r="BM34" s="362" t="n">
        <f aca="false">BK34-BL34</f>
        <v>0</v>
      </c>
    </row>
    <row r="35" customFormat="false" ht="14.25" hidden="false" customHeight="false" outlineLevel="0" collapsed="false">
      <c r="B35" s="20" t="s">
        <v>314</v>
      </c>
      <c r="C35" s="88"/>
      <c r="D35" s="89"/>
      <c r="E35" s="89"/>
      <c r="F35" s="355" t="n">
        <v>-15</v>
      </c>
      <c r="G35" s="358"/>
      <c r="H35" s="359" t="n">
        <v>0</v>
      </c>
      <c r="I35" s="359" t="n">
        <v>0</v>
      </c>
      <c r="J35" s="359" t="n">
        <v>0</v>
      </c>
      <c r="K35" s="359" t="n">
        <v>0</v>
      </c>
      <c r="L35" s="359" t="n">
        <v>0</v>
      </c>
      <c r="M35" s="359" t="n">
        <v>0</v>
      </c>
      <c r="N35" s="359" t="n">
        <v>0</v>
      </c>
      <c r="O35" s="359" t="n">
        <v>0</v>
      </c>
      <c r="P35" s="359" t="n">
        <v>0</v>
      </c>
      <c r="Q35" s="359" t="n">
        <v>0</v>
      </c>
      <c r="R35" s="359" t="n">
        <v>0</v>
      </c>
      <c r="S35" s="359" t="n">
        <v>0</v>
      </c>
      <c r="T35" s="359" t="n">
        <v>0</v>
      </c>
      <c r="U35" s="359" t="n">
        <v>0</v>
      </c>
      <c r="V35" s="359" t="n">
        <v>0</v>
      </c>
      <c r="W35" s="359" t="n">
        <v>0</v>
      </c>
      <c r="X35" s="359" t="n">
        <v>0</v>
      </c>
      <c r="Y35" s="359" t="n">
        <v>0</v>
      </c>
      <c r="Z35" s="359" t="n">
        <v>0</v>
      </c>
      <c r="AA35" s="359" t="n">
        <v>0</v>
      </c>
      <c r="AB35" s="359" t="n">
        <v>0</v>
      </c>
      <c r="AC35" s="359" t="n">
        <v>0</v>
      </c>
      <c r="AD35" s="359" t="n">
        <v>0</v>
      </c>
      <c r="AE35" s="359" t="n">
        <v>0</v>
      </c>
      <c r="AF35" s="359" t="n">
        <v>0</v>
      </c>
      <c r="AG35" s="359" t="n">
        <v>0</v>
      </c>
      <c r="AH35" s="359" t="n">
        <v>0</v>
      </c>
      <c r="AI35" s="359" t="n">
        <v>0</v>
      </c>
      <c r="AJ35" s="359" t="n">
        <v>0</v>
      </c>
      <c r="AK35" s="359" t="n">
        <v>0</v>
      </c>
      <c r="AL35" s="359" t="n">
        <v>0</v>
      </c>
      <c r="AM35" s="364" t="n">
        <v>0</v>
      </c>
      <c r="AN35" s="360" t="n">
        <v>0</v>
      </c>
      <c r="AO35" s="361" t="n">
        <v>0</v>
      </c>
      <c r="AP35" s="361" t="n">
        <v>0</v>
      </c>
      <c r="AQ35" s="361" t="n">
        <v>0</v>
      </c>
      <c r="AR35" s="361" t="n">
        <v>0</v>
      </c>
      <c r="AS35" s="361" t="n">
        <v>0</v>
      </c>
      <c r="AT35" s="361" t="n">
        <v>0</v>
      </c>
      <c r="AU35" s="361" t="n">
        <v>0</v>
      </c>
      <c r="AV35" s="361" t="n">
        <v>0</v>
      </c>
      <c r="AW35" s="361" t="n">
        <v>0</v>
      </c>
      <c r="AX35" s="361" t="n">
        <v>0</v>
      </c>
      <c r="AY35" s="361" t="n">
        <v>0</v>
      </c>
      <c r="AZ35" s="361" t="n">
        <v>0</v>
      </c>
      <c r="BA35" s="361" t="n">
        <v>0</v>
      </c>
      <c r="BB35" s="361" t="n">
        <v>0</v>
      </c>
      <c r="BC35" s="361" t="n">
        <v>0</v>
      </c>
      <c r="BD35" s="361" t="n">
        <v>0</v>
      </c>
      <c r="BE35" s="365" t="n">
        <f aca="false">(F35-AM35)</f>
        <v>-15</v>
      </c>
      <c r="BF35" s="361"/>
      <c r="BG35" s="120"/>
      <c r="BH35" s="120"/>
      <c r="BI35" s="362" t="n">
        <f aca="false">BG35-BH35</f>
        <v>0</v>
      </c>
      <c r="BJ35" s="361"/>
      <c r="BK35" s="120"/>
      <c r="BL35" s="359"/>
      <c r="BM35" s="362" t="n">
        <f aca="false">BK35-BL35</f>
        <v>0</v>
      </c>
    </row>
    <row r="36" customFormat="false" ht="14.25" hidden="false" customHeight="false" outlineLevel="0" collapsed="false">
      <c r="B36" s="101" t="s">
        <v>315</v>
      </c>
      <c r="C36" s="88"/>
      <c r="D36" s="89"/>
      <c r="E36" s="89"/>
      <c r="F36" s="355" t="n">
        <v>-19.738</v>
      </c>
      <c r="G36" s="358"/>
      <c r="H36" s="359" t="n">
        <v>0</v>
      </c>
      <c r="I36" s="359" t="n">
        <v>0</v>
      </c>
      <c r="J36" s="359" t="n">
        <v>0</v>
      </c>
      <c r="K36" s="359" t="n">
        <v>0</v>
      </c>
      <c r="L36" s="359" t="n">
        <v>0</v>
      </c>
      <c r="M36" s="359" t="n">
        <v>0</v>
      </c>
      <c r="N36" s="359" t="n">
        <v>0</v>
      </c>
      <c r="O36" s="359" t="n">
        <v>0</v>
      </c>
      <c r="P36" s="359" t="n">
        <v>0</v>
      </c>
      <c r="Q36" s="359" t="n">
        <v>0</v>
      </c>
      <c r="R36" s="359" t="n">
        <v>0</v>
      </c>
      <c r="S36" s="359" t="n">
        <v>0</v>
      </c>
      <c r="T36" s="359" t="n">
        <v>0</v>
      </c>
      <c r="U36" s="359" t="n">
        <v>0</v>
      </c>
      <c r="V36" s="359" t="n">
        <v>0</v>
      </c>
      <c r="W36" s="359" t="n">
        <v>0</v>
      </c>
      <c r="X36" s="359" t="n">
        <v>0</v>
      </c>
      <c r="Y36" s="359" t="n">
        <v>0</v>
      </c>
      <c r="Z36" s="359" t="n">
        <v>0</v>
      </c>
      <c r="AA36" s="359" t="n">
        <v>0</v>
      </c>
      <c r="AB36" s="359" t="n">
        <v>0</v>
      </c>
      <c r="AC36" s="359" t="n">
        <v>0</v>
      </c>
      <c r="AD36" s="359" t="n">
        <v>0</v>
      </c>
      <c r="AE36" s="359" t="n">
        <v>0</v>
      </c>
      <c r="AF36" s="359" t="n">
        <v>0</v>
      </c>
      <c r="AG36" s="359" t="n">
        <v>0</v>
      </c>
      <c r="AH36" s="359" t="n">
        <v>0</v>
      </c>
      <c r="AI36" s="359" t="n">
        <v>0</v>
      </c>
      <c r="AJ36" s="359" t="n">
        <v>0</v>
      </c>
      <c r="AK36" s="359" t="n">
        <v>0</v>
      </c>
      <c r="AL36" s="359" t="n">
        <v>0</v>
      </c>
      <c r="AM36" s="364" t="n">
        <v>-21.675</v>
      </c>
      <c r="AN36" s="360" t="n">
        <v>0</v>
      </c>
      <c r="AO36" s="361" t="n">
        <v>0</v>
      </c>
      <c r="AP36" s="361" t="n">
        <v>0</v>
      </c>
      <c r="AQ36" s="361" t="n">
        <v>0</v>
      </c>
      <c r="AR36" s="361" t="n">
        <v>0</v>
      </c>
      <c r="AS36" s="361" t="n">
        <v>0</v>
      </c>
      <c r="AT36" s="361" t="n">
        <v>0</v>
      </c>
      <c r="AU36" s="361" t="n">
        <v>0</v>
      </c>
      <c r="AV36" s="361" t="n">
        <v>0</v>
      </c>
      <c r="AW36" s="361" t="n">
        <v>0</v>
      </c>
      <c r="AX36" s="361" t="n">
        <v>0</v>
      </c>
      <c r="AY36" s="361" t="n">
        <v>0</v>
      </c>
      <c r="AZ36" s="361" t="n">
        <v>0</v>
      </c>
      <c r="BA36" s="361" t="n">
        <v>0</v>
      </c>
      <c r="BB36" s="361" t="n">
        <v>0</v>
      </c>
      <c r="BC36" s="361" t="n">
        <v>0</v>
      </c>
      <c r="BD36" s="361" t="n">
        <v>0</v>
      </c>
      <c r="BE36" s="365" t="n">
        <f aca="false">(F36-AM36)</f>
        <v>1.937</v>
      </c>
      <c r="BF36" s="361"/>
      <c r="BG36" s="120"/>
      <c r="BH36" s="120"/>
      <c r="BI36" s="362" t="n">
        <f aca="false">BG36-BH36</f>
        <v>0</v>
      </c>
      <c r="BJ36" s="361"/>
      <c r="BK36" s="120"/>
      <c r="BL36" s="359"/>
      <c r="BM36" s="362" t="n">
        <f aca="false">BK36-BL36</f>
        <v>0</v>
      </c>
    </row>
    <row r="37" customFormat="false" ht="14.25" hidden="false" customHeight="false" outlineLevel="0" collapsed="false">
      <c r="B37" s="101"/>
      <c r="C37" s="88"/>
      <c r="D37" s="89"/>
      <c r="E37" s="89"/>
      <c r="F37" s="363"/>
      <c r="G37" s="366"/>
      <c r="H37" s="359" t="n">
        <v>0</v>
      </c>
      <c r="I37" s="359" t="n">
        <v>0</v>
      </c>
      <c r="J37" s="359" t="n">
        <v>0</v>
      </c>
      <c r="K37" s="359" t="n">
        <v>0</v>
      </c>
      <c r="L37" s="359" t="n">
        <v>0</v>
      </c>
      <c r="M37" s="359" t="n">
        <v>0</v>
      </c>
      <c r="N37" s="359" t="n">
        <v>0</v>
      </c>
      <c r="O37" s="359" t="n">
        <v>0</v>
      </c>
      <c r="P37" s="359" t="n">
        <v>0</v>
      </c>
      <c r="Q37" s="359" t="n">
        <v>0</v>
      </c>
      <c r="R37" s="359" t="n">
        <v>0</v>
      </c>
      <c r="S37" s="359" t="n">
        <v>0</v>
      </c>
      <c r="T37" s="359" t="n">
        <v>0</v>
      </c>
      <c r="U37" s="359" t="n">
        <v>0</v>
      </c>
      <c r="V37" s="359" t="n">
        <v>0</v>
      </c>
      <c r="W37" s="359" t="n">
        <v>0</v>
      </c>
      <c r="X37" s="359" t="n">
        <v>0</v>
      </c>
      <c r="Y37" s="359" t="n">
        <v>0</v>
      </c>
      <c r="Z37" s="359" t="n">
        <v>0</v>
      </c>
      <c r="AA37" s="359" t="n">
        <v>0</v>
      </c>
      <c r="AB37" s="359" t="n">
        <v>0</v>
      </c>
      <c r="AC37" s="359" t="n">
        <v>0</v>
      </c>
      <c r="AD37" s="359" t="n">
        <v>0</v>
      </c>
      <c r="AE37" s="359" t="n">
        <v>0</v>
      </c>
      <c r="AF37" s="359" t="n">
        <v>0</v>
      </c>
      <c r="AG37" s="359" t="n">
        <v>0</v>
      </c>
      <c r="AH37" s="359" t="n">
        <v>0</v>
      </c>
      <c r="AI37" s="359" t="n">
        <v>0</v>
      </c>
      <c r="AJ37" s="359" t="n">
        <v>0</v>
      </c>
      <c r="AK37" s="359" t="n">
        <v>0</v>
      </c>
      <c r="AL37" s="359" t="n">
        <v>0</v>
      </c>
      <c r="AM37" s="364"/>
      <c r="AN37" s="360"/>
      <c r="AO37" s="361" t="n">
        <v>0</v>
      </c>
      <c r="AP37" s="361" t="n">
        <v>0</v>
      </c>
      <c r="AQ37" s="361" t="n">
        <v>0</v>
      </c>
      <c r="AR37" s="361" t="n">
        <v>0</v>
      </c>
      <c r="AS37" s="361" t="n">
        <v>0</v>
      </c>
      <c r="AT37" s="361" t="n">
        <v>0</v>
      </c>
      <c r="AU37" s="361" t="n">
        <v>0</v>
      </c>
      <c r="AV37" s="361" t="n">
        <v>0</v>
      </c>
      <c r="AW37" s="361" t="n">
        <v>0</v>
      </c>
      <c r="AX37" s="361" t="n">
        <v>0</v>
      </c>
      <c r="AY37" s="361" t="n">
        <v>0</v>
      </c>
      <c r="AZ37" s="361" t="n">
        <v>0</v>
      </c>
      <c r="BA37" s="361" t="n">
        <v>0</v>
      </c>
      <c r="BB37" s="361" t="n">
        <v>0</v>
      </c>
      <c r="BC37" s="361" t="n">
        <v>0</v>
      </c>
      <c r="BD37" s="361" t="n">
        <v>0</v>
      </c>
      <c r="BE37" s="365"/>
      <c r="BF37" s="361"/>
      <c r="BG37" s="120"/>
      <c r="BH37" s="120"/>
      <c r="BI37" s="362"/>
      <c r="BJ37" s="361"/>
      <c r="BK37" s="120"/>
      <c r="BL37" s="359"/>
      <c r="BM37" s="362"/>
    </row>
    <row r="38" customFormat="false" ht="15" hidden="false" customHeight="false" outlineLevel="0" collapsed="false">
      <c r="A38" s="75"/>
      <c r="B38" s="76" t="s">
        <v>59</v>
      </c>
      <c r="C38" s="77" t="n">
        <v>0</v>
      </c>
      <c r="D38" s="78" t="n">
        <v>0</v>
      </c>
      <c r="E38" s="78" t="n">
        <v>0</v>
      </c>
      <c r="F38" s="354"/>
      <c r="G38" s="115" t="n">
        <v>7.444</v>
      </c>
      <c r="H38" s="116" t="n">
        <v>0</v>
      </c>
      <c r="I38" s="116" t="n">
        <v>0</v>
      </c>
      <c r="J38" s="116" t="n">
        <v>0</v>
      </c>
      <c r="K38" s="116" t="n">
        <v>0</v>
      </c>
      <c r="L38" s="116" t="n">
        <v>0</v>
      </c>
      <c r="M38" s="116" t="n">
        <v>0</v>
      </c>
      <c r="N38" s="116" t="n">
        <v>0</v>
      </c>
      <c r="O38" s="116" t="n">
        <v>0</v>
      </c>
      <c r="P38" s="116" t="n">
        <v>0</v>
      </c>
      <c r="Q38" s="116" t="n">
        <v>0</v>
      </c>
      <c r="R38" s="116" t="n">
        <v>0</v>
      </c>
      <c r="S38" s="116" t="n">
        <v>0</v>
      </c>
      <c r="T38" s="116" t="n">
        <v>0</v>
      </c>
      <c r="U38" s="116" t="n">
        <v>0</v>
      </c>
      <c r="V38" s="116" t="n">
        <v>0</v>
      </c>
      <c r="W38" s="116" t="n">
        <v>0</v>
      </c>
      <c r="X38" s="116" t="n">
        <v>7.021</v>
      </c>
      <c r="Y38" s="116" t="n">
        <v>7.021</v>
      </c>
      <c r="Z38" s="116" t="n">
        <v>7.021</v>
      </c>
      <c r="AA38" s="116" t="n">
        <v>7.021</v>
      </c>
      <c r="AB38" s="116" t="n">
        <v>7.021</v>
      </c>
      <c r="AC38" s="116" t="n">
        <v>21.063</v>
      </c>
      <c r="AD38" s="116" t="n">
        <v>7.021</v>
      </c>
      <c r="AE38" s="116" t="n">
        <v>7.021</v>
      </c>
      <c r="AF38" s="116" t="n">
        <v>7.021</v>
      </c>
      <c r="AG38" s="116" t="n">
        <v>21.063</v>
      </c>
      <c r="AH38" s="116" t="n">
        <v>7.021</v>
      </c>
      <c r="AI38" s="116" t="n">
        <v>7.021</v>
      </c>
      <c r="AJ38" s="116" t="n">
        <v>7.021</v>
      </c>
      <c r="AK38" s="116" t="n">
        <v>21.063</v>
      </c>
      <c r="AL38" s="116" t="n">
        <v>70.21</v>
      </c>
      <c r="AM38" s="117" t="n">
        <v>-63.843</v>
      </c>
      <c r="AN38" s="110" t="n">
        <v>0</v>
      </c>
      <c r="AO38" s="111" t="n">
        <v>0</v>
      </c>
      <c r="AP38" s="111" t="n">
        <v>0</v>
      </c>
      <c r="AQ38" s="111" t="n">
        <v>0</v>
      </c>
      <c r="AR38" s="111" t="n">
        <v>0</v>
      </c>
      <c r="AS38" s="111" t="n">
        <v>0</v>
      </c>
      <c r="AT38" s="111" t="n">
        <v>0</v>
      </c>
      <c r="AU38" s="111" t="n">
        <v>0</v>
      </c>
      <c r="AV38" s="111" t="n">
        <v>0</v>
      </c>
      <c r="AW38" s="111" t="n">
        <v>0</v>
      </c>
      <c r="AX38" s="111" t="n">
        <v>0</v>
      </c>
      <c r="AY38" s="111" t="n">
        <v>0</v>
      </c>
      <c r="AZ38" s="111" t="n">
        <v>0</v>
      </c>
      <c r="BA38" s="111" t="n">
        <v>0</v>
      </c>
      <c r="BB38" s="111" t="n">
        <v>0</v>
      </c>
      <c r="BC38" s="111" t="n">
        <v>0</v>
      </c>
      <c r="BD38" s="111" t="n">
        <v>0</v>
      </c>
      <c r="BE38" s="118" t="n">
        <f aca="false">(G38-AM38)</f>
        <v>71.287</v>
      </c>
      <c r="BF38" s="111"/>
      <c r="BG38" s="117" t="n">
        <f aca="false">SUM(BK38-G38)</f>
        <v>-243.978</v>
      </c>
      <c r="BH38" s="117" t="n">
        <f aca="false">BL38-AM38</f>
        <v>-191.979</v>
      </c>
      <c r="BI38" s="118" t="n">
        <f aca="false">BG38-BH38</f>
        <v>-51.999</v>
      </c>
      <c r="BJ38" s="111"/>
      <c r="BK38" s="117" t="n">
        <f aca="false">-236534/1000</f>
        <v>-236.534</v>
      </c>
      <c r="BL38" s="116" t="n">
        <f aca="false">-255822/1000</f>
        <v>-255.822</v>
      </c>
      <c r="BM38" s="118" t="n">
        <f aca="false">BK38-BL38</f>
        <v>19.288</v>
      </c>
    </row>
    <row r="39" customFormat="false" ht="15" hidden="false" customHeight="false" outlineLevel="0" collapsed="false">
      <c r="A39" s="75"/>
      <c r="B39" s="76"/>
      <c r="C39" s="77"/>
      <c r="D39" s="78"/>
      <c r="E39" s="78"/>
      <c r="F39" s="354"/>
      <c r="G39" s="115"/>
      <c r="H39" s="116" t="n">
        <v>0</v>
      </c>
      <c r="I39" s="116" t="n">
        <v>0</v>
      </c>
      <c r="J39" s="116" t="n">
        <v>0</v>
      </c>
      <c r="K39" s="116" t="n">
        <v>0</v>
      </c>
      <c r="L39" s="116" t="n">
        <v>0</v>
      </c>
      <c r="M39" s="116" t="n">
        <v>0</v>
      </c>
      <c r="N39" s="116" t="n">
        <v>0</v>
      </c>
      <c r="O39" s="116" t="n">
        <v>0</v>
      </c>
      <c r="P39" s="116" t="n">
        <v>0</v>
      </c>
      <c r="Q39" s="116" t="n">
        <v>0</v>
      </c>
      <c r="R39" s="116" t="n">
        <v>0</v>
      </c>
      <c r="S39" s="116" t="n">
        <v>0</v>
      </c>
      <c r="T39" s="116" t="n">
        <v>0</v>
      </c>
      <c r="U39" s="116" t="n">
        <v>0</v>
      </c>
      <c r="V39" s="116" t="n">
        <v>0</v>
      </c>
      <c r="W39" s="116" t="n">
        <v>0</v>
      </c>
      <c r="X39" s="116" t="n">
        <v>0</v>
      </c>
      <c r="Y39" s="116" t="n">
        <v>0</v>
      </c>
      <c r="Z39" s="116" t="n">
        <v>0</v>
      </c>
      <c r="AA39" s="116" t="n">
        <v>0</v>
      </c>
      <c r="AB39" s="116" t="n">
        <v>0</v>
      </c>
      <c r="AC39" s="116" t="n">
        <v>0</v>
      </c>
      <c r="AD39" s="116" t="n">
        <v>0</v>
      </c>
      <c r="AE39" s="116" t="n">
        <v>0</v>
      </c>
      <c r="AF39" s="116" t="n">
        <v>0</v>
      </c>
      <c r="AG39" s="116" t="n">
        <v>0</v>
      </c>
      <c r="AH39" s="116" t="n">
        <v>0</v>
      </c>
      <c r="AI39" s="116" t="n">
        <v>0</v>
      </c>
      <c r="AJ39" s="116" t="n">
        <v>0</v>
      </c>
      <c r="AK39" s="116" t="n">
        <v>0</v>
      </c>
      <c r="AL39" s="116" t="n">
        <v>0</v>
      </c>
      <c r="AM39" s="117"/>
      <c r="AN39" s="110"/>
      <c r="AO39" s="111" t="n">
        <v>0</v>
      </c>
      <c r="AP39" s="111" t="n">
        <v>0</v>
      </c>
      <c r="AQ39" s="111" t="n">
        <v>0</v>
      </c>
      <c r="AR39" s="111" t="n">
        <v>0</v>
      </c>
      <c r="AS39" s="111" t="n">
        <v>0</v>
      </c>
      <c r="AT39" s="111" t="n">
        <v>0</v>
      </c>
      <c r="AU39" s="111" t="n">
        <v>0</v>
      </c>
      <c r="AV39" s="111" t="n">
        <v>0</v>
      </c>
      <c r="AW39" s="111" t="n">
        <v>0</v>
      </c>
      <c r="AX39" s="111" t="n">
        <v>0</v>
      </c>
      <c r="AY39" s="111" t="n">
        <v>0</v>
      </c>
      <c r="AZ39" s="111" t="n">
        <v>0</v>
      </c>
      <c r="BA39" s="111" t="n">
        <v>0</v>
      </c>
      <c r="BB39" s="111" t="n">
        <v>0</v>
      </c>
      <c r="BC39" s="111" t="n">
        <v>0</v>
      </c>
      <c r="BD39" s="111" t="n">
        <v>0</v>
      </c>
      <c r="BE39" s="118"/>
      <c r="BF39" s="111"/>
      <c r="BG39" s="117"/>
      <c r="BH39" s="117"/>
      <c r="BI39" s="118"/>
      <c r="BJ39" s="111"/>
      <c r="BK39" s="117"/>
      <c r="BL39" s="116"/>
      <c r="BM39" s="118"/>
    </row>
    <row r="40" customFormat="false" ht="15" hidden="false" customHeight="false" outlineLevel="0" collapsed="false">
      <c r="A40" s="75"/>
      <c r="B40" s="76" t="s">
        <v>151</v>
      </c>
      <c r="C40" s="77" t="n">
        <v>0</v>
      </c>
      <c r="D40" s="78" t="n">
        <v>0</v>
      </c>
      <c r="E40" s="78" t="n">
        <v>0</v>
      </c>
      <c r="F40" s="354"/>
      <c r="G40" s="115" t="n">
        <v>-35.784</v>
      </c>
      <c r="H40" s="116" t="n">
        <v>0</v>
      </c>
      <c r="I40" s="116" t="n">
        <v>0</v>
      </c>
      <c r="J40" s="116" t="n">
        <v>0</v>
      </c>
      <c r="K40" s="116" t="n">
        <v>0</v>
      </c>
      <c r="L40" s="116" t="n">
        <v>0</v>
      </c>
      <c r="M40" s="116" t="n">
        <v>0</v>
      </c>
      <c r="N40" s="116" t="n">
        <v>0</v>
      </c>
      <c r="O40" s="116" t="n">
        <v>0</v>
      </c>
      <c r="P40" s="116" t="n">
        <v>0</v>
      </c>
      <c r="Q40" s="116" t="n">
        <v>0</v>
      </c>
      <c r="R40" s="116" t="n">
        <v>0</v>
      </c>
      <c r="S40" s="116" t="n">
        <v>0</v>
      </c>
      <c r="T40" s="116" t="n">
        <v>0</v>
      </c>
      <c r="U40" s="116" t="n">
        <v>0</v>
      </c>
      <c r="V40" s="116" t="n">
        <v>0</v>
      </c>
      <c r="W40" s="116" t="n">
        <v>0</v>
      </c>
      <c r="X40" s="116" t="n">
        <v>0.1</v>
      </c>
      <c r="Y40" s="116" t="n">
        <v>0.1</v>
      </c>
      <c r="Z40" s="116" t="n">
        <v>0.1</v>
      </c>
      <c r="AA40" s="116" t="n">
        <v>0.1</v>
      </c>
      <c r="AB40" s="116" t="n">
        <v>0.1</v>
      </c>
      <c r="AC40" s="116" t="n">
        <v>0.3</v>
      </c>
      <c r="AD40" s="116" t="n">
        <v>0.1</v>
      </c>
      <c r="AE40" s="116" t="n">
        <v>0.1</v>
      </c>
      <c r="AF40" s="116" t="n">
        <v>0.1</v>
      </c>
      <c r="AG40" s="116" t="n">
        <v>0.3</v>
      </c>
      <c r="AH40" s="116" t="n">
        <v>0.1</v>
      </c>
      <c r="AI40" s="116" t="n">
        <v>0.1</v>
      </c>
      <c r="AJ40" s="116" t="n">
        <v>0.1</v>
      </c>
      <c r="AK40" s="116" t="n">
        <v>0.3</v>
      </c>
      <c r="AL40" s="116" t="n">
        <v>1</v>
      </c>
      <c r="AM40" s="117" t="n">
        <v>-38.202</v>
      </c>
      <c r="AN40" s="110" t="n">
        <v>0</v>
      </c>
      <c r="AO40" s="111" t="n">
        <v>0</v>
      </c>
      <c r="AP40" s="111" t="n">
        <v>0</v>
      </c>
      <c r="AQ40" s="111" t="n">
        <v>0</v>
      </c>
      <c r="AR40" s="111" t="n">
        <v>0</v>
      </c>
      <c r="AS40" s="111" t="n">
        <v>0</v>
      </c>
      <c r="AT40" s="111" t="n">
        <v>0</v>
      </c>
      <c r="AU40" s="111" t="n">
        <v>0</v>
      </c>
      <c r="AV40" s="111" t="n">
        <v>0</v>
      </c>
      <c r="AW40" s="111" t="n">
        <v>0</v>
      </c>
      <c r="AX40" s="111" t="n">
        <v>0</v>
      </c>
      <c r="AY40" s="111" t="n">
        <v>0</v>
      </c>
      <c r="AZ40" s="111" t="n">
        <v>0</v>
      </c>
      <c r="BA40" s="111" t="n">
        <v>0</v>
      </c>
      <c r="BB40" s="111" t="n">
        <v>0</v>
      </c>
      <c r="BC40" s="111" t="n">
        <v>0</v>
      </c>
      <c r="BD40" s="111" t="n">
        <v>0</v>
      </c>
      <c r="BE40" s="118" t="n">
        <f aca="false">(G40-AM40)</f>
        <v>2.418</v>
      </c>
      <c r="BF40" s="111"/>
      <c r="BG40" s="117" t="n">
        <f aca="false">SUM(BK40-G40)</f>
        <v>-159.606</v>
      </c>
      <c r="BH40" s="117" t="n">
        <f aca="false">-114606/1000</f>
        <v>-114.606</v>
      </c>
      <c r="BI40" s="118" t="n">
        <f aca="false">BG40-BH40</f>
        <v>-45</v>
      </c>
      <c r="BJ40" s="111"/>
      <c r="BK40" s="117" t="n">
        <f aca="false">-195390/1000</f>
        <v>-195.39</v>
      </c>
      <c r="BL40" s="116" t="n">
        <f aca="false">-152808/1000</f>
        <v>-152.808</v>
      </c>
      <c r="BM40" s="118" t="n">
        <f aca="false">BK40-BL40</f>
        <v>-42.582</v>
      </c>
    </row>
    <row r="41" customFormat="false" ht="15" hidden="false" customHeight="false" outlineLevel="0" collapsed="false">
      <c r="A41" s="75"/>
      <c r="B41" s="76"/>
      <c r="C41" s="77"/>
      <c r="D41" s="78"/>
      <c r="E41" s="78"/>
      <c r="F41" s="354"/>
      <c r="G41" s="115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7"/>
      <c r="AN41" s="110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8"/>
      <c r="BF41" s="111"/>
      <c r="BG41" s="117"/>
      <c r="BH41" s="117"/>
      <c r="BI41" s="118"/>
      <c r="BJ41" s="111"/>
      <c r="BK41" s="117"/>
      <c r="BL41" s="116"/>
      <c r="BM41" s="118"/>
    </row>
    <row r="42" customFormat="false" ht="15" hidden="false" customHeight="false" outlineLevel="0" collapsed="false">
      <c r="A42" s="75"/>
      <c r="B42" s="75" t="s">
        <v>153</v>
      </c>
      <c r="C42" s="77" t="n">
        <v>0</v>
      </c>
      <c r="D42" s="78" t="n">
        <v>0</v>
      </c>
      <c r="E42" s="78" t="n">
        <v>0</v>
      </c>
      <c r="F42" s="354"/>
      <c r="G42" s="115" t="n">
        <v>0</v>
      </c>
      <c r="H42" s="116" t="n">
        <v>0</v>
      </c>
      <c r="I42" s="116" t="n">
        <v>0</v>
      </c>
      <c r="J42" s="116" t="n">
        <v>0</v>
      </c>
      <c r="K42" s="116" t="n">
        <v>0</v>
      </c>
      <c r="L42" s="116" t="n">
        <v>0</v>
      </c>
      <c r="M42" s="116" t="n">
        <v>0</v>
      </c>
      <c r="N42" s="116" t="n">
        <v>0</v>
      </c>
      <c r="O42" s="116" t="n">
        <v>0</v>
      </c>
      <c r="P42" s="116" t="n">
        <v>0</v>
      </c>
      <c r="Q42" s="116" t="n">
        <v>0</v>
      </c>
      <c r="R42" s="116" t="n">
        <v>0</v>
      </c>
      <c r="S42" s="116" t="n">
        <v>0</v>
      </c>
      <c r="T42" s="116" t="n">
        <v>0</v>
      </c>
      <c r="U42" s="116"/>
      <c r="V42" s="116" t="n">
        <v>0</v>
      </c>
      <c r="W42" s="116" t="n">
        <v>0</v>
      </c>
      <c r="X42" s="116" t="n">
        <v>0</v>
      </c>
      <c r="Y42" s="116" t="n">
        <v>0</v>
      </c>
      <c r="Z42" s="116" t="n">
        <v>0</v>
      </c>
      <c r="AA42" s="116" t="n">
        <v>0</v>
      </c>
      <c r="AB42" s="116" t="n">
        <v>0</v>
      </c>
      <c r="AC42" s="116" t="n">
        <v>0</v>
      </c>
      <c r="AD42" s="116" t="n">
        <v>0</v>
      </c>
      <c r="AE42" s="116" t="n">
        <v>0</v>
      </c>
      <c r="AF42" s="116" t="n">
        <v>0</v>
      </c>
      <c r="AG42" s="116" t="n">
        <v>0</v>
      </c>
      <c r="AH42" s="116" t="n">
        <v>0</v>
      </c>
      <c r="AI42" s="116" t="n">
        <v>0</v>
      </c>
      <c r="AJ42" s="116" t="n">
        <v>0</v>
      </c>
      <c r="AK42" s="116" t="n">
        <v>0</v>
      </c>
      <c r="AL42" s="116" t="n">
        <v>0</v>
      </c>
      <c r="AM42" s="117" t="n">
        <v>0</v>
      </c>
      <c r="AN42" s="110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8" t="n">
        <f aca="false">G42-AM42</f>
        <v>0</v>
      </c>
      <c r="BF42" s="111"/>
      <c r="BG42" s="117" t="n">
        <v>0</v>
      </c>
      <c r="BH42" s="117"/>
      <c r="BI42" s="118" t="n">
        <f aca="false">BG42-BH42</f>
        <v>0</v>
      </c>
      <c r="BJ42" s="111"/>
      <c r="BK42" s="117" t="n">
        <v>0</v>
      </c>
      <c r="BL42" s="116" t="n">
        <v>0</v>
      </c>
      <c r="BM42" s="118" t="n">
        <f aca="false">BK42-BL42</f>
        <v>0</v>
      </c>
    </row>
    <row r="43" customFormat="false" ht="14.25" hidden="false" customHeight="false" outlineLevel="0" collapsed="false">
      <c r="B43" s="17"/>
      <c r="C43" s="102"/>
      <c r="D43" s="103"/>
      <c r="E43" s="103"/>
      <c r="F43" s="367"/>
      <c r="G43" s="345"/>
      <c r="H43" s="368"/>
      <c r="I43" s="368"/>
      <c r="J43" s="368"/>
      <c r="K43" s="369"/>
      <c r="L43" s="368"/>
      <c r="M43" s="368"/>
      <c r="N43" s="368"/>
      <c r="O43" s="369"/>
      <c r="P43" s="368"/>
      <c r="Q43" s="368"/>
      <c r="R43" s="368"/>
      <c r="S43" s="369"/>
      <c r="T43" s="369"/>
      <c r="U43" s="369"/>
      <c r="V43" s="368"/>
      <c r="W43" s="368"/>
      <c r="X43" s="368"/>
      <c r="Y43" s="369"/>
      <c r="Z43" s="368"/>
      <c r="AA43" s="368"/>
      <c r="AB43" s="368"/>
      <c r="AC43" s="369"/>
      <c r="AD43" s="368"/>
      <c r="AE43" s="368"/>
      <c r="AF43" s="368"/>
      <c r="AG43" s="369"/>
      <c r="AH43" s="368"/>
      <c r="AI43" s="368"/>
      <c r="AJ43" s="368"/>
      <c r="AK43" s="369"/>
      <c r="AL43" s="369"/>
      <c r="AM43" s="348"/>
      <c r="AN43" s="369"/>
      <c r="AO43" s="370"/>
      <c r="AP43" s="370"/>
      <c r="AQ43" s="370"/>
      <c r="AR43" s="370"/>
      <c r="AS43" s="370"/>
      <c r="AT43" s="370"/>
      <c r="AU43" s="370"/>
      <c r="AV43" s="370"/>
      <c r="AW43" s="370"/>
      <c r="AX43" s="370"/>
      <c r="AY43" s="370"/>
      <c r="AZ43" s="370"/>
      <c r="BA43" s="370"/>
      <c r="BB43" s="370"/>
      <c r="BC43" s="370"/>
      <c r="BD43" s="370"/>
      <c r="BE43" s="351"/>
      <c r="BF43" s="361"/>
      <c r="BG43" s="348"/>
      <c r="BH43" s="348"/>
      <c r="BI43" s="351"/>
      <c r="BJ43" s="361"/>
      <c r="BK43" s="348"/>
      <c r="BL43" s="348"/>
      <c r="BM43" s="351"/>
    </row>
    <row r="44" customFormat="false" ht="15" hidden="false" customHeight="false" outlineLevel="0" collapsed="false">
      <c r="A44" s="108"/>
      <c r="B44" s="76" t="s">
        <v>65</v>
      </c>
      <c r="C44" s="88" t="n">
        <v>0</v>
      </c>
      <c r="D44" s="89" t="n">
        <v>0</v>
      </c>
      <c r="E44" s="89" t="n">
        <v>0</v>
      </c>
      <c r="F44" s="363"/>
      <c r="G44" s="371" t="n">
        <f aca="false">SUM(G13:G43)</f>
        <v>-1178.18</v>
      </c>
      <c r="H44" s="359" t="n">
        <v>0</v>
      </c>
      <c r="I44" s="359" t="n">
        <v>0</v>
      </c>
      <c r="J44" s="359" t="n">
        <v>0</v>
      </c>
      <c r="K44" s="359" t="n">
        <v>0</v>
      </c>
      <c r="L44" s="359" t="n">
        <v>0</v>
      </c>
      <c r="M44" s="359" t="n">
        <v>0</v>
      </c>
      <c r="N44" s="359" t="n">
        <v>0</v>
      </c>
      <c r="O44" s="359" t="n">
        <v>0</v>
      </c>
      <c r="P44" s="359" t="n">
        <v>0</v>
      </c>
      <c r="Q44" s="359" t="n">
        <v>0</v>
      </c>
      <c r="R44" s="359" t="n">
        <v>0</v>
      </c>
      <c r="S44" s="359" t="n">
        <v>0</v>
      </c>
      <c r="T44" s="359" t="n">
        <v>0</v>
      </c>
      <c r="U44" s="120"/>
      <c r="V44" s="359" t="n">
        <v>0</v>
      </c>
      <c r="W44" s="359" t="n">
        <v>0</v>
      </c>
      <c r="X44" s="359" t="n">
        <v>285275.507462687</v>
      </c>
      <c r="Y44" s="359" t="n">
        <v>285275.507462687</v>
      </c>
      <c r="Z44" s="359" t="n">
        <v>285275.507462687</v>
      </c>
      <c r="AA44" s="359" t="n">
        <v>286674.507462687</v>
      </c>
      <c r="AB44" s="359" t="n">
        <v>301274.507462687</v>
      </c>
      <c r="AC44" s="359" t="n">
        <v>873224.52238806</v>
      </c>
      <c r="AD44" s="359" t="n">
        <v>291875.507462687</v>
      </c>
      <c r="AE44" s="359" t="n">
        <v>285274.507462687</v>
      </c>
      <c r="AF44" s="359" t="n">
        <v>294675.507462687</v>
      </c>
      <c r="AG44" s="359" t="n">
        <v>871825.52238806</v>
      </c>
      <c r="AH44" s="359" t="n">
        <v>292574.507462687</v>
      </c>
      <c r="AI44" s="359" t="n">
        <v>289974.507462687</v>
      </c>
      <c r="AJ44" s="359" t="n">
        <v>297275.507462687</v>
      </c>
      <c r="AK44" s="359" t="n">
        <v>879824.52238806</v>
      </c>
      <c r="AL44" s="359" t="n">
        <v>2910150.07462687</v>
      </c>
      <c r="AM44" s="371" t="n">
        <f aca="false">SUM(AM13:AM43)-AM33-AM34-AM36</f>
        <v>-1341.617</v>
      </c>
      <c r="AN44" s="110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362" t="n">
        <f aca="false">G44-AM44</f>
        <v>163.437</v>
      </c>
      <c r="BF44" s="111"/>
      <c r="BG44" s="120" t="n">
        <f aca="false">SUM(BG13:BG40)</f>
        <v>-4958.025</v>
      </c>
      <c r="BH44" s="120" t="n">
        <f aca="false">SUM(BH13:BH43)</f>
        <v>-4061.346</v>
      </c>
      <c r="BI44" s="120" t="n">
        <f aca="false">SUM(BI13:BI43)</f>
        <v>-896.679</v>
      </c>
      <c r="BJ44" s="111"/>
      <c r="BK44" s="120" t="n">
        <f aca="false">SUM(BK13:BK43)</f>
        <v>-6136.205</v>
      </c>
      <c r="BL44" s="120" t="n">
        <f aca="false">SUM(BL13:BL43)</f>
        <v>-5402.963</v>
      </c>
      <c r="BM44" s="120" t="n">
        <f aca="false">SUM(BM13:BM43)</f>
        <v>-733.242</v>
      </c>
    </row>
    <row r="45" customFormat="false" ht="15" hidden="false" customHeight="false" outlineLevel="0" collapsed="false">
      <c r="A45" s="108"/>
      <c r="B45" s="112"/>
      <c r="C45" s="113"/>
      <c r="D45" s="113"/>
      <c r="E45" s="113"/>
      <c r="F45" s="114"/>
      <c r="G45" s="115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7"/>
      <c r="AN45" s="110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8"/>
      <c r="BF45" s="111"/>
      <c r="BG45" s="117"/>
      <c r="BH45" s="117"/>
      <c r="BI45" s="118"/>
      <c r="BJ45" s="111"/>
      <c r="BK45" s="117"/>
      <c r="BL45" s="116"/>
      <c r="BM45" s="118"/>
    </row>
    <row r="46" customFormat="false" ht="15" hidden="false" customHeight="false" outlineLevel="0" collapsed="false">
      <c r="A46" s="108"/>
      <c r="B46" s="119" t="s">
        <v>154</v>
      </c>
      <c r="C46" s="113"/>
      <c r="D46" s="113"/>
      <c r="E46" s="113"/>
      <c r="F46" s="114"/>
      <c r="G46" s="371" t="n">
        <f aca="false">-131219/1000</f>
        <v>-131.219</v>
      </c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20" t="n">
        <v>0</v>
      </c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0"/>
      <c r="BD46" s="120"/>
      <c r="BE46" s="362" t="n">
        <f aca="false">G46-AM46</f>
        <v>-131.219</v>
      </c>
      <c r="BF46" s="111"/>
      <c r="BG46" s="120" t="n">
        <f aca="false">SUM(BK46-G46)</f>
        <v>-585</v>
      </c>
      <c r="BH46" s="120" t="n">
        <v>0</v>
      </c>
      <c r="BI46" s="362" t="n">
        <f aca="false">BG46-BH46</f>
        <v>-585</v>
      </c>
      <c r="BJ46" s="111"/>
      <c r="BK46" s="120" t="n">
        <f aca="false">(-585000-131219)/1000</f>
        <v>-716.219</v>
      </c>
      <c r="BL46" s="120" t="n">
        <v>0</v>
      </c>
      <c r="BM46" s="362" t="n">
        <f aca="false">BK46-BL46</f>
        <v>-716.219</v>
      </c>
    </row>
    <row r="47" customFormat="false" ht="15" hidden="false" customHeight="false" outlineLevel="0" collapsed="false">
      <c r="A47" s="108"/>
      <c r="B47" s="119" t="s">
        <v>155</v>
      </c>
      <c r="C47" s="113"/>
      <c r="D47" s="113"/>
      <c r="E47" s="113"/>
      <c r="F47" s="122"/>
      <c r="G47" s="345" t="n">
        <f aca="false">80984/1000</f>
        <v>80.984</v>
      </c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348" t="n">
        <v>0</v>
      </c>
      <c r="AN47" s="348"/>
      <c r="AO47" s="348"/>
      <c r="AP47" s="348"/>
      <c r="AQ47" s="348"/>
      <c r="AR47" s="348"/>
      <c r="AS47" s="348"/>
      <c r="AT47" s="348"/>
      <c r="AU47" s="348"/>
      <c r="AV47" s="348"/>
      <c r="AW47" s="348"/>
      <c r="AX47" s="348"/>
      <c r="AY47" s="348"/>
      <c r="AZ47" s="348"/>
      <c r="BA47" s="348"/>
      <c r="BB47" s="348"/>
      <c r="BC47" s="348"/>
      <c r="BD47" s="348"/>
      <c r="BE47" s="351" t="n">
        <f aca="false">G47-AM47</f>
        <v>80.984</v>
      </c>
      <c r="BF47" s="111"/>
      <c r="BG47" s="120" t="n">
        <v>0</v>
      </c>
      <c r="BH47" s="120" t="n">
        <v>0</v>
      </c>
      <c r="BI47" s="362" t="n">
        <f aca="false">BG47-BH47</f>
        <v>0</v>
      </c>
      <c r="BJ47" s="111"/>
      <c r="BK47" s="120" t="n">
        <f aca="false">80984/1000</f>
        <v>80.984</v>
      </c>
      <c r="BL47" s="120" t="n">
        <v>0</v>
      </c>
      <c r="BM47" s="362" t="n">
        <f aca="false">BK47-BL47</f>
        <v>80.984</v>
      </c>
    </row>
    <row r="48" customFormat="false" ht="15" hidden="false" customHeight="false" outlineLevel="0" collapsed="false">
      <c r="A48" s="108"/>
      <c r="B48" s="112" t="s">
        <v>156</v>
      </c>
      <c r="C48" s="113"/>
      <c r="D48" s="113"/>
      <c r="E48" s="113"/>
      <c r="F48" s="124"/>
      <c r="G48" s="125" t="n">
        <f aca="false">SUM(G44:G47)</f>
        <v>-1228.415</v>
      </c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7" t="n">
        <f aca="false">SUM(AM44:AM47)</f>
        <v>-1341.617</v>
      </c>
      <c r="AN48" s="126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7" t="n">
        <f aca="false">SUM(BE44:BE47)</f>
        <v>113.202</v>
      </c>
      <c r="BF48" s="111"/>
      <c r="BG48" s="127" t="n">
        <f aca="false">SUM(BG44:BG47)</f>
        <v>-5543.025</v>
      </c>
      <c r="BH48" s="127" t="n">
        <f aca="false">SUM(BH44:BH47)</f>
        <v>-4061.346</v>
      </c>
      <c r="BI48" s="127" t="n">
        <f aca="false">SUM(BI44:BI47)</f>
        <v>-1481.679</v>
      </c>
      <c r="BJ48" s="111"/>
      <c r="BK48" s="127" t="n">
        <f aca="false">SUM(BK44:BK47)</f>
        <v>-6771.44</v>
      </c>
      <c r="BL48" s="127" t="n">
        <f aca="false">SUM(BL44:BL47)</f>
        <v>-5402.963</v>
      </c>
      <c r="BM48" s="127" t="n">
        <f aca="false">SUM(BM44:BM47)</f>
        <v>-1368.477</v>
      </c>
    </row>
    <row r="49" customFormat="false" ht="15" hidden="false" customHeight="false" outlineLevel="0" collapsed="false">
      <c r="A49" s="108"/>
      <c r="B49" s="112"/>
      <c r="C49" s="113"/>
      <c r="D49" s="113"/>
      <c r="E49" s="113"/>
      <c r="F49" s="114"/>
      <c r="G49" s="115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7"/>
      <c r="AN49" s="110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8"/>
      <c r="BF49" s="111"/>
      <c r="BG49" s="117"/>
      <c r="BH49" s="117"/>
      <c r="BI49" s="118"/>
      <c r="BJ49" s="111"/>
      <c r="BK49" s="117"/>
      <c r="BL49" s="116"/>
      <c r="BM49" s="118"/>
    </row>
    <row r="50" customFormat="false" ht="15" hidden="false" customHeight="false" outlineLevel="0" collapsed="false">
      <c r="A50" s="108"/>
      <c r="B50" s="112" t="s">
        <v>157</v>
      </c>
      <c r="C50" s="113"/>
      <c r="D50" s="113"/>
      <c r="E50" s="113"/>
      <c r="F50" s="114"/>
      <c r="G50" s="371" t="n">
        <f aca="false">-1634000/1000</f>
        <v>-1634</v>
      </c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20" t="n">
        <f aca="false">-1070000/1000</f>
        <v>-1070</v>
      </c>
      <c r="AN50" s="110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8" t="n">
        <f aca="false">G50-AM50</f>
        <v>-564</v>
      </c>
      <c r="BF50" s="111"/>
      <c r="BG50" s="120" t="n">
        <f aca="false">BK50/4*3</f>
        <v>-4259.19975</v>
      </c>
      <c r="BH50" s="120" t="n">
        <f aca="false">BL50/4*3</f>
        <v>-4259.19975</v>
      </c>
      <c r="BI50" s="362" t="n">
        <f aca="false">BG50-BH50</f>
        <v>0</v>
      </c>
      <c r="BJ50" s="111"/>
      <c r="BK50" s="372" t="n">
        <f aca="false">(-4093542+-977780-607611)/1000</f>
        <v>-5678.933</v>
      </c>
      <c r="BL50" s="120" t="n">
        <f aca="false">(-4093542+-977780-607611)/1000</f>
        <v>-5678.933</v>
      </c>
      <c r="BM50" s="362" t="n">
        <f aca="false">BK50-BL50</f>
        <v>0</v>
      </c>
    </row>
    <row r="51" customFormat="false" ht="15" hidden="false" customHeight="false" outlineLevel="0" collapsed="false">
      <c r="A51" s="108"/>
      <c r="B51" s="112"/>
      <c r="C51" s="113"/>
      <c r="D51" s="113"/>
      <c r="E51" s="113"/>
      <c r="F51" s="114"/>
      <c r="G51" s="115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7"/>
      <c r="AN51" s="110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8"/>
      <c r="BF51" s="111"/>
      <c r="BG51" s="117"/>
      <c r="BH51" s="117"/>
      <c r="BI51" s="118"/>
      <c r="BJ51" s="111"/>
      <c r="BK51" s="117"/>
      <c r="BL51" s="116"/>
      <c r="BM51" s="118"/>
    </row>
    <row r="52" customFormat="false" ht="14.25" hidden="false" customHeight="false" outlineLevel="0" collapsed="false">
      <c r="B52" s="0" t="s">
        <v>86</v>
      </c>
      <c r="F52" s="373"/>
      <c r="G52" s="374" t="n">
        <v>0.56</v>
      </c>
      <c r="H52" s="375"/>
      <c r="I52" s="375"/>
      <c r="J52" s="375"/>
      <c r="K52" s="375"/>
      <c r="L52" s="375"/>
      <c r="M52" s="375"/>
      <c r="N52" s="375"/>
      <c r="O52" s="375"/>
      <c r="P52" s="375"/>
      <c r="Q52" s="375"/>
      <c r="R52" s="375"/>
      <c r="S52" s="375"/>
      <c r="T52" s="375"/>
      <c r="U52" s="375"/>
      <c r="V52" s="375"/>
      <c r="W52" s="375"/>
      <c r="X52" s="375"/>
      <c r="Y52" s="375"/>
      <c r="Z52" s="375"/>
      <c r="AA52" s="375"/>
      <c r="AB52" s="375"/>
      <c r="AC52" s="375"/>
      <c r="AD52" s="375"/>
      <c r="AE52" s="375"/>
      <c r="AF52" s="375"/>
      <c r="AG52" s="375"/>
      <c r="AH52" s="375"/>
      <c r="AI52" s="375"/>
      <c r="AJ52" s="375"/>
      <c r="AK52" s="375"/>
      <c r="AL52" s="375"/>
      <c r="AM52" s="362" t="n">
        <v>0</v>
      </c>
      <c r="AN52" s="361"/>
      <c r="AO52" s="361"/>
      <c r="AP52" s="361"/>
      <c r="AQ52" s="361"/>
      <c r="AR52" s="361"/>
      <c r="AS52" s="361"/>
      <c r="AT52" s="361"/>
      <c r="AU52" s="361"/>
      <c r="AV52" s="361"/>
      <c r="AW52" s="361"/>
      <c r="AX52" s="361"/>
      <c r="AY52" s="361"/>
      <c r="AZ52" s="361"/>
      <c r="BA52" s="361"/>
      <c r="BB52" s="361"/>
      <c r="BC52" s="361"/>
      <c r="BD52" s="361"/>
      <c r="BE52" s="362" t="n">
        <f aca="false">G52-AM52</f>
        <v>0.56</v>
      </c>
      <c r="BF52" s="361"/>
      <c r="BG52" s="362" t="n">
        <v>0</v>
      </c>
      <c r="BH52" s="362" t="n">
        <v>0</v>
      </c>
      <c r="BI52" s="362" t="n">
        <f aca="false">BG52-BH52</f>
        <v>0</v>
      </c>
      <c r="BJ52" s="361"/>
      <c r="BK52" s="120" t="n">
        <v>0.56</v>
      </c>
      <c r="BL52" s="120" t="n">
        <v>0</v>
      </c>
      <c r="BM52" s="362" t="n">
        <f aca="false">BK52-BL52</f>
        <v>0.56</v>
      </c>
    </row>
    <row r="53" customFormat="false" ht="14.25" hidden="false" customHeight="false" outlineLevel="0" collapsed="false">
      <c r="B53" s="0" t="s">
        <v>158</v>
      </c>
      <c r="F53" s="373"/>
      <c r="G53" s="374" t="n">
        <v>0</v>
      </c>
      <c r="H53" s="375"/>
      <c r="I53" s="375"/>
      <c r="J53" s="375"/>
      <c r="K53" s="375"/>
      <c r="L53" s="375"/>
      <c r="M53" s="375"/>
      <c r="N53" s="375"/>
      <c r="O53" s="375"/>
      <c r="P53" s="375"/>
      <c r="Q53" s="375"/>
      <c r="R53" s="375"/>
      <c r="S53" s="375"/>
      <c r="T53" s="375"/>
      <c r="U53" s="375"/>
      <c r="V53" s="375"/>
      <c r="W53" s="375"/>
      <c r="X53" s="375"/>
      <c r="Y53" s="375"/>
      <c r="Z53" s="375"/>
      <c r="AA53" s="375"/>
      <c r="AB53" s="375"/>
      <c r="AC53" s="375"/>
      <c r="AD53" s="375"/>
      <c r="AE53" s="375"/>
      <c r="AF53" s="375"/>
      <c r="AG53" s="375"/>
      <c r="AH53" s="375"/>
      <c r="AI53" s="375"/>
      <c r="AJ53" s="375"/>
      <c r="AK53" s="375"/>
      <c r="AL53" s="375"/>
      <c r="AM53" s="362" t="n">
        <v>0</v>
      </c>
      <c r="AN53" s="361"/>
      <c r="AO53" s="361"/>
      <c r="AP53" s="361"/>
      <c r="AQ53" s="361"/>
      <c r="AR53" s="361"/>
      <c r="AS53" s="361"/>
      <c r="AT53" s="361"/>
      <c r="AU53" s="361"/>
      <c r="AV53" s="361"/>
      <c r="AW53" s="361"/>
      <c r="AX53" s="361"/>
      <c r="AY53" s="361"/>
      <c r="AZ53" s="361"/>
      <c r="BA53" s="361"/>
      <c r="BB53" s="361"/>
      <c r="BC53" s="361"/>
      <c r="BD53" s="361"/>
      <c r="BE53" s="362" t="n">
        <f aca="false">G53-AM53</f>
        <v>0</v>
      </c>
      <c r="BF53" s="361"/>
      <c r="BG53" s="362" t="n">
        <v>0</v>
      </c>
      <c r="BH53" s="362" t="n">
        <v>0</v>
      </c>
      <c r="BI53" s="362" t="n">
        <f aca="false">BG53-BH53</f>
        <v>0</v>
      </c>
      <c r="BJ53" s="361"/>
      <c r="BK53" s="120" t="n">
        <v>0</v>
      </c>
      <c r="BL53" s="120" t="n">
        <v>0</v>
      </c>
      <c r="BM53" s="362" t="n">
        <f aca="false">BK53-BL53</f>
        <v>0</v>
      </c>
    </row>
    <row r="54" customFormat="false" ht="15" hidden="false" customHeight="false" outlineLevel="0" collapsed="false">
      <c r="F54" s="373"/>
      <c r="G54" s="374"/>
      <c r="H54" s="375"/>
      <c r="I54" s="375"/>
      <c r="J54" s="375"/>
      <c r="K54" s="375"/>
      <c r="L54" s="375"/>
      <c r="M54" s="375"/>
      <c r="N54" s="375"/>
      <c r="O54" s="375"/>
      <c r="P54" s="375"/>
      <c r="Q54" s="375"/>
      <c r="R54" s="375"/>
      <c r="S54" s="375"/>
      <c r="T54" s="375"/>
      <c r="U54" s="375"/>
      <c r="V54" s="375"/>
      <c r="W54" s="375"/>
      <c r="X54" s="375"/>
      <c r="Y54" s="375"/>
      <c r="Z54" s="375"/>
      <c r="AA54" s="375"/>
      <c r="AB54" s="375"/>
      <c r="AC54" s="375"/>
      <c r="AD54" s="375"/>
      <c r="AE54" s="375"/>
      <c r="AF54" s="375"/>
      <c r="AG54" s="375"/>
      <c r="AH54" s="375"/>
      <c r="AI54" s="375"/>
      <c r="AJ54" s="375"/>
      <c r="AK54" s="375"/>
      <c r="AL54" s="375"/>
      <c r="AM54" s="362"/>
      <c r="AN54" s="361"/>
      <c r="AO54" s="361"/>
      <c r="AP54" s="361"/>
      <c r="AQ54" s="361"/>
      <c r="AR54" s="361"/>
      <c r="AS54" s="361"/>
      <c r="AT54" s="361"/>
      <c r="AU54" s="361"/>
      <c r="AV54" s="361"/>
      <c r="AW54" s="361"/>
      <c r="AX54" s="361"/>
      <c r="AY54" s="361"/>
      <c r="AZ54" s="361"/>
      <c r="BA54" s="361"/>
      <c r="BB54" s="361"/>
      <c r="BC54" s="361"/>
      <c r="BD54" s="361"/>
      <c r="BE54" s="362"/>
      <c r="BF54" s="361"/>
      <c r="BG54" s="362"/>
      <c r="BH54" s="362"/>
      <c r="BI54" s="362"/>
      <c r="BJ54" s="361"/>
      <c r="BK54" s="362"/>
      <c r="BL54" s="375"/>
      <c r="BM54" s="362"/>
    </row>
    <row r="55" customFormat="false" ht="15.75" hidden="false" customHeight="false" outlineLevel="0" collapsed="false">
      <c r="B55" s="112" t="s">
        <v>91</v>
      </c>
      <c r="F55" s="376"/>
      <c r="G55" s="377" t="n">
        <f aca="false">G50+G52+G53+G48+G11</f>
        <v>-37261.855</v>
      </c>
      <c r="H55" s="378"/>
      <c r="I55" s="378"/>
      <c r="J55" s="378"/>
      <c r="K55" s="378"/>
      <c r="L55" s="378"/>
      <c r="M55" s="378"/>
      <c r="N55" s="378"/>
      <c r="O55" s="378"/>
      <c r="P55" s="378"/>
      <c r="Q55" s="378"/>
      <c r="R55" s="378"/>
      <c r="S55" s="378"/>
      <c r="T55" s="378"/>
      <c r="U55" s="378"/>
      <c r="V55" s="378"/>
      <c r="W55" s="378"/>
      <c r="X55" s="378"/>
      <c r="Y55" s="378"/>
      <c r="Z55" s="378"/>
      <c r="AA55" s="378"/>
      <c r="AB55" s="378"/>
      <c r="AC55" s="378"/>
      <c r="AD55" s="378"/>
      <c r="AE55" s="378"/>
      <c r="AF55" s="378"/>
      <c r="AG55" s="378"/>
      <c r="AH55" s="378"/>
      <c r="AI55" s="378"/>
      <c r="AJ55" s="378"/>
      <c r="AK55" s="378"/>
      <c r="AL55" s="378"/>
      <c r="AM55" s="379" t="n">
        <f aca="false">AM50+AM52+AM53+AM48+AM11</f>
        <v>2588.383</v>
      </c>
      <c r="AN55" s="378"/>
      <c r="AO55" s="378"/>
      <c r="AP55" s="378"/>
      <c r="AQ55" s="378"/>
      <c r="AR55" s="378"/>
      <c r="AS55" s="378"/>
      <c r="AT55" s="378"/>
      <c r="AU55" s="378"/>
      <c r="AV55" s="378"/>
      <c r="AW55" s="378"/>
      <c r="AX55" s="378"/>
      <c r="AY55" s="378"/>
      <c r="AZ55" s="378"/>
      <c r="BA55" s="378"/>
      <c r="BB55" s="378"/>
      <c r="BC55" s="378"/>
      <c r="BD55" s="378"/>
      <c r="BE55" s="380" t="n">
        <f aca="false">BE50+BE52+BE53+BE48+BE11</f>
        <v>-39850.238</v>
      </c>
      <c r="BF55" s="361"/>
      <c r="BG55" s="381" t="n">
        <f aca="false">BG50+BG52+BG53+BG48+BG11</f>
        <v>39597.77525</v>
      </c>
      <c r="BH55" s="379" t="n">
        <f aca="false">BH50+BH52+BH53+BH48+BH11</f>
        <v>6679.45425</v>
      </c>
      <c r="BI55" s="380" t="n">
        <f aca="false">BG55-BH55</f>
        <v>32918.321</v>
      </c>
      <c r="BJ55" s="361"/>
      <c r="BK55" s="381" t="n">
        <f aca="false">SUM(BK11+BK48+BK50+BK52)</f>
        <v>7550.187</v>
      </c>
      <c r="BL55" s="381" t="n">
        <f aca="false">SUM(BL11+BL48+BL50+BL52)</f>
        <v>8918.104</v>
      </c>
      <c r="BM55" s="382" t="n">
        <f aca="false">SUM(BM11+BM48+BM50+BM52)</f>
        <v>-1367.917</v>
      </c>
    </row>
    <row r="56" customFormat="false" ht="14.25" hidden="false" customHeight="false" outlineLevel="0" collapsed="false">
      <c r="B56" s="75"/>
      <c r="F56" s="342"/>
      <c r="G56" s="361"/>
      <c r="H56" s="361"/>
      <c r="I56" s="361"/>
      <c r="J56" s="361"/>
      <c r="K56" s="361"/>
      <c r="L56" s="361"/>
      <c r="M56" s="361"/>
      <c r="N56" s="361"/>
      <c r="O56" s="361"/>
      <c r="P56" s="361"/>
      <c r="Q56" s="361"/>
      <c r="R56" s="361"/>
      <c r="S56" s="361"/>
      <c r="T56" s="361"/>
      <c r="U56" s="361"/>
      <c r="V56" s="361"/>
      <c r="W56" s="361"/>
      <c r="X56" s="361"/>
      <c r="Y56" s="361"/>
      <c r="Z56" s="361"/>
      <c r="AA56" s="361"/>
      <c r="AB56" s="361"/>
      <c r="AC56" s="361"/>
      <c r="AD56" s="361"/>
      <c r="AE56" s="361"/>
      <c r="AF56" s="361"/>
      <c r="AG56" s="361"/>
      <c r="AH56" s="361"/>
      <c r="AI56" s="361"/>
      <c r="AJ56" s="361"/>
      <c r="AK56" s="361"/>
      <c r="AL56" s="361"/>
      <c r="AM56" s="361"/>
      <c r="AN56" s="361"/>
      <c r="AO56" s="361"/>
      <c r="AP56" s="361"/>
      <c r="AQ56" s="361"/>
      <c r="AR56" s="361"/>
      <c r="AS56" s="361"/>
      <c r="AT56" s="361"/>
      <c r="AU56" s="361"/>
      <c r="AV56" s="361"/>
      <c r="AW56" s="361"/>
      <c r="AX56" s="361"/>
      <c r="AY56" s="361"/>
      <c r="AZ56" s="361"/>
      <c r="BA56" s="361"/>
      <c r="BB56" s="361"/>
      <c r="BC56" s="361"/>
      <c r="BD56" s="361"/>
      <c r="BE56" s="361"/>
      <c r="BF56" s="361"/>
      <c r="BG56" s="361"/>
      <c r="BH56" s="361"/>
      <c r="BI56" s="361"/>
      <c r="BJ56" s="361"/>
      <c r="BK56" s="361"/>
      <c r="BL56" s="361"/>
      <c r="BM56" s="361"/>
    </row>
    <row r="57" customFormat="false" ht="15" hidden="false" customHeight="false" outlineLevel="0" collapsed="false">
      <c r="B57" s="75" t="s">
        <v>159</v>
      </c>
      <c r="F57" s="342"/>
      <c r="G57" s="383" t="n">
        <v>35</v>
      </c>
      <c r="H57" s="383"/>
      <c r="I57" s="383"/>
      <c r="J57" s="383"/>
      <c r="K57" s="383"/>
      <c r="L57" s="383"/>
      <c r="M57" s="383"/>
      <c r="N57" s="383"/>
      <c r="O57" s="383"/>
      <c r="P57" s="383"/>
      <c r="Q57" s="383"/>
      <c r="R57" s="383"/>
      <c r="S57" s="383"/>
      <c r="T57" s="383"/>
      <c r="U57" s="383"/>
      <c r="V57" s="383"/>
      <c r="W57" s="383"/>
      <c r="X57" s="383"/>
      <c r="Y57" s="383"/>
      <c r="Z57" s="383"/>
      <c r="AA57" s="383"/>
      <c r="AB57" s="383"/>
      <c r="AC57" s="383"/>
      <c r="AD57" s="383"/>
      <c r="AE57" s="383"/>
      <c r="AF57" s="383"/>
      <c r="AG57" s="383"/>
      <c r="AH57" s="383"/>
      <c r="AI57" s="383"/>
      <c r="AJ57" s="383"/>
      <c r="AK57" s="383"/>
      <c r="AL57" s="383"/>
      <c r="AM57" s="383" t="n">
        <v>49</v>
      </c>
      <c r="AN57" s="383"/>
      <c r="AO57" s="383"/>
      <c r="AP57" s="383"/>
      <c r="AQ57" s="383"/>
      <c r="AR57" s="383"/>
      <c r="AS57" s="383"/>
      <c r="AT57" s="383"/>
      <c r="AU57" s="383"/>
      <c r="AV57" s="383"/>
      <c r="AW57" s="383"/>
      <c r="AX57" s="383"/>
      <c r="AY57" s="383"/>
      <c r="AZ57" s="383"/>
      <c r="BA57" s="383"/>
      <c r="BB57" s="383"/>
      <c r="BC57" s="383"/>
      <c r="BD57" s="383"/>
      <c r="BE57" s="384" t="n">
        <f aca="false">G57-AM57</f>
        <v>-14</v>
      </c>
      <c r="BF57" s="385"/>
      <c r="BG57" s="383" t="n">
        <v>47</v>
      </c>
      <c r="BH57" s="383" t="n">
        <v>49</v>
      </c>
      <c r="BI57" s="384" t="n">
        <f aca="false">BG57-BH57</f>
        <v>-2</v>
      </c>
      <c r="BJ57" s="383"/>
      <c r="BK57" s="383" t="n">
        <v>47</v>
      </c>
      <c r="BL57" s="383" t="n">
        <v>49</v>
      </c>
      <c r="BM57" s="384" t="n">
        <f aca="false">BK57-BL57</f>
        <v>-2</v>
      </c>
    </row>
    <row r="58" customFormat="false" ht="12.75" hidden="false" customHeight="false" outlineLevel="0" collapsed="false">
      <c r="B58" s="75"/>
      <c r="BE58" s="142"/>
      <c r="BM58" s="94"/>
    </row>
    <row r="59" customFormat="false" ht="12.75" hidden="false" customHeight="false" outlineLevel="0" collapsed="false">
      <c r="B59" s="75"/>
      <c r="G59" s="94"/>
      <c r="BE59" s="142"/>
    </row>
    <row r="61" customFormat="false" ht="12.75" hidden="false" customHeight="false" outlineLevel="0" collapsed="false">
      <c r="B61" s="0" t="n">
        <v>1000</v>
      </c>
    </row>
  </sheetData>
  <mergeCells count="3">
    <mergeCell ref="C8:E8"/>
    <mergeCell ref="F8:G8"/>
    <mergeCell ref="F9:G9"/>
  </mergeCells>
  <printOptions headings="false" gridLines="false" gridLinesSet="true" horizontalCentered="false" verticalCentered="false"/>
  <pageMargins left="0.945138888888889" right="0.551388888888889" top="0.708333333333333" bottom="0.66944444444444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AC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6" activeCellId="0" sqref="D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2.41"/>
    <col collapsed="false" customWidth="true" hidden="false" outlineLevel="0" max="3" min="3" style="0" width="15.85"/>
    <col collapsed="false" customWidth="true" hidden="false" outlineLevel="0" max="4" min="4" style="0" width="16.42"/>
    <col collapsed="false" customWidth="true" hidden="false" outlineLevel="0" max="5" min="5" style="0" width="17.99"/>
    <col collapsed="false" customWidth="true" hidden="false" outlineLevel="0" max="6" min="6" style="0" width="12.42"/>
  </cols>
  <sheetData>
    <row r="4" customFormat="false" ht="12.75" hidden="false" customHeight="false" outlineLevel="0" collapsed="false">
      <c r="B4" s="6" t="s">
        <v>0</v>
      </c>
    </row>
    <row r="5" customFormat="false" ht="12.75" hidden="false" customHeight="true" outlineLevel="0" collapsed="false">
      <c r="B5" s="3" t="s">
        <v>257</v>
      </c>
      <c r="C5" s="4" t="s">
        <v>108</v>
      </c>
    </row>
    <row r="7" customFormat="false" ht="12.75" hidden="false" customHeight="false" outlineLevel="0" collapsed="false">
      <c r="A7" s="386"/>
      <c r="B7" s="241"/>
      <c r="C7" s="387" t="s">
        <v>207</v>
      </c>
      <c r="D7" s="387" t="s">
        <v>253</v>
      </c>
      <c r="E7" s="388" t="s">
        <v>211</v>
      </c>
      <c r="F7" s="388" t="s">
        <v>254</v>
      </c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1"/>
      <c r="AA7" s="241"/>
      <c r="AB7" s="241"/>
      <c r="AC7" s="241"/>
    </row>
    <row r="8" customFormat="false" ht="12.75" hidden="false" customHeight="false" outlineLevel="0" collapsed="false">
      <c r="A8" s="386"/>
      <c r="B8" s="76" t="s">
        <v>316</v>
      </c>
      <c r="C8" s="78" t="n">
        <v>-647560.77</v>
      </c>
      <c r="D8" s="78" t="n">
        <v>0</v>
      </c>
      <c r="E8" s="78" t="n">
        <v>647560.77</v>
      </c>
      <c r="F8" s="78" t="n">
        <v>0</v>
      </c>
    </row>
    <row r="9" customFormat="false" ht="12.75" hidden="false" customHeight="false" outlineLevel="0" collapsed="false">
      <c r="A9" s="386"/>
      <c r="B9" s="17"/>
      <c r="C9" s="89"/>
      <c r="D9" s="89"/>
      <c r="E9" s="89"/>
      <c r="F9" s="89"/>
    </row>
    <row r="10" customFormat="false" ht="12.75" hidden="false" customHeight="false" outlineLevel="0" collapsed="false">
      <c r="A10" s="386"/>
      <c r="B10" s="18" t="s">
        <v>14</v>
      </c>
      <c r="C10" s="89" t="n">
        <v>2336508.93</v>
      </c>
      <c r="D10" s="89" t="n">
        <v>1116945.46890547</v>
      </c>
      <c r="E10" s="89" t="n">
        <v>-1219563.46109453</v>
      </c>
      <c r="F10" s="89" t="n">
        <v>-109.18737709636</v>
      </c>
    </row>
    <row r="11" customFormat="false" ht="12.75" hidden="false" customHeight="false" outlineLevel="0" collapsed="false">
      <c r="A11" s="386"/>
      <c r="B11" s="18" t="s">
        <v>19</v>
      </c>
      <c r="C11" s="89" t="n">
        <v>78688.71</v>
      </c>
      <c r="D11" s="89" t="n">
        <v>110669.641791045</v>
      </c>
      <c r="E11" s="89" t="n">
        <v>31980.9317910448</v>
      </c>
      <c r="F11" s="89" t="n">
        <v>28.897655466734</v>
      </c>
    </row>
    <row r="12" customFormat="false" ht="12.75" hidden="false" customHeight="false" outlineLevel="0" collapsed="false">
      <c r="A12" s="386"/>
      <c r="B12" s="18" t="s">
        <v>31</v>
      </c>
      <c r="C12" s="89" t="n">
        <v>399909.39</v>
      </c>
      <c r="D12" s="89" t="n">
        <v>69335.8208955224</v>
      </c>
      <c r="E12" s="89" t="n">
        <v>-330573.569104478</v>
      </c>
      <c r="F12" s="89" t="n">
        <v>-476.771695834679</v>
      </c>
    </row>
    <row r="13" customFormat="false" ht="12.75" hidden="false" customHeight="false" outlineLevel="0" collapsed="false">
      <c r="A13" s="386"/>
      <c r="B13" s="18" t="s">
        <v>39</v>
      </c>
      <c r="C13" s="89" t="n">
        <v>121934.81</v>
      </c>
      <c r="D13" s="89" t="n">
        <v>141729.358208955</v>
      </c>
      <c r="E13" s="89" t="n">
        <v>19794.5482089553</v>
      </c>
      <c r="F13" s="89" t="n">
        <v>13.9664417161698</v>
      </c>
    </row>
    <row r="14" customFormat="false" ht="12.75" hidden="false" customHeight="false" outlineLevel="0" collapsed="false">
      <c r="A14" s="386"/>
      <c r="B14" s="18" t="s">
        <v>44</v>
      </c>
      <c r="C14" s="89" t="n">
        <v>13987.41</v>
      </c>
      <c r="D14" s="89" t="n">
        <v>16865.6716417911</v>
      </c>
      <c r="E14" s="89" t="n">
        <v>2878.26164179109</v>
      </c>
      <c r="F14" s="89" t="n">
        <v>17.0657991150445</v>
      </c>
    </row>
    <row r="15" customFormat="false" ht="12.75" hidden="false" customHeight="false" outlineLevel="0" collapsed="false">
      <c r="A15" s="386"/>
      <c r="B15" s="18" t="s">
        <v>48</v>
      </c>
      <c r="C15" s="89" t="n">
        <v>11972.36</v>
      </c>
      <c r="D15" s="89" t="n">
        <v>5223.88059701492</v>
      </c>
      <c r="E15" s="89" t="n">
        <v>-6748.47940298508</v>
      </c>
      <c r="F15" s="89" t="n">
        <v>-129.185177142857</v>
      </c>
    </row>
    <row r="16" customFormat="false" ht="12.75" hidden="false" customHeight="false" outlineLevel="0" collapsed="false">
      <c r="A16" s="386"/>
      <c r="B16" s="18" t="s">
        <v>58</v>
      </c>
      <c r="C16" s="89" t="n">
        <v>-1236929.52</v>
      </c>
      <c r="D16" s="89" t="n">
        <v>94437.552238806</v>
      </c>
      <c r="E16" s="89" t="n">
        <v>1331367.07223881</v>
      </c>
      <c r="F16" s="89" t="n">
        <v>1409.78566330495</v>
      </c>
    </row>
    <row r="17" customFormat="false" ht="12.75" hidden="false" customHeight="false" outlineLevel="0" collapsed="false">
      <c r="A17" s="386"/>
      <c r="B17" s="18" t="s">
        <v>62</v>
      </c>
      <c r="C17" s="89" t="n">
        <v>5440.13</v>
      </c>
      <c r="D17" s="89" t="n">
        <v>12831.5970149254</v>
      </c>
      <c r="E17" s="89" t="n">
        <v>7391.46701492538</v>
      </c>
      <c r="F17" s="89" t="n">
        <v>57.6036405003042</v>
      </c>
    </row>
    <row r="18" customFormat="false" ht="12.75" hidden="false" customHeight="false" outlineLevel="0" collapsed="false">
      <c r="A18" s="386"/>
      <c r="B18" s="389" t="s">
        <v>64</v>
      </c>
      <c r="C18" s="390" t="n">
        <v>0</v>
      </c>
      <c r="D18" s="390" t="n">
        <v>0</v>
      </c>
      <c r="E18" s="390" t="n">
        <v>0</v>
      </c>
      <c r="F18" s="390" t="n">
        <v>0</v>
      </c>
    </row>
    <row r="19" customFormat="false" ht="20.25" hidden="false" customHeight="true" outlineLevel="0" collapsed="false">
      <c r="A19" s="386"/>
      <c r="B19" s="76" t="s">
        <v>65</v>
      </c>
      <c r="C19" s="78" t="n">
        <v>1731512.22</v>
      </c>
      <c r="D19" s="78" t="n">
        <v>1568038.99129353</v>
      </c>
      <c r="E19" s="78" t="n">
        <v>-163473.228706468</v>
      </c>
      <c r="F19" s="78" t="n">
        <v>-10.4253293198795</v>
      </c>
    </row>
    <row r="20" customFormat="false" ht="12.75" hidden="false" customHeight="false" outlineLevel="0" collapsed="false">
      <c r="A20" s="386"/>
      <c r="B20" s="17"/>
      <c r="C20" s="89"/>
      <c r="D20" s="89"/>
      <c r="E20" s="89"/>
      <c r="F20" s="89"/>
    </row>
    <row r="21" customFormat="false" ht="12.75" hidden="false" customHeight="false" outlineLevel="0" collapsed="false">
      <c r="A21" s="386"/>
      <c r="B21" s="20" t="s">
        <v>317</v>
      </c>
      <c r="C21" s="89" t="n">
        <v>370307.35</v>
      </c>
      <c r="D21" s="89" t="n">
        <v>0</v>
      </c>
      <c r="E21" s="89" t="n">
        <v>-370307.35</v>
      </c>
      <c r="F21" s="89" t="n">
        <v>0</v>
      </c>
    </row>
    <row r="22" customFormat="false" ht="12.75" hidden="false" customHeight="false" outlineLevel="0" collapsed="false">
      <c r="A22" s="386"/>
      <c r="B22" s="391" t="s">
        <v>318</v>
      </c>
      <c r="C22" s="390" t="n">
        <v>-33212.5899999999</v>
      </c>
      <c r="D22" s="390" t="n">
        <v>0</v>
      </c>
      <c r="E22" s="390" t="n">
        <v>33212.5899999999</v>
      </c>
      <c r="F22" s="390" t="n">
        <v>0</v>
      </c>
    </row>
    <row r="23" customFormat="false" ht="12.75" hidden="false" customHeight="false" outlineLevel="0" collapsed="false">
      <c r="A23" s="386"/>
      <c r="B23" s="392"/>
      <c r="C23" s="393"/>
      <c r="D23" s="393"/>
      <c r="E23" s="393"/>
      <c r="F23" s="393"/>
    </row>
    <row r="24" customFormat="false" ht="12.75" hidden="false" customHeight="false" outlineLevel="0" collapsed="false">
      <c r="A24" s="386"/>
      <c r="B24" s="76" t="s">
        <v>319</v>
      </c>
      <c r="C24" s="78" t="n">
        <v>2068606.98</v>
      </c>
      <c r="D24" s="78" t="n">
        <v>1568038.99129353</v>
      </c>
      <c r="E24" s="78" t="n">
        <v>-500567.988706468</v>
      </c>
      <c r="F24" s="78" t="n">
        <v>-31.9231850410513</v>
      </c>
    </row>
    <row r="25" customFormat="false" ht="12.75" hidden="false" customHeight="false" outlineLevel="0" collapsed="false">
      <c r="A25" s="386"/>
      <c r="B25" s="394"/>
      <c r="C25" s="78"/>
      <c r="D25" s="78"/>
      <c r="E25" s="78"/>
      <c r="F25" s="78"/>
    </row>
    <row r="26" customFormat="false" ht="12.75" hidden="false" customHeight="false" outlineLevel="0" collapsed="false">
      <c r="A26" s="386"/>
      <c r="B26" s="76" t="s">
        <v>250</v>
      </c>
      <c r="C26" s="78" t="n">
        <v>2579975.64</v>
      </c>
      <c r="D26" s="78" t="n">
        <v>0</v>
      </c>
      <c r="E26" s="78" t="n">
        <v>-2579975.64</v>
      </c>
      <c r="F26" s="78" t="n">
        <v>0</v>
      </c>
    </row>
    <row r="27" customFormat="false" ht="12.75" hidden="false" customHeight="false" outlineLevel="0" collapsed="false">
      <c r="A27" s="386"/>
      <c r="B27" s="394"/>
      <c r="C27" s="78"/>
      <c r="D27" s="78"/>
      <c r="E27" s="78"/>
      <c r="F27" s="78"/>
    </row>
    <row r="28" customFormat="false" ht="12.75" hidden="false" customHeight="false" outlineLevel="0" collapsed="false">
      <c r="A28" s="386"/>
      <c r="B28" s="18" t="s">
        <v>86</v>
      </c>
      <c r="C28" s="89" t="n">
        <v>-3578.34</v>
      </c>
      <c r="D28" s="89" t="n">
        <v>0</v>
      </c>
      <c r="E28" s="89" t="n">
        <v>3578.34</v>
      </c>
      <c r="F28" s="89" t="n">
        <v>0</v>
      </c>
    </row>
    <row r="29" customFormat="false" ht="12.75" hidden="false" customHeight="false" outlineLevel="0" collapsed="false">
      <c r="A29" s="386"/>
      <c r="B29" s="391" t="s">
        <v>158</v>
      </c>
      <c r="C29" s="390" t="n">
        <v>4525846</v>
      </c>
      <c r="D29" s="390" t="n">
        <v>0</v>
      </c>
      <c r="E29" s="390" t="n">
        <v>-4525846</v>
      </c>
      <c r="F29" s="390" t="n">
        <v>0</v>
      </c>
    </row>
    <row r="30" customFormat="false" ht="13.5" hidden="false" customHeight="false" outlineLevel="0" collapsed="false">
      <c r="A30" s="386"/>
      <c r="B30" s="395"/>
      <c r="C30" s="396"/>
      <c r="D30" s="396"/>
      <c r="E30" s="396"/>
      <c r="F30" s="396"/>
    </row>
    <row r="31" customFormat="false" ht="13.5" hidden="false" customHeight="false" outlineLevel="0" collapsed="false">
      <c r="A31" s="386"/>
      <c r="B31" s="397" t="s">
        <v>91</v>
      </c>
      <c r="C31" s="398" t="n">
        <v>8523289.51</v>
      </c>
      <c r="D31" s="398" t="n">
        <v>1568038.99129353</v>
      </c>
      <c r="E31" s="398" t="n">
        <v>-6955250.51870647</v>
      </c>
      <c r="F31" s="398" t="n">
        <v>-443.56362037712</v>
      </c>
    </row>
    <row r="32" customFormat="false" ht="13.5" hidden="false" customHeight="false" outlineLevel="0" collapsed="false">
      <c r="A32" s="386"/>
      <c r="B32" s="394"/>
      <c r="C32" s="78"/>
      <c r="D32" s="78"/>
      <c r="E32" s="78"/>
      <c r="F32" s="78"/>
    </row>
    <row r="33" customFormat="false" ht="12.75" hidden="false" customHeight="false" outlineLevel="0" collapsed="false">
      <c r="A33" s="386"/>
      <c r="B33" s="20" t="s">
        <v>320</v>
      </c>
      <c r="C33" s="89" t="n">
        <v>-1564734.68</v>
      </c>
      <c r="D33" s="89" t="n">
        <v>0</v>
      </c>
      <c r="E33" s="89" t="n">
        <v>1564734.68</v>
      </c>
      <c r="F33" s="89" t="n">
        <v>0</v>
      </c>
    </row>
    <row r="34" customFormat="false" ht="12.75" hidden="false" customHeight="false" outlineLevel="0" collapsed="false">
      <c r="A34" s="386"/>
      <c r="B34" s="20" t="s">
        <v>294</v>
      </c>
      <c r="C34" s="89" t="n">
        <v>523916</v>
      </c>
      <c r="D34" s="89" t="n">
        <v>0</v>
      </c>
      <c r="E34" s="89" t="n">
        <v>-523916</v>
      </c>
      <c r="F34" s="89" t="n">
        <v>0</v>
      </c>
    </row>
    <row r="35" customFormat="false" ht="13.5" hidden="false" customHeight="false" outlineLevel="0" collapsed="false">
      <c r="A35" s="386"/>
      <c r="B35" s="399"/>
      <c r="C35" s="400"/>
      <c r="D35" s="400"/>
      <c r="E35" s="400"/>
      <c r="F35" s="400"/>
    </row>
    <row r="36" customFormat="false" ht="13.5" hidden="false" customHeight="false" outlineLevel="0" collapsed="false">
      <c r="A36" s="386"/>
      <c r="B36" s="397" t="s">
        <v>99</v>
      </c>
      <c r="C36" s="398" t="n">
        <v>7482470.83</v>
      </c>
      <c r="D36" s="398" t="n">
        <v>1568038.99129353</v>
      </c>
      <c r="E36" s="398" t="n">
        <v>-5914431.83870647</v>
      </c>
      <c r="F36" s="398" t="n">
        <v>-377.186528622444</v>
      </c>
    </row>
    <row r="37" customFormat="false" ht="13.5" hidden="false" customHeight="false" outlineLevel="0" collapsed="false"/>
    <row r="38" customFormat="false" ht="12.75" hidden="false" customHeight="false" outlineLevel="0" collapsed="false">
      <c r="B38" s="6" t="s">
        <v>0</v>
      </c>
    </row>
    <row r="39" customFormat="false" ht="12.75" hidden="false" customHeight="true" outlineLevel="0" collapsed="false">
      <c r="B39" s="3" t="s">
        <v>257</v>
      </c>
    </row>
    <row r="41" customFormat="false" ht="12.75" hidden="false" customHeight="false" outlineLevel="0" collapsed="false">
      <c r="C41" s="18" t="s">
        <v>321</v>
      </c>
      <c r="D41" s="18" t="s">
        <v>271</v>
      </c>
      <c r="E41" s="20" t="s">
        <v>322</v>
      </c>
      <c r="F41" s="20" t="s">
        <v>323</v>
      </c>
    </row>
    <row r="42" customFormat="false" ht="12.75" hidden="false" customHeight="false" outlineLevel="0" collapsed="false">
      <c r="B42" s="18" t="s">
        <v>108</v>
      </c>
      <c r="C42" s="401" t="n">
        <v>173</v>
      </c>
      <c r="D42" s="401" t="n">
        <v>178</v>
      </c>
      <c r="E42" s="401" t="n">
        <v>5</v>
      </c>
      <c r="F42" s="401" t="n">
        <v>2.80898876404494</v>
      </c>
    </row>
  </sheetData>
  <mergeCells count="1">
    <mergeCell ref="A7:A3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S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A7:IV7"/>
    </sheetView>
  </sheetViews>
  <sheetFormatPr defaultColWidth="9.0546875" defaultRowHeight="12.75" customHeight="true" zeroHeight="false" outlineLevelRow="0" outlineLevelCol="2"/>
  <cols>
    <col collapsed="false" customWidth="true" hidden="false" outlineLevel="0" max="2" min="2" style="0" width="40.84"/>
    <col collapsed="false" customWidth="true" hidden="true" outlineLevel="2" max="3" min="3" style="0" width="12.85"/>
    <col collapsed="false" customWidth="true" hidden="true" outlineLevel="2" max="5" min="4" style="0" width="12.42"/>
    <col collapsed="true" customWidth="true" hidden="false" outlineLevel="1" max="6" min="6" style="0" width="12.85"/>
    <col collapsed="false" customWidth="true" hidden="true" outlineLevel="2" max="9" min="7" style="0" width="12.42"/>
    <col collapsed="true" customWidth="true" hidden="false" outlineLevel="1" max="10" min="10" style="0" width="12.42"/>
    <col collapsed="false" customWidth="true" hidden="true" outlineLevel="2" max="13" min="11" style="0" width="12.42"/>
    <col collapsed="true" customWidth="true" hidden="false" outlineLevel="1" max="14" min="14" style="0" width="12.42"/>
    <col collapsed="false" customWidth="true" hidden="true" outlineLevel="2" max="17" min="15" style="0" width="12.42"/>
    <col collapsed="true" customWidth="true" hidden="false" outlineLevel="1" max="18" min="18" style="0" width="12.42"/>
    <col collapsed="false" customWidth="true" hidden="false" outlineLevel="0" max="19" min="19" style="0" width="16.99"/>
  </cols>
  <sheetData>
    <row r="4" customFormat="false" ht="12.75" hidden="false" customHeight="false" outlineLevel="0" collapsed="false">
      <c r="B4" s="6" t="s">
        <v>0</v>
      </c>
    </row>
    <row r="5" customFormat="false" ht="12.75" hidden="false" customHeight="true" outlineLevel="0" collapsed="false">
      <c r="B5" s="3" t="s">
        <v>257</v>
      </c>
    </row>
    <row r="7" customFormat="false" ht="21.75" hidden="false" customHeight="true" outlineLevel="0" collapsed="false">
      <c r="A7" s="402" t="s">
        <v>324</v>
      </c>
      <c r="B7" s="403"/>
      <c r="C7" s="404" t="s">
        <v>108</v>
      </c>
      <c r="D7" s="404" t="s">
        <v>109</v>
      </c>
      <c r="E7" s="404" t="s">
        <v>110</v>
      </c>
      <c r="F7" s="405" t="s">
        <v>3</v>
      </c>
      <c r="G7" s="404" t="s">
        <v>111</v>
      </c>
      <c r="H7" s="404" t="s">
        <v>112</v>
      </c>
      <c r="I7" s="404" t="s">
        <v>113</v>
      </c>
      <c r="J7" s="405" t="s">
        <v>114</v>
      </c>
      <c r="K7" s="404" t="s">
        <v>115</v>
      </c>
      <c r="L7" s="404" t="s">
        <v>116</v>
      </c>
      <c r="M7" s="404" t="s">
        <v>117</v>
      </c>
      <c r="N7" s="405" t="s">
        <v>118</v>
      </c>
      <c r="O7" s="404" t="s">
        <v>119</v>
      </c>
      <c r="P7" s="404" t="s">
        <v>120</v>
      </c>
      <c r="Q7" s="404" t="s">
        <v>121</v>
      </c>
      <c r="R7" s="405" t="s">
        <v>122</v>
      </c>
      <c r="S7" s="405" t="s">
        <v>268</v>
      </c>
    </row>
    <row r="8" customFormat="false" ht="12.75" hidden="false" customHeight="false" outlineLevel="0" collapsed="false">
      <c r="A8" s="402"/>
      <c r="B8" s="406"/>
      <c r="C8" s="407"/>
      <c r="D8" s="407"/>
      <c r="E8" s="407"/>
      <c r="F8" s="408"/>
      <c r="G8" s="407"/>
      <c r="H8" s="407"/>
      <c r="I8" s="407"/>
      <c r="J8" s="408"/>
      <c r="K8" s="407"/>
      <c r="L8" s="407"/>
      <c r="M8" s="407"/>
      <c r="N8" s="408"/>
      <c r="O8" s="407"/>
      <c r="P8" s="407"/>
      <c r="Q8" s="407"/>
      <c r="R8" s="408"/>
      <c r="S8" s="408"/>
    </row>
    <row r="9" customFormat="false" ht="12.75" hidden="false" customHeight="false" outlineLevel="0" collapsed="false">
      <c r="A9" s="402"/>
      <c r="B9" s="409" t="s">
        <v>316</v>
      </c>
      <c r="C9" s="410" t="n">
        <v>-647560.77</v>
      </c>
      <c r="D9" s="410" t="n">
        <v>0</v>
      </c>
      <c r="E9" s="410" t="n">
        <v>0</v>
      </c>
      <c r="F9" s="410" t="n">
        <v>-647560.77</v>
      </c>
      <c r="G9" s="410" t="n">
        <v>0</v>
      </c>
      <c r="H9" s="410" t="n">
        <v>0</v>
      </c>
      <c r="I9" s="410" t="n">
        <v>0</v>
      </c>
      <c r="J9" s="410" t="n">
        <v>0</v>
      </c>
      <c r="K9" s="410" t="n">
        <v>0</v>
      </c>
      <c r="L9" s="410" t="n">
        <v>0</v>
      </c>
      <c r="M9" s="410" t="n">
        <v>0</v>
      </c>
      <c r="N9" s="410" t="n">
        <v>0</v>
      </c>
      <c r="O9" s="410" t="n">
        <v>0</v>
      </c>
      <c r="P9" s="410" t="n">
        <v>0</v>
      </c>
      <c r="Q9" s="410" t="n">
        <v>0</v>
      </c>
      <c r="R9" s="410" t="n">
        <v>0</v>
      </c>
      <c r="S9" s="410" t="n">
        <v>-647560.77</v>
      </c>
    </row>
    <row r="10" customFormat="false" ht="12.75" hidden="false" customHeight="false" outlineLevel="0" collapsed="false">
      <c r="A10" s="402"/>
      <c r="B10" s="17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</row>
    <row r="11" customFormat="false" ht="12.75" hidden="false" customHeight="false" outlineLevel="0" collapsed="false">
      <c r="A11" s="402"/>
      <c r="B11" s="18" t="s">
        <v>65</v>
      </c>
      <c r="C11" s="89" t="n">
        <v>1731512.22</v>
      </c>
      <c r="D11" s="89" t="n">
        <v>0</v>
      </c>
      <c r="E11" s="89" t="n">
        <v>0</v>
      </c>
      <c r="F11" s="89" t="n">
        <v>1731512.22</v>
      </c>
      <c r="G11" s="89" t="n">
        <v>0</v>
      </c>
      <c r="H11" s="89" t="n">
        <v>0</v>
      </c>
      <c r="I11" s="89" t="n">
        <v>0</v>
      </c>
      <c r="J11" s="89" t="n">
        <v>0</v>
      </c>
      <c r="K11" s="89" t="n">
        <v>0</v>
      </c>
      <c r="L11" s="89" t="n">
        <v>0</v>
      </c>
      <c r="M11" s="89" t="n">
        <v>0</v>
      </c>
      <c r="N11" s="89" t="n">
        <v>0</v>
      </c>
      <c r="O11" s="89" t="n">
        <v>0</v>
      </c>
      <c r="P11" s="89" t="n">
        <v>0</v>
      </c>
      <c r="Q11" s="89" t="n">
        <v>0</v>
      </c>
      <c r="R11" s="89" t="n">
        <v>0</v>
      </c>
      <c r="S11" s="89" t="n">
        <v>1731512.22</v>
      </c>
    </row>
    <row r="12" customFormat="false" ht="12.75" hidden="false" customHeight="false" outlineLevel="0" collapsed="false">
      <c r="A12" s="402"/>
      <c r="B12" s="17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</row>
    <row r="13" customFormat="false" ht="12.75" hidden="false" customHeight="false" outlineLevel="0" collapsed="false">
      <c r="A13" s="402"/>
      <c r="B13" s="409" t="s">
        <v>319</v>
      </c>
      <c r="C13" s="410" t="n">
        <v>2068606.98</v>
      </c>
      <c r="D13" s="410" t="n">
        <v>0</v>
      </c>
      <c r="E13" s="410" t="n">
        <v>0</v>
      </c>
      <c r="F13" s="410" t="n">
        <v>2068606.98</v>
      </c>
      <c r="G13" s="410" t="n">
        <v>0</v>
      </c>
      <c r="H13" s="410" t="n">
        <v>0</v>
      </c>
      <c r="I13" s="410" t="n">
        <v>0</v>
      </c>
      <c r="J13" s="410" t="n">
        <v>0</v>
      </c>
      <c r="K13" s="410" t="n">
        <v>0</v>
      </c>
      <c r="L13" s="410" t="n">
        <v>0</v>
      </c>
      <c r="M13" s="410" t="n">
        <v>0</v>
      </c>
      <c r="N13" s="410" t="n">
        <v>0</v>
      </c>
      <c r="O13" s="410" t="n">
        <v>0</v>
      </c>
      <c r="P13" s="410" t="n">
        <v>0</v>
      </c>
      <c r="Q13" s="410" t="n">
        <v>0</v>
      </c>
      <c r="R13" s="410" t="n">
        <v>0</v>
      </c>
      <c r="S13" s="410" t="n">
        <v>2068606.98</v>
      </c>
    </row>
    <row r="14" customFormat="false" ht="12.75" hidden="false" customHeight="false" outlineLevel="0" collapsed="false">
      <c r="A14" s="402"/>
      <c r="B14" s="17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</row>
    <row r="15" customFormat="false" ht="12.75" hidden="false" customHeight="false" outlineLevel="0" collapsed="false">
      <c r="A15" s="402"/>
      <c r="B15" s="18" t="s">
        <v>325</v>
      </c>
      <c r="C15" s="89" t="n">
        <v>2663351.87</v>
      </c>
      <c r="D15" s="89" t="n">
        <v>0</v>
      </c>
      <c r="E15" s="89" t="n">
        <v>0</v>
      </c>
      <c r="F15" s="89" t="n">
        <v>2663351.87</v>
      </c>
      <c r="G15" s="89" t="n">
        <v>0</v>
      </c>
      <c r="H15" s="89" t="n">
        <v>0</v>
      </c>
      <c r="I15" s="89" t="n">
        <v>0</v>
      </c>
      <c r="J15" s="89" t="n">
        <v>0</v>
      </c>
      <c r="K15" s="89" t="n">
        <v>0</v>
      </c>
      <c r="L15" s="89" t="n">
        <v>0</v>
      </c>
      <c r="M15" s="89" t="n">
        <v>0</v>
      </c>
      <c r="N15" s="89" t="n">
        <v>0</v>
      </c>
      <c r="O15" s="89" t="n">
        <v>0</v>
      </c>
      <c r="P15" s="89" t="n">
        <v>0</v>
      </c>
      <c r="Q15" s="89" t="n">
        <v>0</v>
      </c>
      <c r="R15" s="89" t="n">
        <v>0</v>
      </c>
      <c r="S15" s="89" t="n">
        <v>2663351.87</v>
      </c>
    </row>
    <row r="16" customFormat="false" ht="12.75" hidden="false" customHeight="false" outlineLevel="0" collapsed="false">
      <c r="A16" s="402"/>
      <c r="B16" s="18" t="s">
        <v>83</v>
      </c>
      <c r="C16" s="89" t="n">
        <v>-83376.23</v>
      </c>
      <c r="D16" s="89" t="n">
        <v>0</v>
      </c>
      <c r="E16" s="89" t="n">
        <v>0</v>
      </c>
      <c r="F16" s="89" t="n">
        <v>-83376.23</v>
      </c>
      <c r="G16" s="89" t="n">
        <v>0</v>
      </c>
      <c r="H16" s="89" t="n">
        <v>0</v>
      </c>
      <c r="I16" s="89" t="n">
        <v>0</v>
      </c>
      <c r="J16" s="89" t="n">
        <v>0</v>
      </c>
      <c r="K16" s="89" t="n">
        <v>0</v>
      </c>
      <c r="L16" s="89" t="n">
        <v>0</v>
      </c>
      <c r="M16" s="89" t="n">
        <v>0</v>
      </c>
      <c r="N16" s="89" t="n">
        <v>0</v>
      </c>
      <c r="O16" s="89" t="n">
        <v>0</v>
      </c>
      <c r="P16" s="89" t="n">
        <v>0</v>
      </c>
      <c r="Q16" s="89" t="n">
        <v>0</v>
      </c>
      <c r="R16" s="89" t="n">
        <v>0</v>
      </c>
      <c r="S16" s="89" t="n">
        <v>-83376.23</v>
      </c>
    </row>
    <row r="17" customFormat="false" ht="12.75" hidden="false" customHeight="false" outlineLevel="0" collapsed="false">
      <c r="A17" s="402"/>
      <c r="B17" s="409" t="s">
        <v>250</v>
      </c>
      <c r="C17" s="410" t="n">
        <v>2579975.64</v>
      </c>
      <c r="D17" s="410" t="n">
        <v>0</v>
      </c>
      <c r="E17" s="410" t="n">
        <v>0</v>
      </c>
      <c r="F17" s="410" t="n">
        <v>2579975.64</v>
      </c>
      <c r="G17" s="410" t="n">
        <v>0</v>
      </c>
      <c r="H17" s="410" t="n">
        <v>0</v>
      </c>
      <c r="I17" s="410" t="n">
        <v>0</v>
      </c>
      <c r="J17" s="410" t="n">
        <v>0</v>
      </c>
      <c r="K17" s="410" t="n">
        <v>0</v>
      </c>
      <c r="L17" s="410" t="n">
        <v>0</v>
      </c>
      <c r="M17" s="410" t="n">
        <v>0</v>
      </c>
      <c r="N17" s="410" t="n">
        <v>0</v>
      </c>
      <c r="O17" s="410" t="n">
        <v>0</v>
      </c>
      <c r="P17" s="410" t="n">
        <v>0</v>
      </c>
      <c r="Q17" s="410" t="n">
        <v>0</v>
      </c>
      <c r="R17" s="410" t="n">
        <v>0</v>
      </c>
      <c r="S17" s="410" t="n">
        <v>2579975.64</v>
      </c>
    </row>
    <row r="18" customFormat="false" ht="12.75" hidden="false" customHeight="false" outlineLevel="0" collapsed="false">
      <c r="A18" s="402"/>
      <c r="B18" s="18" t="s">
        <v>326</v>
      </c>
      <c r="C18" s="89" t="n">
        <v>2663351.87</v>
      </c>
      <c r="D18" s="89" t="n">
        <v>0</v>
      </c>
      <c r="E18" s="89" t="n">
        <v>0</v>
      </c>
      <c r="F18" s="89" t="n">
        <v>2663351.87</v>
      </c>
      <c r="G18" s="89" t="n">
        <v>0</v>
      </c>
      <c r="H18" s="89" t="n">
        <v>0</v>
      </c>
      <c r="I18" s="89" t="n">
        <v>0</v>
      </c>
      <c r="J18" s="89" t="n">
        <v>0</v>
      </c>
      <c r="K18" s="89" t="n">
        <v>0</v>
      </c>
      <c r="L18" s="89" t="n">
        <v>0</v>
      </c>
      <c r="M18" s="89" t="n">
        <v>0</v>
      </c>
      <c r="N18" s="89" t="n">
        <v>0</v>
      </c>
      <c r="O18" s="89" t="n">
        <v>0</v>
      </c>
      <c r="P18" s="89" t="n">
        <v>0</v>
      </c>
      <c r="Q18" s="89" t="n">
        <v>0</v>
      </c>
      <c r="R18" s="89" t="n">
        <v>0</v>
      </c>
      <c r="S18" s="89" t="n">
        <v>2663351.87</v>
      </c>
    </row>
    <row r="19" customFormat="false" ht="12.75" hidden="false" customHeight="false" outlineLevel="0" collapsed="false">
      <c r="A19" s="402"/>
      <c r="B19" s="17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</row>
    <row r="20" customFormat="false" ht="12.75" hidden="false" customHeight="false" outlineLevel="0" collapsed="false">
      <c r="A20" s="402"/>
      <c r="B20" s="409" t="s">
        <v>327</v>
      </c>
      <c r="C20" s="410" t="n">
        <v>4522267.66</v>
      </c>
      <c r="D20" s="410" t="n">
        <v>0</v>
      </c>
      <c r="E20" s="410" t="n">
        <v>0</v>
      </c>
      <c r="F20" s="410" t="n">
        <v>4522267.66</v>
      </c>
      <c r="G20" s="410" t="n">
        <v>0</v>
      </c>
      <c r="H20" s="410" t="n">
        <v>0</v>
      </c>
      <c r="I20" s="410" t="n">
        <v>0</v>
      </c>
      <c r="J20" s="410" t="n">
        <v>0</v>
      </c>
      <c r="K20" s="410" t="n">
        <v>0</v>
      </c>
      <c r="L20" s="410" t="n">
        <v>0</v>
      </c>
      <c r="M20" s="410" t="n">
        <v>0</v>
      </c>
      <c r="N20" s="410" t="n">
        <v>0</v>
      </c>
      <c r="O20" s="410" t="n">
        <v>0</v>
      </c>
      <c r="P20" s="410" t="n">
        <v>0</v>
      </c>
      <c r="Q20" s="410" t="n">
        <v>0</v>
      </c>
      <c r="R20" s="410" t="n">
        <v>0</v>
      </c>
      <c r="S20" s="410" t="n">
        <v>4522267.66</v>
      </c>
    </row>
    <row r="21" customFormat="false" ht="12.75" hidden="false" customHeight="false" outlineLevel="0" collapsed="false">
      <c r="A21" s="402"/>
      <c r="B21" s="17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</row>
    <row r="22" customFormat="false" ht="13.5" hidden="false" customHeight="false" outlineLevel="0" collapsed="false">
      <c r="A22" s="402"/>
      <c r="B22" s="411" t="s">
        <v>91</v>
      </c>
      <c r="C22" s="412" t="n">
        <v>8523289.51</v>
      </c>
      <c r="D22" s="412" t="n">
        <v>0</v>
      </c>
      <c r="E22" s="412" t="n">
        <v>0</v>
      </c>
      <c r="F22" s="412" t="n">
        <v>8523289.51</v>
      </c>
      <c r="G22" s="412" t="n">
        <v>0</v>
      </c>
      <c r="H22" s="412" t="n">
        <v>0</v>
      </c>
      <c r="I22" s="412" t="n">
        <v>0</v>
      </c>
      <c r="J22" s="412" t="n">
        <v>0</v>
      </c>
      <c r="K22" s="412" t="n">
        <v>0</v>
      </c>
      <c r="L22" s="412" t="n">
        <v>0</v>
      </c>
      <c r="M22" s="412" t="n">
        <v>0</v>
      </c>
      <c r="N22" s="412" t="n">
        <v>0</v>
      </c>
      <c r="O22" s="412" t="n">
        <v>0</v>
      </c>
      <c r="P22" s="412" t="n">
        <v>0</v>
      </c>
      <c r="Q22" s="412" t="n">
        <v>0</v>
      </c>
      <c r="R22" s="412" t="n">
        <v>0</v>
      </c>
      <c r="S22" s="412" t="n">
        <v>8523289.51</v>
      </c>
    </row>
    <row r="23" customFormat="false" ht="13.5" hidden="false" customHeight="false" outlineLevel="0" collapsed="false">
      <c r="A23" s="402"/>
      <c r="B23" s="17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</row>
    <row r="24" customFormat="false" ht="12.75" hidden="false" customHeight="false" outlineLevel="0" collapsed="false">
      <c r="A24" s="402"/>
      <c r="B24" s="18" t="s">
        <v>328</v>
      </c>
      <c r="C24" s="89" t="n">
        <v>-1040818.68</v>
      </c>
      <c r="D24" s="89" t="n">
        <v>0</v>
      </c>
      <c r="E24" s="89" t="n">
        <v>0</v>
      </c>
      <c r="F24" s="89" t="n">
        <v>-1040818.68</v>
      </c>
      <c r="G24" s="89" t="n">
        <v>0</v>
      </c>
      <c r="H24" s="89" t="n">
        <v>0</v>
      </c>
      <c r="I24" s="89" t="n">
        <v>0</v>
      </c>
      <c r="J24" s="89" t="n">
        <v>0</v>
      </c>
      <c r="K24" s="89" t="n">
        <v>0</v>
      </c>
      <c r="L24" s="89" t="n">
        <v>0</v>
      </c>
      <c r="M24" s="89" t="n">
        <v>0</v>
      </c>
      <c r="N24" s="89" t="n">
        <v>0</v>
      </c>
      <c r="O24" s="89" t="n">
        <v>0</v>
      </c>
      <c r="P24" s="89" t="n">
        <v>0</v>
      </c>
      <c r="Q24" s="89" t="n">
        <v>0</v>
      </c>
      <c r="R24" s="89" t="n">
        <v>0</v>
      </c>
      <c r="S24" s="89" t="n">
        <v>-1040818.68</v>
      </c>
    </row>
    <row r="25" customFormat="false" ht="12.75" hidden="true" customHeight="true" outlineLevel="0" collapsed="false">
      <c r="A25" s="402"/>
      <c r="B25" s="18" t="s">
        <v>329</v>
      </c>
      <c r="C25" s="89" t="n">
        <v>0</v>
      </c>
      <c r="D25" s="89" t="n">
        <v>0</v>
      </c>
      <c r="E25" s="89" t="n">
        <v>0</v>
      </c>
      <c r="F25" s="89" t="n">
        <v>0</v>
      </c>
      <c r="G25" s="89" t="n">
        <v>0</v>
      </c>
      <c r="H25" s="89" t="n">
        <v>0</v>
      </c>
      <c r="I25" s="89" t="n">
        <v>0</v>
      </c>
      <c r="J25" s="89" t="n">
        <v>0</v>
      </c>
      <c r="K25" s="89" t="n">
        <v>0</v>
      </c>
      <c r="L25" s="89" t="n">
        <v>0</v>
      </c>
      <c r="M25" s="89" t="n">
        <v>0</v>
      </c>
      <c r="N25" s="89" t="n">
        <v>0</v>
      </c>
      <c r="O25" s="89" t="n">
        <v>0</v>
      </c>
      <c r="P25" s="89" t="n">
        <v>0</v>
      </c>
      <c r="Q25" s="89" t="n">
        <v>0</v>
      </c>
      <c r="R25" s="89" t="n">
        <v>0</v>
      </c>
      <c r="S25" s="89" t="n">
        <v>0</v>
      </c>
    </row>
    <row r="26" customFormat="false" ht="13.5" hidden="false" customHeight="false" outlineLevel="0" collapsed="false">
      <c r="A26" s="402"/>
      <c r="B26" s="17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</row>
    <row r="27" customFormat="false" ht="15.75" hidden="false" customHeight="false" outlineLevel="0" collapsed="false">
      <c r="A27" s="402"/>
      <c r="B27" s="413" t="s">
        <v>99</v>
      </c>
      <c r="C27" s="414" t="n">
        <v>7482470.83000001</v>
      </c>
      <c r="D27" s="414" t="n">
        <v>0</v>
      </c>
      <c r="E27" s="414" t="n">
        <v>0</v>
      </c>
      <c r="F27" s="414" t="n">
        <v>7482470.83000001</v>
      </c>
      <c r="G27" s="414" t="n">
        <v>0</v>
      </c>
      <c r="H27" s="414" t="n">
        <v>0</v>
      </c>
      <c r="I27" s="414" t="n">
        <v>0</v>
      </c>
      <c r="J27" s="414" t="n">
        <v>0</v>
      </c>
      <c r="K27" s="414" t="n">
        <v>0</v>
      </c>
      <c r="L27" s="414" t="n">
        <v>0</v>
      </c>
      <c r="M27" s="414" t="n">
        <v>0</v>
      </c>
      <c r="N27" s="414" t="n">
        <v>0</v>
      </c>
      <c r="O27" s="414" t="n">
        <v>0</v>
      </c>
      <c r="P27" s="414" t="n">
        <v>0</v>
      </c>
      <c r="Q27" s="414" t="n">
        <v>0</v>
      </c>
      <c r="R27" s="414" t="n">
        <v>0</v>
      </c>
      <c r="S27" s="414" t="n">
        <v>7482470.83000001</v>
      </c>
    </row>
    <row r="28" customFormat="false" ht="13.5" hidden="false" customHeight="false" outlineLevel="0" collapsed="false"/>
  </sheetData>
  <mergeCells count="1">
    <mergeCell ref="A7:A2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T29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A7:IV7"/>
    </sheetView>
  </sheetViews>
  <sheetFormatPr defaultColWidth="9.0546875" defaultRowHeight="12.75" customHeight="true" zeroHeight="false" outlineLevelRow="1" outlineLevelCol="4"/>
  <cols>
    <col collapsed="false" customWidth="true" hidden="false" outlineLevel="0" max="2" min="2" style="0" width="45.7"/>
    <col collapsed="false" customWidth="true" hidden="true" outlineLevel="4" max="3" min="3" style="0" width="3.85"/>
    <col collapsed="false" customWidth="true" hidden="true" outlineLevel="4" max="5" min="4" style="0" width="4.14"/>
    <col collapsed="true" customWidth="true" hidden="false" outlineLevel="2" max="6" min="6" style="0" width="12.99"/>
    <col collapsed="false" customWidth="true" hidden="true" outlineLevel="4" max="9" min="7" style="0" width="12.99"/>
    <col collapsed="true" customWidth="true" hidden="false" outlineLevel="2" max="10" min="10" style="0" width="12.99"/>
    <col collapsed="false" customWidth="true" hidden="true" outlineLevel="4" max="13" min="11" style="0" width="12.99"/>
    <col collapsed="true" customWidth="true" hidden="false" outlineLevel="2" max="14" min="14" style="0" width="12.99"/>
    <col collapsed="false" customWidth="true" hidden="true" outlineLevel="4" max="17" min="15" style="0" width="12.99"/>
    <col collapsed="true" customWidth="true" hidden="false" outlineLevel="2" max="18" min="18" style="0" width="12.99"/>
    <col collapsed="false" customWidth="true" hidden="false" outlineLevel="0" max="20" min="19" style="0" width="12.99"/>
  </cols>
  <sheetData>
    <row r="4" customFormat="false" ht="12.75" hidden="false" customHeight="false" outlineLevel="0" collapsed="false">
      <c r="B4" s="6" t="s">
        <v>0</v>
      </c>
    </row>
    <row r="5" customFormat="false" ht="12.75" hidden="false" customHeight="true" outlineLevel="0" collapsed="false">
      <c r="B5" s="4" t="s">
        <v>255</v>
      </c>
      <c r="C5" s="4" t="s">
        <v>207</v>
      </c>
    </row>
    <row r="7" customFormat="false" ht="16.5" hidden="false" customHeight="true" outlineLevel="0" collapsed="false">
      <c r="A7" s="415"/>
      <c r="B7" s="19"/>
      <c r="C7" s="15" t="s">
        <v>108</v>
      </c>
      <c r="D7" s="15" t="s">
        <v>109</v>
      </c>
      <c r="E7" s="15" t="s">
        <v>110</v>
      </c>
      <c r="F7" s="14" t="s">
        <v>3</v>
      </c>
      <c r="G7" s="15" t="s">
        <v>111</v>
      </c>
      <c r="H7" s="15" t="s">
        <v>112</v>
      </c>
      <c r="I7" s="15" t="s">
        <v>113</v>
      </c>
      <c r="J7" s="14" t="s">
        <v>114</v>
      </c>
      <c r="K7" s="15" t="s">
        <v>115</v>
      </c>
      <c r="L7" s="15" t="s">
        <v>116</v>
      </c>
      <c r="M7" s="15" t="s">
        <v>117</v>
      </c>
      <c r="N7" s="14" t="s">
        <v>118</v>
      </c>
      <c r="O7" s="15" t="s">
        <v>119</v>
      </c>
      <c r="P7" s="15" t="s">
        <v>120</v>
      </c>
      <c r="Q7" s="15" t="s">
        <v>121</v>
      </c>
      <c r="R7" s="14" t="s">
        <v>122</v>
      </c>
      <c r="S7" s="14" t="s">
        <v>268</v>
      </c>
      <c r="T7" s="416"/>
    </row>
    <row r="8" customFormat="false" ht="12.75" hidden="false" customHeight="true" outlineLevel="1" collapsed="false">
      <c r="A8" s="415"/>
      <c r="B8" s="18" t="s">
        <v>330</v>
      </c>
      <c r="C8" s="417" t="n">
        <v>0</v>
      </c>
      <c r="D8" s="417" t="n">
        <v>0</v>
      </c>
      <c r="E8" s="417" t="n">
        <v>0</v>
      </c>
      <c r="F8" s="401" t="n">
        <v>0</v>
      </c>
      <c r="G8" s="417" t="n">
        <v>0</v>
      </c>
      <c r="H8" s="417" t="n">
        <v>0</v>
      </c>
      <c r="I8" s="417" t="n">
        <v>0</v>
      </c>
      <c r="J8" s="401" t="n">
        <v>0</v>
      </c>
      <c r="K8" s="417" t="n">
        <v>0</v>
      </c>
      <c r="L8" s="417" t="n">
        <v>0</v>
      </c>
      <c r="M8" s="417" t="n">
        <v>0</v>
      </c>
      <c r="N8" s="401" t="n">
        <v>0</v>
      </c>
      <c r="O8" s="417" t="n">
        <v>0</v>
      </c>
      <c r="P8" s="417" t="n">
        <v>0</v>
      </c>
      <c r="Q8" s="417" t="n">
        <v>0</v>
      </c>
      <c r="R8" s="401" t="n">
        <v>0</v>
      </c>
      <c r="S8" s="401" t="n">
        <v>0</v>
      </c>
    </row>
    <row r="9" customFormat="false" ht="12.75" hidden="false" customHeight="true" outlineLevel="1" collapsed="false">
      <c r="A9" s="415"/>
      <c r="B9" s="18" t="s">
        <v>331</v>
      </c>
      <c r="C9" s="417" t="n">
        <v>0</v>
      </c>
      <c r="D9" s="417" t="n">
        <v>0</v>
      </c>
      <c r="E9" s="417" t="n">
        <v>0</v>
      </c>
      <c r="F9" s="401" t="n">
        <v>0</v>
      </c>
      <c r="G9" s="417" t="n">
        <v>0</v>
      </c>
      <c r="H9" s="417" t="n">
        <v>0</v>
      </c>
      <c r="I9" s="417" t="n">
        <v>0</v>
      </c>
      <c r="J9" s="401" t="n">
        <v>0</v>
      </c>
      <c r="K9" s="417" t="n">
        <v>0</v>
      </c>
      <c r="L9" s="417" t="n">
        <v>0</v>
      </c>
      <c r="M9" s="417" t="n">
        <v>0</v>
      </c>
      <c r="N9" s="401" t="n">
        <v>0</v>
      </c>
      <c r="O9" s="417" t="n">
        <v>0</v>
      </c>
      <c r="P9" s="417" t="n">
        <v>0</v>
      </c>
      <c r="Q9" s="417" t="n">
        <v>0</v>
      </c>
      <c r="R9" s="401" t="n">
        <v>0</v>
      </c>
      <c r="S9" s="401" t="n">
        <v>0</v>
      </c>
    </row>
    <row r="10" customFormat="false" ht="12.75" hidden="false" customHeight="true" outlineLevel="1" collapsed="false">
      <c r="A10" s="415"/>
      <c r="B10" s="18" t="s">
        <v>332</v>
      </c>
      <c r="C10" s="417" t="n">
        <v>0</v>
      </c>
      <c r="D10" s="417" t="n">
        <v>0</v>
      </c>
      <c r="E10" s="417" t="n">
        <v>0</v>
      </c>
      <c r="F10" s="401" t="n">
        <v>0</v>
      </c>
      <c r="G10" s="417" t="n">
        <v>0</v>
      </c>
      <c r="H10" s="417" t="n">
        <v>0</v>
      </c>
      <c r="I10" s="417" t="n">
        <v>0</v>
      </c>
      <c r="J10" s="401" t="n">
        <v>0</v>
      </c>
      <c r="K10" s="417" t="n">
        <v>0</v>
      </c>
      <c r="L10" s="417" t="n">
        <v>0</v>
      </c>
      <c r="M10" s="417" t="n">
        <v>0</v>
      </c>
      <c r="N10" s="401" t="n">
        <v>0</v>
      </c>
      <c r="O10" s="417" t="n">
        <v>0</v>
      </c>
      <c r="P10" s="417" t="n">
        <v>0</v>
      </c>
      <c r="Q10" s="417" t="n">
        <v>0</v>
      </c>
      <c r="R10" s="401" t="n">
        <v>0</v>
      </c>
      <c r="S10" s="401" t="n">
        <v>0</v>
      </c>
    </row>
    <row r="11" customFormat="false" ht="12.75" hidden="false" customHeight="true" outlineLevel="1" collapsed="false">
      <c r="A11" s="415"/>
      <c r="B11" s="17" t="s">
        <v>333</v>
      </c>
      <c r="C11" s="417" t="n">
        <v>0</v>
      </c>
      <c r="D11" s="417" t="n">
        <v>0</v>
      </c>
      <c r="E11" s="417" t="n">
        <v>0</v>
      </c>
      <c r="F11" s="401" t="n">
        <v>0</v>
      </c>
      <c r="G11" s="417" t="n">
        <v>0</v>
      </c>
      <c r="H11" s="417" t="n">
        <v>0</v>
      </c>
      <c r="I11" s="417" t="n">
        <v>0</v>
      </c>
      <c r="J11" s="401" t="n">
        <v>0</v>
      </c>
      <c r="K11" s="417" t="n">
        <v>0</v>
      </c>
      <c r="L11" s="417" t="n">
        <v>0</v>
      </c>
      <c r="M11" s="417" t="n">
        <v>0</v>
      </c>
      <c r="N11" s="401" t="n">
        <v>0</v>
      </c>
      <c r="O11" s="417" t="n">
        <v>0</v>
      </c>
      <c r="P11" s="417" t="n">
        <v>0</v>
      </c>
      <c r="Q11" s="417" t="n">
        <v>0</v>
      </c>
      <c r="R11" s="401" t="n">
        <v>0</v>
      </c>
      <c r="S11" s="401" t="n">
        <v>0</v>
      </c>
    </row>
    <row r="12" customFormat="false" ht="12.75" hidden="false" customHeight="true" outlineLevel="1" collapsed="false">
      <c r="A12" s="415"/>
      <c r="B12" s="17" t="s">
        <v>334</v>
      </c>
      <c r="C12" s="417" t="n">
        <v>0</v>
      </c>
      <c r="D12" s="417" t="n">
        <v>0</v>
      </c>
      <c r="E12" s="417" t="n">
        <v>0</v>
      </c>
      <c r="F12" s="401" t="n">
        <v>0</v>
      </c>
      <c r="G12" s="417" t="n">
        <v>0</v>
      </c>
      <c r="H12" s="417" t="n">
        <v>0</v>
      </c>
      <c r="I12" s="417" t="n">
        <v>0</v>
      </c>
      <c r="J12" s="401" t="n">
        <v>0</v>
      </c>
      <c r="K12" s="417" t="n">
        <v>0</v>
      </c>
      <c r="L12" s="417" t="n">
        <v>0</v>
      </c>
      <c r="M12" s="417" t="n">
        <v>0</v>
      </c>
      <c r="N12" s="401" t="n">
        <v>0</v>
      </c>
      <c r="O12" s="417" t="n">
        <v>0</v>
      </c>
      <c r="P12" s="417" t="n">
        <v>0</v>
      </c>
      <c r="Q12" s="417" t="n">
        <v>0</v>
      </c>
      <c r="R12" s="401" t="n">
        <v>0</v>
      </c>
      <c r="S12" s="401" t="n">
        <v>0</v>
      </c>
    </row>
    <row r="13" customFormat="false" ht="12.75" hidden="false" customHeight="true" outlineLevel="1" collapsed="false">
      <c r="A13" s="415"/>
      <c r="B13" s="17" t="s">
        <v>335</v>
      </c>
      <c r="C13" s="417" t="n">
        <v>0</v>
      </c>
      <c r="D13" s="417" t="n">
        <v>0</v>
      </c>
      <c r="E13" s="417" t="n">
        <v>0</v>
      </c>
      <c r="F13" s="401" t="n">
        <v>0</v>
      </c>
      <c r="G13" s="417" t="n">
        <v>0</v>
      </c>
      <c r="H13" s="417" t="n">
        <v>0</v>
      </c>
      <c r="I13" s="417" t="n">
        <v>0</v>
      </c>
      <c r="J13" s="401" t="n">
        <v>0</v>
      </c>
      <c r="K13" s="417" t="n">
        <v>0</v>
      </c>
      <c r="L13" s="417" t="n">
        <v>0</v>
      </c>
      <c r="M13" s="417" t="n">
        <v>0</v>
      </c>
      <c r="N13" s="401" t="n">
        <v>0</v>
      </c>
      <c r="O13" s="417" t="n">
        <v>0</v>
      </c>
      <c r="P13" s="417" t="n">
        <v>0</v>
      </c>
      <c r="Q13" s="417" t="n">
        <v>0</v>
      </c>
      <c r="R13" s="401" t="n">
        <v>0</v>
      </c>
      <c r="S13" s="401" t="n">
        <v>0</v>
      </c>
    </row>
    <row r="14" customFormat="false" ht="12.75" hidden="false" customHeight="true" outlineLevel="1" collapsed="false">
      <c r="A14" s="415"/>
      <c r="B14" s="17" t="s">
        <v>336</v>
      </c>
      <c r="C14" s="417" t="n">
        <v>0</v>
      </c>
      <c r="D14" s="417" t="n">
        <v>0</v>
      </c>
      <c r="E14" s="417" t="n">
        <v>0</v>
      </c>
      <c r="F14" s="401" t="n">
        <v>0</v>
      </c>
      <c r="G14" s="417" t="n">
        <v>0</v>
      </c>
      <c r="H14" s="417" t="n">
        <v>0</v>
      </c>
      <c r="I14" s="417" t="n">
        <v>0</v>
      </c>
      <c r="J14" s="401" t="n">
        <v>0</v>
      </c>
      <c r="K14" s="417" t="n">
        <v>0</v>
      </c>
      <c r="L14" s="417" t="n">
        <v>0</v>
      </c>
      <c r="M14" s="417" t="n">
        <v>0</v>
      </c>
      <c r="N14" s="401" t="n">
        <v>0</v>
      </c>
      <c r="O14" s="417" t="n">
        <v>0</v>
      </c>
      <c r="P14" s="417" t="n">
        <v>0</v>
      </c>
      <c r="Q14" s="417" t="n">
        <v>0</v>
      </c>
      <c r="R14" s="401" t="n">
        <v>0</v>
      </c>
      <c r="S14" s="401" t="n">
        <v>0</v>
      </c>
    </row>
    <row r="15" customFormat="false" ht="12.75" hidden="false" customHeight="true" outlineLevel="1" collapsed="false">
      <c r="A15" s="415"/>
      <c r="B15" s="17" t="s">
        <v>337</v>
      </c>
      <c r="C15" s="417" t="n">
        <v>0</v>
      </c>
      <c r="D15" s="417" t="n">
        <v>0</v>
      </c>
      <c r="E15" s="417" t="n">
        <v>0</v>
      </c>
      <c r="F15" s="401" t="n">
        <v>0</v>
      </c>
      <c r="G15" s="417" t="n">
        <v>0</v>
      </c>
      <c r="H15" s="417" t="n">
        <v>0</v>
      </c>
      <c r="I15" s="417" t="n">
        <v>0</v>
      </c>
      <c r="J15" s="401" t="n">
        <v>0</v>
      </c>
      <c r="K15" s="417" t="n">
        <v>0</v>
      </c>
      <c r="L15" s="417" t="n">
        <v>0</v>
      </c>
      <c r="M15" s="417" t="n">
        <v>0</v>
      </c>
      <c r="N15" s="401" t="n">
        <v>0</v>
      </c>
      <c r="O15" s="417" t="n">
        <v>0</v>
      </c>
      <c r="P15" s="417" t="n">
        <v>0</v>
      </c>
      <c r="Q15" s="417" t="n">
        <v>0</v>
      </c>
      <c r="R15" s="401" t="n">
        <v>0</v>
      </c>
      <c r="S15" s="401" t="n">
        <v>0</v>
      </c>
    </row>
    <row r="16" customFormat="false" ht="12.75" hidden="false" customHeight="true" outlineLevel="1" collapsed="false">
      <c r="A16" s="415"/>
      <c r="B16" s="17" t="s">
        <v>338</v>
      </c>
      <c r="C16" s="417" t="n">
        <v>0</v>
      </c>
      <c r="D16" s="417" t="n">
        <v>0</v>
      </c>
      <c r="E16" s="417" t="n">
        <v>0</v>
      </c>
      <c r="F16" s="401" t="n">
        <v>0</v>
      </c>
      <c r="G16" s="417" t="n">
        <v>0</v>
      </c>
      <c r="H16" s="417" t="n">
        <v>0</v>
      </c>
      <c r="I16" s="417" t="n">
        <v>0</v>
      </c>
      <c r="J16" s="401" t="n">
        <v>0</v>
      </c>
      <c r="K16" s="417" t="n">
        <v>0</v>
      </c>
      <c r="L16" s="417" t="n">
        <v>0</v>
      </c>
      <c r="M16" s="417" t="n">
        <v>0</v>
      </c>
      <c r="N16" s="401" t="n">
        <v>0</v>
      </c>
      <c r="O16" s="417" t="n">
        <v>0</v>
      </c>
      <c r="P16" s="417" t="n">
        <v>0</v>
      </c>
      <c r="Q16" s="417" t="n">
        <v>0</v>
      </c>
      <c r="R16" s="401" t="n">
        <v>0</v>
      </c>
      <c r="S16" s="401" t="n">
        <v>0</v>
      </c>
    </row>
    <row r="17" customFormat="false" ht="12.75" hidden="false" customHeight="true" outlineLevel="1" collapsed="false">
      <c r="A17" s="415"/>
      <c r="B17" s="18" t="s">
        <v>339</v>
      </c>
      <c r="C17" s="417" t="n">
        <v>0</v>
      </c>
      <c r="D17" s="417" t="n">
        <v>0</v>
      </c>
      <c r="E17" s="417" t="n">
        <v>0</v>
      </c>
      <c r="F17" s="401" t="n">
        <v>0</v>
      </c>
      <c r="G17" s="417" t="n">
        <v>0</v>
      </c>
      <c r="H17" s="417" t="n">
        <v>0</v>
      </c>
      <c r="I17" s="417" t="n">
        <v>0</v>
      </c>
      <c r="J17" s="401" t="n">
        <v>0</v>
      </c>
      <c r="K17" s="417" t="n">
        <v>0</v>
      </c>
      <c r="L17" s="417" t="n">
        <v>0</v>
      </c>
      <c r="M17" s="417" t="n">
        <v>0</v>
      </c>
      <c r="N17" s="401" t="n">
        <v>0</v>
      </c>
      <c r="O17" s="417" t="n">
        <v>0</v>
      </c>
      <c r="P17" s="417" t="n">
        <v>0</v>
      </c>
      <c r="Q17" s="417" t="n">
        <v>0</v>
      </c>
      <c r="R17" s="401" t="n">
        <v>0</v>
      </c>
      <c r="S17" s="401" t="n">
        <v>0</v>
      </c>
    </row>
    <row r="18" customFormat="false" ht="12.75" hidden="false" customHeight="true" outlineLevel="1" collapsed="false">
      <c r="A18" s="415"/>
      <c r="B18" s="18" t="s">
        <v>340</v>
      </c>
      <c r="C18" s="417" t="n">
        <v>0</v>
      </c>
      <c r="D18" s="417" t="n">
        <v>0</v>
      </c>
      <c r="E18" s="417" t="n">
        <v>0</v>
      </c>
      <c r="F18" s="401" t="n">
        <v>0</v>
      </c>
      <c r="G18" s="417" t="n">
        <v>0</v>
      </c>
      <c r="H18" s="417" t="n">
        <v>0</v>
      </c>
      <c r="I18" s="417" t="n">
        <v>0</v>
      </c>
      <c r="J18" s="401" t="n">
        <v>0</v>
      </c>
      <c r="K18" s="417" t="n">
        <v>0</v>
      </c>
      <c r="L18" s="417" t="n">
        <v>0</v>
      </c>
      <c r="M18" s="417" t="n">
        <v>0</v>
      </c>
      <c r="N18" s="401" t="n">
        <v>0</v>
      </c>
      <c r="O18" s="417" t="n">
        <v>0</v>
      </c>
      <c r="P18" s="417" t="n">
        <v>0</v>
      </c>
      <c r="Q18" s="417" t="n">
        <v>0</v>
      </c>
      <c r="R18" s="401" t="n">
        <v>0</v>
      </c>
      <c r="S18" s="401" t="n">
        <v>0</v>
      </c>
    </row>
    <row r="19" customFormat="false" ht="12.75" hidden="false" customHeight="true" outlineLevel="1" collapsed="false">
      <c r="A19" s="415"/>
      <c r="B19" s="18" t="s">
        <v>341</v>
      </c>
      <c r="C19" s="417" t="n">
        <v>0</v>
      </c>
      <c r="D19" s="417" t="n">
        <v>0</v>
      </c>
      <c r="E19" s="417" t="n">
        <v>0</v>
      </c>
      <c r="F19" s="401" t="n">
        <v>0</v>
      </c>
      <c r="G19" s="417" t="n">
        <v>0</v>
      </c>
      <c r="H19" s="417" t="n">
        <v>0</v>
      </c>
      <c r="I19" s="417" t="n">
        <v>0</v>
      </c>
      <c r="J19" s="401" t="n">
        <v>0</v>
      </c>
      <c r="K19" s="417" t="n">
        <v>0</v>
      </c>
      <c r="L19" s="417" t="n">
        <v>0</v>
      </c>
      <c r="M19" s="417" t="n">
        <v>0</v>
      </c>
      <c r="N19" s="401" t="n">
        <v>0</v>
      </c>
      <c r="O19" s="417" t="n">
        <v>0</v>
      </c>
      <c r="P19" s="417" t="n">
        <v>0</v>
      </c>
      <c r="Q19" s="417" t="n">
        <v>0</v>
      </c>
      <c r="R19" s="401" t="n">
        <v>0</v>
      </c>
      <c r="S19" s="401" t="n">
        <v>0</v>
      </c>
    </row>
    <row r="20" customFormat="false" ht="12.75" hidden="false" customHeight="true" outlineLevel="1" collapsed="false">
      <c r="A20" s="415"/>
      <c r="B20" s="17" t="s">
        <v>342</v>
      </c>
      <c r="C20" s="417" t="n">
        <v>0</v>
      </c>
      <c r="D20" s="417" t="n">
        <v>0</v>
      </c>
      <c r="E20" s="417" t="n">
        <v>0</v>
      </c>
      <c r="F20" s="401" t="n">
        <v>0</v>
      </c>
      <c r="G20" s="417" t="n">
        <v>0</v>
      </c>
      <c r="H20" s="417" t="n">
        <v>0</v>
      </c>
      <c r="I20" s="417" t="n">
        <v>0</v>
      </c>
      <c r="J20" s="401" t="n">
        <v>0</v>
      </c>
      <c r="K20" s="417" t="n">
        <v>0</v>
      </c>
      <c r="L20" s="417" t="n">
        <v>0</v>
      </c>
      <c r="M20" s="417" t="n">
        <v>0</v>
      </c>
      <c r="N20" s="401" t="n">
        <v>0</v>
      </c>
      <c r="O20" s="417" t="n">
        <v>0</v>
      </c>
      <c r="P20" s="417" t="n">
        <v>0</v>
      </c>
      <c r="Q20" s="417" t="n">
        <v>0</v>
      </c>
      <c r="R20" s="401" t="n">
        <v>0</v>
      </c>
      <c r="S20" s="401" t="n">
        <v>0</v>
      </c>
    </row>
    <row r="21" customFormat="false" ht="12.75" hidden="false" customHeight="true" outlineLevel="1" collapsed="false">
      <c r="A21" s="415"/>
      <c r="B21" s="17" t="s">
        <v>343</v>
      </c>
      <c r="C21" s="417" t="n">
        <v>0</v>
      </c>
      <c r="D21" s="417" t="n">
        <v>0</v>
      </c>
      <c r="E21" s="417" t="n">
        <v>0</v>
      </c>
      <c r="F21" s="401" t="n">
        <v>0</v>
      </c>
      <c r="G21" s="417" t="n">
        <v>0</v>
      </c>
      <c r="H21" s="417" t="n">
        <v>0</v>
      </c>
      <c r="I21" s="417" t="n">
        <v>0</v>
      </c>
      <c r="J21" s="401" t="n">
        <v>0</v>
      </c>
      <c r="K21" s="417" t="n">
        <v>0</v>
      </c>
      <c r="L21" s="417" t="n">
        <v>0</v>
      </c>
      <c r="M21" s="417" t="n">
        <v>0</v>
      </c>
      <c r="N21" s="401" t="n">
        <v>0</v>
      </c>
      <c r="O21" s="417" t="n">
        <v>0</v>
      </c>
      <c r="P21" s="417" t="n">
        <v>0</v>
      </c>
      <c r="Q21" s="417" t="n">
        <v>0</v>
      </c>
      <c r="R21" s="401" t="n">
        <v>0</v>
      </c>
      <c r="S21" s="401" t="n">
        <v>0</v>
      </c>
    </row>
    <row r="22" customFormat="false" ht="12.75" hidden="false" customHeight="true" outlineLevel="1" collapsed="false">
      <c r="A22" s="415"/>
      <c r="B22" s="18" t="s">
        <v>344</v>
      </c>
      <c r="C22" s="417" t="n">
        <v>0</v>
      </c>
      <c r="D22" s="417" t="n">
        <v>0</v>
      </c>
      <c r="E22" s="417" t="n">
        <v>0</v>
      </c>
      <c r="F22" s="401" t="n">
        <v>0</v>
      </c>
      <c r="G22" s="417" t="n">
        <v>0</v>
      </c>
      <c r="H22" s="417" t="n">
        <v>0</v>
      </c>
      <c r="I22" s="417" t="n">
        <v>0</v>
      </c>
      <c r="J22" s="401" t="n">
        <v>0</v>
      </c>
      <c r="K22" s="417" t="n">
        <v>0</v>
      </c>
      <c r="L22" s="417" t="n">
        <v>0</v>
      </c>
      <c r="M22" s="417" t="n">
        <v>0</v>
      </c>
      <c r="N22" s="401" t="n">
        <v>0</v>
      </c>
      <c r="O22" s="417" t="n">
        <v>0</v>
      </c>
      <c r="P22" s="417" t="n">
        <v>0</v>
      </c>
      <c r="Q22" s="417" t="n">
        <v>0</v>
      </c>
      <c r="R22" s="401" t="n">
        <v>0</v>
      </c>
      <c r="S22" s="401" t="n">
        <v>0</v>
      </c>
    </row>
    <row r="23" customFormat="false" ht="12.75" hidden="false" customHeight="true" outlineLevel="1" collapsed="false">
      <c r="A23" s="415"/>
      <c r="B23" s="18" t="s">
        <v>345</v>
      </c>
      <c r="C23" s="417" t="n">
        <v>0</v>
      </c>
      <c r="D23" s="417" t="n">
        <v>0</v>
      </c>
      <c r="E23" s="417" t="n">
        <v>0</v>
      </c>
      <c r="F23" s="401" t="n">
        <v>0</v>
      </c>
      <c r="G23" s="417" t="n">
        <v>0</v>
      </c>
      <c r="H23" s="417" t="n">
        <v>0</v>
      </c>
      <c r="I23" s="417" t="n">
        <v>0</v>
      </c>
      <c r="J23" s="401" t="n">
        <v>0</v>
      </c>
      <c r="K23" s="417" t="n">
        <v>0</v>
      </c>
      <c r="L23" s="417" t="n">
        <v>0</v>
      </c>
      <c r="M23" s="417" t="n">
        <v>0</v>
      </c>
      <c r="N23" s="401" t="n">
        <v>0</v>
      </c>
      <c r="O23" s="417" t="n">
        <v>0</v>
      </c>
      <c r="P23" s="417" t="n">
        <v>0</v>
      </c>
      <c r="Q23" s="417" t="n">
        <v>0</v>
      </c>
      <c r="R23" s="401" t="n">
        <v>0</v>
      </c>
      <c r="S23" s="401" t="n">
        <v>0</v>
      </c>
    </row>
    <row r="24" customFormat="false" ht="12.75" hidden="false" customHeight="true" outlineLevel="1" collapsed="false">
      <c r="A24" s="415"/>
      <c r="B24" s="18" t="s">
        <v>346</v>
      </c>
      <c r="C24" s="417" t="n">
        <v>0</v>
      </c>
      <c r="D24" s="417" t="n">
        <v>0</v>
      </c>
      <c r="E24" s="417" t="n">
        <v>0</v>
      </c>
      <c r="F24" s="401" t="n">
        <v>0</v>
      </c>
      <c r="G24" s="417" t="n">
        <v>0</v>
      </c>
      <c r="H24" s="417" t="n">
        <v>0</v>
      </c>
      <c r="I24" s="417" t="n">
        <v>0</v>
      </c>
      <c r="J24" s="401" t="n">
        <v>0</v>
      </c>
      <c r="K24" s="417" t="n">
        <v>0</v>
      </c>
      <c r="L24" s="417" t="n">
        <v>0</v>
      </c>
      <c r="M24" s="417" t="n">
        <v>0</v>
      </c>
      <c r="N24" s="401" t="n">
        <v>0</v>
      </c>
      <c r="O24" s="417" t="n">
        <v>0</v>
      </c>
      <c r="P24" s="417" t="n">
        <v>0</v>
      </c>
      <c r="Q24" s="417" t="n">
        <v>0</v>
      </c>
      <c r="R24" s="401" t="n">
        <v>0</v>
      </c>
      <c r="S24" s="401" t="n">
        <v>0</v>
      </c>
    </row>
    <row r="25" customFormat="false" ht="12.75" hidden="false" customHeight="true" outlineLevel="1" collapsed="false">
      <c r="A25" s="415"/>
      <c r="B25" s="18" t="s">
        <v>347</v>
      </c>
      <c r="C25" s="417" t="n">
        <v>0</v>
      </c>
      <c r="D25" s="417" t="n">
        <v>0</v>
      </c>
      <c r="E25" s="417" t="n">
        <v>0</v>
      </c>
      <c r="F25" s="401" t="n">
        <v>0</v>
      </c>
      <c r="G25" s="417" t="n">
        <v>0</v>
      </c>
      <c r="H25" s="417" t="n">
        <v>0</v>
      </c>
      <c r="I25" s="417" t="n">
        <v>0</v>
      </c>
      <c r="J25" s="401" t="n">
        <v>0</v>
      </c>
      <c r="K25" s="417" t="n">
        <v>0</v>
      </c>
      <c r="L25" s="417" t="n">
        <v>0</v>
      </c>
      <c r="M25" s="417" t="n">
        <v>0</v>
      </c>
      <c r="N25" s="401" t="n">
        <v>0</v>
      </c>
      <c r="O25" s="417" t="n">
        <v>0</v>
      </c>
      <c r="P25" s="417" t="n">
        <v>0</v>
      </c>
      <c r="Q25" s="417" t="n">
        <v>0</v>
      </c>
      <c r="R25" s="401" t="n">
        <v>0</v>
      </c>
      <c r="S25" s="401" t="n">
        <v>0</v>
      </c>
    </row>
    <row r="26" customFormat="false" ht="12.75" hidden="false" customHeight="true" outlineLevel="1" collapsed="false">
      <c r="A26" s="415"/>
      <c r="B26" s="18" t="s">
        <v>348</v>
      </c>
      <c r="C26" s="417" t="n">
        <v>0</v>
      </c>
      <c r="D26" s="417" t="n">
        <v>0</v>
      </c>
      <c r="E26" s="417" t="n">
        <v>0</v>
      </c>
      <c r="F26" s="401" t="n">
        <v>0</v>
      </c>
      <c r="G26" s="417" t="n">
        <v>0</v>
      </c>
      <c r="H26" s="417" t="n">
        <v>0</v>
      </c>
      <c r="I26" s="417" t="n">
        <v>0</v>
      </c>
      <c r="J26" s="401" t="n">
        <v>0</v>
      </c>
      <c r="K26" s="417" t="n">
        <v>0</v>
      </c>
      <c r="L26" s="417" t="n">
        <v>0</v>
      </c>
      <c r="M26" s="417" t="n">
        <v>0</v>
      </c>
      <c r="N26" s="401" t="n">
        <v>0</v>
      </c>
      <c r="O26" s="417" t="n">
        <v>0</v>
      </c>
      <c r="P26" s="417" t="n">
        <v>0</v>
      </c>
      <c r="Q26" s="417" t="n">
        <v>0</v>
      </c>
      <c r="R26" s="401" t="n">
        <v>0</v>
      </c>
      <c r="S26" s="401" t="n">
        <v>0</v>
      </c>
    </row>
    <row r="27" customFormat="false" ht="12.75" hidden="false" customHeight="true" outlineLevel="1" collapsed="false">
      <c r="A27" s="415"/>
      <c r="B27" s="18" t="s">
        <v>349</v>
      </c>
      <c r="C27" s="417" t="n">
        <v>0</v>
      </c>
      <c r="D27" s="417" t="n">
        <v>0</v>
      </c>
      <c r="E27" s="417" t="n">
        <v>0</v>
      </c>
      <c r="F27" s="401" t="n">
        <v>0</v>
      </c>
      <c r="G27" s="417" t="n">
        <v>0</v>
      </c>
      <c r="H27" s="417" t="n">
        <v>0</v>
      </c>
      <c r="I27" s="417" t="n">
        <v>0</v>
      </c>
      <c r="J27" s="401" t="n">
        <v>0</v>
      </c>
      <c r="K27" s="417" t="n">
        <v>0</v>
      </c>
      <c r="L27" s="417" t="n">
        <v>0</v>
      </c>
      <c r="M27" s="417" t="n">
        <v>0</v>
      </c>
      <c r="N27" s="401" t="n">
        <v>0</v>
      </c>
      <c r="O27" s="417" t="n">
        <v>0</v>
      </c>
      <c r="P27" s="417" t="n">
        <v>0</v>
      </c>
      <c r="Q27" s="417" t="n">
        <v>0</v>
      </c>
      <c r="R27" s="401" t="n">
        <v>0</v>
      </c>
      <c r="S27" s="401" t="n">
        <v>0</v>
      </c>
    </row>
    <row r="28" customFormat="false" ht="12.75" hidden="false" customHeight="false" outlineLevel="1" collapsed="false">
      <c r="A28" s="415"/>
      <c r="B28" s="18" t="s">
        <v>350</v>
      </c>
      <c r="C28" s="417" t="n">
        <v>0</v>
      </c>
      <c r="D28" s="417" t="n">
        <v>0</v>
      </c>
      <c r="E28" s="417" t="n">
        <v>0</v>
      </c>
      <c r="F28" s="401" t="n">
        <v>0</v>
      </c>
      <c r="G28" s="417" t="n">
        <v>0</v>
      </c>
      <c r="H28" s="417" t="n">
        <v>0</v>
      </c>
      <c r="I28" s="417" t="n">
        <v>0</v>
      </c>
      <c r="J28" s="401" t="n">
        <v>0</v>
      </c>
      <c r="K28" s="417" t="n">
        <v>0</v>
      </c>
      <c r="L28" s="417" t="n">
        <v>0</v>
      </c>
      <c r="M28" s="417" t="n">
        <v>0</v>
      </c>
      <c r="N28" s="401" t="n">
        <v>0</v>
      </c>
      <c r="O28" s="417" t="n">
        <v>0</v>
      </c>
      <c r="P28" s="417" t="n">
        <v>0</v>
      </c>
      <c r="Q28" s="417" t="n">
        <v>0</v>
      </c>
      <c r="R28" s="401" t="n">
        <v>0</v>
      </c>
      <c r="S28" s="401" t="n">
        <v>0</v>
      </c>
    </row>
    <row r="29" customFormat="false" ht="12.75" hidden="false" customHeight="true" outlineLevel="1" collapsed="false">
      <c r="A29" s="415"/>
      <c r="B29" s="17" t="s">
        <v>351</v>
      </c>
      <c r="C29" s="417" t="n">
        <v>0</v>
      </c>
      <c r="D29" s="417" t="n">
        <v>0</v>
      </c>
      <c r="E29" s="417" t="n">
        <v>0</v>
      </c>
      <c r="F29" s="401" t="n">
        <v>0</v>
      </c>
      <c r="G29" s="417" t="n">
        <v>0</v>
      </c>
      <c r="H29" s="417" t="n">
        <v>0</v>
      </c>
      <c r="I29" s="417" t="n">
        <v>0</v>
      </c>
      <c r="J29" s="401" t="n">
        <v>0</v>
      </c>
      <c r="K29" s="417" t="n">
        <v>0</v>
      </c>
      <c r="L29" s="417" t="n">
        <v>0</v>
      </c>
      <c r="M29" s="417" t="n">
        <v>0</v>
      </c>
      <c r="N29" s="401" t="n">
        <v>0</v>
      </c>
      <c r="O29" s="417" t="n">
        <v>0</v>
      </c>
      <c r="P29" s="417" t="n">
        <v>0</v>
      </c>
      <c r="Q29" s="417" t="n">
        <v>0</v>
      </c>
      <c r="R29" s="401" t="n">
        <v>0</v>
      </c>
      <c r="S29" s="401" t="n">
        <v>0</v>
      </c>
    </row>
    <row r="30" customFormat="false" ht="12.75" hidden="false" customHeight="true" outlineLevel="1" collapsed="false">
      <c r="A30" s="415"/>
      <c r="B30" s="17" t="s">
        <v>352</v>
      </c>
      <c r="C30" s="417" t="n">
        <v>0</v>
      </c>
      <c r="D30" s="417" t="n">
        <v>0</v>
      </c>
      <c r="E30" s="417" t="n">
        <v>0</v>
      </c>
      <c r="F30" s="401" t="n">
        <v>0</v>
      </c>
      <c r="G30" s="417" t="n">
        <v>0</v>
      </c>
      <c r="H30" s="417" t="n">
        <v>0</v>
      </c>
      <c r="I30" s="417" t="n">
        <v>0</v>
      </c>
      <c r="J30" s="401" t="n">
        <v>0</v>
      </c>
      <c r="K30" s="417" t="n">
        <v>0</v>
      </c>
      <c r="L30" s="417" t="n">
        <v>0</v>
      </c>
      <c r="M30" s="417" t="n">
        <v>0</v>
      </c>
      <c r="N30" s="401" t="n">
        <v>0</v>
      </c>
      <c r="O30" s="417" t="n">
        <v>0</v>
      </c>
      <c r="P30" s="417" t="n">
        <v>0</v>
      </c>
      <c r="Q30" s="417" t="n">
        <v>0</v>
      </c>
      <c r="R30" s="401" t="n">
        <v>0</v>
      </c>
      <c r="S30" s="401" t="n">
        <v>0</v>
      </c>
    </row>
    <row r="31" customFormat="false" ht="12.75" hidden="false" customHeight="true" outlineLevel="1" collapsed="false">
      <c r="A31" s="415"/>
      <c r="B31" s="17" t="s">
        <v>353</v>
      </c>
      <c r="C31" s="417" t="n">
        <v>0</v>
      </c>
      <c r="D31" s="417" t="n">
        <v>0</v>
      </c>
      <c r="E31" s="417" t="n">
        <v>0</v>
      </c>
      <c r="F31" s="401" t="n">
        <v>0</v>
      </c>
      <c r="G31" s="417" t="n">
        <v>0</v>
      </c>
      <c r="H31" s="417" t="n">
        <v>0</v>
      </c>
      <c r="I31" s="417" t="n">
        <v>0</v>
      </c>
      <c r="J31" s="401" t="n">
        <v>0</v>
      </c>
      <c r="K31" s="417" t="n">
        <v>0</v>
      </c>
      <c r="L31" s="417" t="n">
        <v>0</v>
      </c>
      <c r="M31" s="417" t="n">
        <v>0</v>
      </c>
      <c r="N31" s="401" t="n">
        <v>0</v>
      </c>
      <c r="O31" s="417" t="n">
        <v>0</v>
      </c>
      <c r="P31" s="417" t="n">
        <v>0</v>
      </c>
      <c r="Q31" s="417" t="n">
        <v>0</v>
      </c>
      <c r="R31" s="401" t="n">
        <v>0</v>
      </c>
      <c r="S31" s="401" t="n">
        <v>0</v>
      </c>
    </row>
    <row r="32" customFormat="false" ht="12.75" hidden="false" customHeight="true" outlineLevel="1" collapsed="false">
      <c r="A32" s="415"/>
      <c r="B32" s="17" t="s">
        <v>354</v>
      </c>
      <c r="C32" s="417" t="n">
        <v>0</v>
      </c>
      <c r="D32" s="417" t="n">
        <v>0</v>
      </c>
      <c r="E32" s="417" t="n">
        <v>0</v>
      </c>
      <c r="F32" s="401" t="n">
        <v>0</v>
      </c>
      <c r="G32" s="417" t="n">
        <v>0</v>
      </c>
      <c r="H32" s="417" t="n">
        <v>0</v>
      </c>
      <c r="I32" s="417" t="n">
        <v>0</v>
      </c>
      <c r="J32" s="401" t="n">
        <v>0</v>
      </c>
      <c r="K32" s="417" t="n">
        <v>0</v>
      </c>
      <c r="L32" s="417" t="n">
        <v>0</v>
      </c>
      <c r="M32" s="417" t="n">
        <v>0</v>
      </c>
      <c r="N32" s="401" t="n">
        <v>0</v>
      </c>
      <c r="O32" s="417" t="n">
        <v>0</v>
      </c>
      <c r="P32" s="417" t="n">
        <v>0</v>
      </c>
      <c r="Q32" s="417" t="n">
        <v>0</v>
      </c>
      <c r="R32" s="401" t="n">
        <v>0</v>
      </c>
      <c r="S32" s="401" t="n">
        <v>0</v>
      </c>
    </row>
    <row r="33" customFormat="false" ht="12.75" hidden="false" customHeight="false" outlineLevel="1" collapsed="false">
      <c r="A33" s="415"/>
      <c r="B33" s="17" t="s">
        <v>355</v>
      </c>
      <c r="C33" s="417" t="n">
        <v>0</v>
      </c>
      <c r="D33" s="417" t="n">
        <v>0</v>
      </c>
      <c r="E33" s="417" t="n">
        <v>0</v>
      </c>
      <c r="F33" s="401" t="n">
        <v>0</v>
      </c>
      <c r="G33" s="417" t="n">
        <v>0</v>
      </c>
      <c r="H33" s="417" t="n">
        <v>0</v>
      </c>
      <c r="I33" s="417" t="n">
        <v>0</v>
      </c>
      <c r="J33" s="401" t="n">
        <v>0</v>
      </c>
      <c r="K33" s="417" t="n">
        <v>0</v>
      </c>
      <c r="L33" s="417" t="n">
        <v>0</v>
      </c>
      <c r="M33" s="417" t="n">
        <v>0</v>
      </c>
      <c r="N33" s="401" t="n">
        <v>0</v>
      </c>
      <c r="O33" s="417" t="n">
        <v>0</v>
      </c>
      <c r="P33" s="417" t="n">
        <v>0</v>
      </c>
      <c r="Q33" s="417" t="n">
        <v>0</v>
      </c>
      <c r="R33" s="401" t="n">
        <v>0</v>
      </c>
      <c r="S33" s="401" t="n">
        <v>0</v>
      </c>
    </row>
    <row r="34" customFormat="false" ht="12.75" hidden="false" customHeight="true" outlineLevel="1" collapsed="false">
      <c r="A34" s="415"/>
      <c r="B34" s="17" t="s">
        <v>356</v>
      </c>
      <c r="C34" s="417" t="n">
        <v>0</v>
      </c>
      <c r="D34" s="417" t="n">
        <v>0</v>
      </c>
      <c r="E34" s="417" t="n">
        <v>0</v>
      </c>
      <c r="F34" s="401" t="n">
        <v>0</v>
      </c>
      <c r="G34" s="417" t="n">
        <v>0</v>
      </c>
      <c r="H34" s="417" t="n">
        <v>0</v>
      </c>
      <c r="I34" s="417" t="n">
        <v>0</v>
      </c>
      <c r="J34" s="401" t="n">
        <v>0</v>
      </c>
      <c r="K34" s="417" t="n">
        <v>0</v>
      </c>
      <c r="L34" s="417" t="n">
        <v>0</v>
      </c>
      <c r="M34" s="417" t="n">
        <v>0</v>
      </c>
      <c r="N34" s="401" t="n">
        <v>0</v>
      </c>
      <c r="O34" s="417" t="n">
        <v>0</v>
      </c>
      <c r="P34" s="417" t="n">
        <v>0</v>
      </c>
      <c r="Q34" s="417" t="n">
        <v>0</v>
      </c>
      <c r="R34" s="401" t="n">
        <v>0</v>
      </c>
      <c r="S34" s="401" t="n">
        <v>0</v>
      </c>
    </row>
    <row r="35" customFormat="false" ht="12.75" hidden="false" customHeight="true" outlineLevel="1" collapsed="false">
      <c r="A35" s="415"/>
      <c r="B35" s="17" t="s">
        <v>357</v>
      </c>
      <c r="C35" s="417" t="n">
        <v>0</v>
      </c>
      <c r="D35" s="417" t="n">
        <v>0</v>
      </c>
      <c r="E35" s="417" t="n">
        <v>0</v>
      </c>
      <c r="F35" s="401" t="n">
        <v>0</v>
      </c>
      <c r="G35" s="417" t="n">
        <v>0</v>
      </c>
      <c r="H35" s="417" t="n">
        <v>0</v>
      </c>
      <c r="I35" s="417" t="n">
        <v>0</v>
      </c>
      <c r="J35" s="401" t="n">
        <v>0</v>
      </c>
      <c r="K35" s="417" t="n">
        <v>0</v>
      </c>
      <c r="L35" s="417" t="n">
        <v>0</v>
      </c>
      <c r="M35" s="417" t="n">
        <v>0</v>
      </c>
      <c r="N35" s="401" t="n">
        <v>0</v>
      </c>
      <c r="O35" s="417" t="n">
        <v>0</v>
      </c>
      <c r="P35" s="417" t="n">
        <v>0</v>
      </c>
      <c r="Q35" s="417" t="n">
        <v>0</v>
      </c>
      <c r="R35" s="401" t="n">
        <v>0</v>
      </c>
      <c r="S35" s="401" t="n">
        <v>0</v>
      </c>
    </row>
    <row r="36" customFormat="false" ht="12.75" hidden="false" customHeight="false" outlineLevel="1" collapsed="false">
      <c r="A36" s="415"/>
      <c r="B36" s="17" t="s">
        <v>358</v>
      </c>
      <c r="C36" s="417" t="n">
        <v>0</v>
      </c>
      <c r="D36" s="417" t="n">
        <v>0</v>
      </c>
      <c r="E36" s="417" t="n">
        <v>0</v>
      </c>
      <c r="F36" s="401" t="n">
        <v>0</v>
      </c>
      <c r="G36" s="417" t="n">
        <v>0</v>
      </c>
      <c r="H36" s="417" t="n">
        <v>0</v>
      </c>
      <c r="I36" s="417" t="n">
        <v>0</v>
      </c>
      <c r="J36" s="401" t="n">
        <v>0</v>
      </c>
      <c r="K36" s="417" t="n">
        <v>0</v>
      </c>
      <c r="L36" s="417" t="n">
        <v>0</v>
      </c>
      <c r="M36" s="417" t="n">
        <v>0</v>
      </c>
      <c r="N36" s="401" t="n">
        <v>0</v>
      </c>
      <c r="O36" s="417" t="n">
        <v>0</v>
      </c>
      <c r="P36" s="417" t="n">
        <v>0</v>
      </c>
      <c r="Q36" s="417" t="n">
        <v>0</v>
      </c>
      <c r="R36" s="401" t="n">
        <v>0</v>
      </c>
      <c r="S36" s="401" t="n">
        <v>0</v>
      </c>
    </row>
    <row r="37" customFormat="false" ht="12.75" hidden="false" customHeight="true" outlineLevel="1" collapsed="false">
      <c r="A37" s="415"/>
      <c r="B37" s="17" t="s">
        <v>359</v>
      </c>
      <c r="C37" s="417" t="n">
        <v>0</v>
      </c>
      <c r="D37" s="417" t="n">
        <v>0</v>
      </c>
      <c r="E37" s="417" t="n">
        <v>0</v>
      </c>
      <c r="F37" s="401" t="n">
        <v>0</v>
      </c>
      <c r="G37" s="417" t="n">
        <v>0</v>
      </c>
      <c r="H37" s="417" t="n">
        <v>0</v>
      </c>
      <c r="I37" s="417" t="n">
        <v>0</v>
      </c>
      <c r="J37" s="401" t="n">
        <v>0</v>
      </c>
      <c r="K37" s="417" t="n">
        <v>0</v>
      </c>
      <c r="L37" s="417" t="n">
        <v>0</v>
      </c>
      <c r="M37" s="417" t="n">
        <v>0</v>
      </c>
      <c r="N37" s="401" t="n">
        <v>0</v>
      </c>
      <c r="O37" s="417" t="n">
        <v>0</v>
      </c>
      <c r="P37" s="417" t="n">
        <v>0</v>
      </c>
      <c r="Q37" s="417" t="n">
        <v>0</v>
      </c>
      <c r="R37" s="401" t="n">
        <v>0</v>
      </c>
      <c r="S37" s="401" t="n">
        <v>0</v>
      </c>
    </row>
    <row r="38" customFormat="false" ht="12.75" hidden="false" customHeight="true" outlineLevel="1" collapsed="false">
      <c r="A38" s="415"/>
      <c r="B38" s="17" t="s">
        <v>360</v>
      </c>
      <c r="C38" s="417" t="n">
        <v>0</v>
      </c>
      <c r="D38" s="417" t="n">
        <v>0</v>
      </c>
      <c r="E38" s="417" t="n">
        <v>0</v>
      </c>
      <c r="F38" s="401" t="n">
        <v>0</v>
      </c>
      <c r="G38" s="417" t="n">
        <v>0</v>
      </c>
      <c r="H38" s="417" t="n">
        <v>0</v>
      </c>
      <c r="I38" s="417" t="n">
        <v>0</v>
      </c>
      <c r="J38" s="401" t="n">
        <v>0</v>
      </c>
      <c r="K38" s="417" t="n">
        <v>0</v>
      </c>
      <c r="L38" s="417" t="n">
        <v>0</v>
      </c>
      <c r="M38" s="417" t="n">
        <v>0</v>
      </c>
      <c r="N38" s="401" t="n">
        <v>0</v>
      </c>
      <c r="O38" s="417" t="n">
        <v>0</v>
      </c>
      <c r="P38" s="417" t="n">
        <v>0</v>
      </c>
      <c r="Q38" s="417" t="n">
        <v>0</v>
      </c>
      <c r="R38" s="401" t="n">
        <v>0</v>
      </c>
      <c r="S38" s="401" t="n">
        <v>0</v>
      </c>
    </row>
    <row r="39" customFormat="false" ht="12.75" hidden="false" customHeight="true" outlineLevel="1" collapsed="false">
      <c r="A39" s="415"/>
      <c r="B39" s="17" t="s">
        <v>361</v>
      </c>
      <c r="C39" s="417" t="n">
        <v>0</v>
      </c>
      <c r="D39" s="417" t="n">
        <v>0</v>
      </c>
      <c r="E39" s="417" t="n">
        <v>0</v>
      </c>
      <c r="F39" s="401" t="n">
        <v>0</v>
      </c>
      <c r="G39" s="417" t="n">
        <v>0</v>
      </c>
      <c r="H39" s="417" t="n">
        <v>0</v>
      </c>
      <c r="I39" s="417" t="n">
        <v>0</v>
      </c>
      <c r="J39" s="401" t="n">
        <v>0</v>
      </c>
      <c r="K39" s="417" t="n">
        <v>0</v>
      </c>
      <c r="L39" s="417" t="n">
        <v>0</v>
      </c>
      <c r="M39" s="417" t="n">
        <v>0</v>
      </c>
      <c r="N39" s="401" t="n">
        <v>0</v>
      </c>
      <c r="O39" s="417" t="n">
        <v>0</v>
      </c>
      <c r="P39" s="417" t="n">
        <v>0</v>
      </c>
      <c r="Q39" s="417" t="n">
        <v>0</v>
      </c>
      <c r="R39" s="401" t="n">
        <v>0</v>
      </c>
      <c r="S39" s="401" t="n">
        <v>0</v>
      </c>
    </row>
    <row r="40" customFormat="false" ht="12.75" hidden="false" customHeight="false" outlineLevel="1" collapsed="false">
      <c r="A40" s="415"/>
      <c r="B40" s="17" t="s">
        <v>362</v>
      </c>
      <c r="C40" s="417" t="n">
        <v>0</v>
      </c>
      <c r="D40" s="417" t="n">
        <v>0</v>
      </c>
      <c r="E40" s="417" t="n">
        <v>0</v>
      </c>
      <c r="F40" s="401" t="n">
        <v>0</v>
      </c>
      <c r="G40" s="417" t="n">
        <v>0</v>
      </c>
      <c r="H40" s="417" t="n">
        <v>0</v>
      </c>
      <c r="I40" s="417" t="n">
        <v>0</v>
      </c>
      <c r="J40" s="401" t="n">
        <v>0</v>
      </c>
      <c r="K40" s="417" t="n">
        <v>0</v>
      </c>
      <c r="L40" s="417" t="n">
        <v>0</v>
      </c>
      <c r="M40" s="417" t="n">
        <v>0</v>
      </c>
      <c r="N40" s="401" t="n">
        <v>0</v>
      </c>
      <c r="O40" s="417" t="n">
        <v>0</v>
      </c>
      <c r="P40" s="417" t="n">
        <v>0</v>
      </c>
      <c r="Q40" s="417" t="n">
        <v>0</v>
      </c>
      <c r="R40" s="401" t="n">
        <v>0</v>
      </c>
      <c r="S40" s="401" t="n">
        <v>0</v>
      </c>
    </row>
    <row r="41" customFormat="false" ht="12.75" hidden="false" customHeight="true" outlineLevel="1" collapsed="false">
      <c r="A41" s="415"/>
      <c r="B41" s="17" t="s">
        <v>363</v>
      </c>
      <c r="C41" s="417" t="n">
        <v>0</v>
      </c>
      <c r="D41" s="417" t="n">
        <v>0</v>
      </c>
      <c r="E41" s="417" t="n">
        <v>0</v>
      </c>
      <c r="F41" s="401" t="n">
        <v>0</v>
      </c>
      <c r="G41" s="417" t="n">
        <v>0</v>
      </c>
      <c r="H41" s="417" t="n">
        <v>0</v>
      </c>
      <c r="I41" s="417" t="n">
        <v>0</v>
      </c>
      <c r="J41" s="401" t="n">
        <v>0</v>
      </c>
      <c r="K41" s="417" t="n">
        <v>0</v>
      </c>
      <c r="L41" s="417" t="n">
        <v>0</v>
      </c>
      <c r="M41" s="417" t="n">
        <v>0</v>
      </c>
      <c r="N41" s="401" t="n">
        <v>0</v>
      </c>
      <c r="O41" s="417" t="n">
        <v>0</v>
      </c>
      <c r="P41" s="417" t="n">
        <v>0</v>
      </c>
      <c r="Q41" s="417" t="n">
        <v>0</v>
      </c>
      <c r="R41" s="401" t="n">
        <v>0</v>
      </c>
      <c r="S41" s="401" t="n">
        <v>0</v>
      </c>
    </row>
    <row r="42" customFormat="false" ht="12.75" hidden="false" customHeight="true" outlineLevel="1" collapsed="false">
      <c r="A42" s="415"/>
      <c r="B42" s="17" t="s">
        <v>364</v>
      </c>
      <c r="C42" s="417" t="n">
        <v>0</v>
      </c>
      <c r="D42" s="417" t="n">
        <v>0</v>
      </c>
      <c r="E42" s="417" t="n">
        <v>0</v>
      </c>
      <c r="F42" s="401" t="n">
        <v>0</v>
      </c>
      <c r="G42" s="417" t="n">
        <v>0</v>
      </c>
      <c r="H42" s="417" t="n">
        <v>0</v>
      </c>
      <c r="I42" s="417" t="n">
        <v>0</v>
      </c>
      <c r="J42" s="401" t="n">
        <v>0</v>
      </c>
      <c r="K42" s="417" t="n">
        <v>0</v>
      </c>
      <c r="L42" s="417" t="n">
        <v>0</v>
      </c>
      <c r="M42" s="417" t="n">
        <v>0</v>
      </c>
      <c r="N42" s="401" t="n">
        <v>0</v>
      </c>
      <c r="O42" s="417" t="n">
        <v>0</v>
      </c>
      <c r="P42" s="417" t="n">
        <v>0</v>
      </c>
      <c r="Q42" s="417" t="n">
        <v>0</v>
      </c>
      <c r="R42" s="401" t="n">
        <v>0</v>
      </c>
      <c r="S42" s="401" t="n">
        <v>0</v>
      </c>
    </row>
    <row r="43" customFormat="false" ht="12.75" hidden="false" customHeight="true" outlineLevel="1" collapsed="false">
      <c r="A43" s="415"/>
      <c r="B43" s="17" t="s">
        <v>365</v>
      </c>
      <c r="C43" s="417" t="n">
        <v>0</v>
      </c>
      <c r="D43" s="417" t="n">
        <v>0</v>
      </c>
      <c r="E43" s="417" t="n">
        <v>0</v>
      </c>
      <c r="F43" s="401" t="n">
        <v>0</v>
      </c>
      <c r="G43" s="417" t="n">
        <v>0</v>
      </c>
      <c r="H43" s="417" t="n">
        <v>0</v>
      </c>
      <c r="I43" s="417" t="n">
        <v>0</v>
      </c>
      <c r="J43" s="401" t="n">
        <v>0</v>
      </c>
      <c r="K43" s="417" t="n">
        <v>0</v>
      </c>
      <c r="L43" s="417" t="n">
        <v>0</v>
      </c>
      <c r="M43" s="417" t="n">
        <v>0</v>
      </c>
      <c r="N43" s="401" t="n">
        <v>0</v>
      </c>
      <c r="O43" s="417" t="n">
        <v>0</v>
      </c>
      <c r="P43" s="417" t="n">
        <v>0</v>
      </c>
      <c r="Q43" s="417" t="n">
        <v>0</v>
      </c>
      <c r="R43" s="401" t="n">
        <v>0</v>
      </c>
      <c r="S43" s="401" t="n">
        <v>0</v>
      </c>
    </row>
    <row r="44" customFormat="false" ht="12.75" hidden="false" customHeight="true" outlineLevel="1" collapsed="false">
      <c r="A44" s="415"/>
      <c r="B44" s="17" t="s">
        <v>366</v>
      </c>
      <c r="C44" s="417" t="n">
        <v>0</v>
      </c>
      <c r="D44" s="417" t="n">
        <v>0</v>
      </c>
      <c r="E44" s="417" t="n">
        <v>0</v>
      </c>
      <c r="F44" s="401" t="n">
        <v>0</v>
      </c>
      <c r="G44" s="417" t="n">
        <v>0</v>
      </c>
      <c r="H44" s="417" t="n">
        <v>0</v>
      </c>
      <c r="I44" s="417" t="n">
        <v>0</v>
      </c>
      <c r="J44" s="401" t="n">
        <v>0</v>
      </c>
      <c r="K44" s="417" t="n">
        <v>0</v>
      </c>
      <c r="L44" s="417" t="n">
        <v>0</v>
      </c>
      <c r="M44" s="417" t="n">
        <v>0</v>
      </c>
      <c r="N44" s="401" t="n">
        <v>0</v>
      </c>
      <c r="O44" s="417" t="n">
        <v>0</v>
      </c>
      <c r="P44" s="417" t="n">
        <v>0</v>
      </c>
      <c r="Q44" s="417" t="n">
        <v>0</v>
      </c>
      <c r="R44" s="401" t="n">
        <v>0</v>
      </c>
      <c r="S44" s="401" t="n">
        <v>0</v>
      </c>
    </row>
    <row r="45" customFormat="false" ht="12.75" hidden="false" customHeight="true" outlineLevel="1" collapsed="false">
      <c r="A45" s="415"/>
      <c r="B45" s="17" t="s">
        <v>367</v>
      </c>
      <c r="C45" s="417" t="n">
        <v>0</v>
      </c>
      <c r="D45" s="417" t="n">
        <v>0</v>
      </c>
      <c r="E45" s="417" t="n">
        <v>0</v>
      </c>
      <c r="F45" s="401" t="n">
        <v>0</v>
      </c>
      <c r="G45" s="417" t="n">
        <v>0</v>
      </c>
      <c r="H45" s="417" t="n">
        <v>0</v>
      </c>
      <c r="I45" s="417" t="n">
        <v>0</v>
      </c>
      <c r="J45" s="401" t="n">
        <v>0</v>
      </c>
      <c r="K45" s="417" t="n">
        <v>0</v>
      </c>
      <c r="L45" s="417" t="n">
        <v>0</v>
      </c>
      <c r="M45" s="417" t="n">
        <v>0</v>
      </c>
      <c r="N45" s="401" t="n">
        <v>0</v>
      </c>
      <c r="O45" s="417" t="n">
        <v>0</v>
      </c>
      <c r="P45" s="417" t="n">
        <v>0</v>
      </c>
      <c r="Q45" s="417" t="n">
        <v>0</v>
      </c>
      <c r="R45" s="401" t="n">
        <v>0</v>
      </c>
      <c r="S45" s="401" t="n">
        <v>0</v>
      </c>
    </row>
    <row r="46" customFormat="false" ht="12.75" hidden="false" customHeight="true" outlineLevel="1" collapsed="false">
      <c r="A46" s="415"/>
      <c r="B46" s="17" t="s">
        <v>368</v>
      </c>
      <c r="C46" s="417" t="n">
        <v>0</v>
      </c>
      <c r="D46" s="417" t="n">
        <v>0</v>
      </c>
      <c r="E46" s="417" t="n">
        <v>0</v>
      </c>
      <c r="F46" s="401" t="n">
        <v>0</v>
      </c>
      <c r="G46" s="417" t="n">
        <v>0</v>
      </c>
      <c r="H46" s="417" t="n">
        <v>0</v>
      </c>
      <c r="I46" s="417" t="n">
        <v>0</v>
      </c>
      <c r="J46" s="401" t="n">
        <v>0</v>
      </c>
      <c r="K46" s="417" t="n">
        <v>0</v>
      </c>
      <c r="L46" s="417" t="n">
        <v>0</v>
      </c>
      <c r="M46" s="417" t="n">
        <v>0</v>
      </c>
      <c r="N46" s="401" t="n">
        <v>0</v>
      </c>
      <c r="O46" s="417" t="n">
        <v>0</v>
      </c>
      <c r="P46" s="417" t="n">
        <v>0</v>
      </c>
      <c r="Q46" s="417" t="n">
        <v>0</v>
      </c>
      <c r="R46" s="401" t="n">
        <v>0</v>
      </c>
      <c r="S46" s="401" t="n">
        <v>0</v>
      </c>
    </row>
    <row r="47" customFormat="false" ht="12.75" hidden="false" customHeight="true" outlineLevel="1" collapsed="false">
      <c r="A47" s="415"/>
      <c r="B47" s="17" t="s">
        <v>369</v>
      </c>
      <c r="C47" s="417" t="n">
        <v>0</v>
      </c>
      <c r="D47" s="417" t="n">
        <v>0</v>
      </c>
      <c r="E47" s="417" t="n">
        <v>0</v>
      </c>
      <c r="F47" s="401" t="n">
        <v>0</v>
      </c>
      <c r="G47" s="417" t="n">
        <v>0</v>
      </c>
      <c r="H47" s="417" t="n">
        <v>0</v>
      </c>
      <c r="I47" s="417" t="n">
        <v>0</v>
      </c>
      <c r="J47" s="401" t="n">
        <v>0</v>
      </c>
      <c r="K47" s="417" t="n">
        <v>0</v>
      </c>
      <c r="L47" s="417" t="n">
        <v>0</v>
      </c>
      <c r="M47" s="417" t="n">
        <v>0</v>
      </c>
      <c r="N47" s="401" t="n">
        <v>0</v>
      </c>
      <c r="O47" s="417" t="n">
        <v>0</v>
      </c>
      <c r="P47" s="417" t="n">
        <v>0</v>
      </c>
      <c r="Q47" s="417" t="n">
        <v>0</v>
      </c>
      <c r="R47" s="401" t="n">
        <v>0</v>
      </c>
      <c r="S47" s="401" t="n">
        <v>0</v>
      </c>
    </row>
    <row r="48" customFormat="false" ht="12.75" hidden="false" customHeight="true" outlineLevel="1" collapsed="false">
      <c r="A48" s="415"/>
      <c r="B48" s="17" t="s">
        <v>370</v>
      </c>
      <c r="C48" s="417" t="n">
        <v>0</v>
      </c>
      <c r="D48" s="417" t="n">
        <v>0</v>
      </c>
      <c r="E48" s="417" t="n">
        <v>0</v>
      </c>
      <c r="F48" s="401" t="n">
        <v>0</v>
      </c>
      <c r="G48" s="417" t="n">
        <v>0</v>
      </c>
      <c r="H48" s="417" t="n">
        <v>0</v>
      </c>
      <c r="I48" s="417" t="n">
        <v>0</v>
      </c>
      <c r="J48" s="401" t="n">
        <v>0</v>
      </c>
      <c r="K48" s="417" t="n">
        <v>0</v>
      </c>
      <c r="L48" s="417" t="n">
        <v>0</v>
      </c>
      <c r="M48" s="417" t="n">
        <v>0</v>
      </c>
      <c r="N48" s="401" t="n">
        <v>0</v>
      </c>
      <c r="O48" s="417" t="n">
        <v>0</v>
      </c>
      <c r="P48" s="417" t="n">
        <v>0</v>
      </c>
      <c r="Q48" s="417" t="n">
        <v>0</v>
      </c>
      <c r="R48" s="401" t="n">
        <v>0</v>
      </c>
      <c r="S48" s="401" t="n">
        <v>0</v>
      </c>
    </row>
    <row r="49" customFormat="false" ht="12.75" hidden="false" customHeight="true" outlineLevel="1" collapsed="false">
      <c r="A49" s="415"/>
      <c r="B49" s="17" t="s">
        <v>371</v>
      </c>
      <c r="C49" s="417" t="n">
        <v>0</v>
      </c>
      <c r="D49" s="417" t="n">
        <v>0</v>
      </c>
      <c r="E49" s="417" t="n">
        <v>0</v>
      </c>
      <c r="F49" s="401" t="n">
        <v>0</v>
      </c>
      <c r="G49" s="417" t="n">
        <v>0</v>
      </c>
      <c r="H49" s="417" t="n">
        <v>0</v>
      </c>
      <c r="I49" s="417" t="n">
        <v>0</v>
      </c>
      <c r="J49" s="401" t="n">
        <v>0</v>
      </c>
      <c r="K49" s="417" t="n">
        <v>0</v>
      </c>
      <c r="L49" s="417" t="n">
        <v>0</v>
      </c>
      <c r="M49" s="417" t="n">
        <v>0</v>
      </c>
      <c r="N49" s="401" t="n">
        <v>0</v>
      </c>
      <c r="O49" s="417" t="n">
        <v>0</v>
      </c>
      <c r="P49" s="417" t="n">
        <v>0</v>
      </c>
      <c r="Q49" s="417" t="n">
        <v>0</v>
      </c>
      <c r="R49" s="401" t="n">
        <v>0</v>
      </c>
      <c r="S49" s="401" t="n">
        <v>0</v>
      </c>
    </row>
    <row r="50" customFormat="false" ht="12.75" hidden="false" customHeight="true" outlineLevel="1" collapsed="false">
      <c r="A50" s="415"/>
      <c r="B50" s="17" t="s">
        <v>372</v>
      </c>
      <c r="C50" s="417" t="n">
        <v>0</v>
      </c>
      <c r="D50" s="417" t="n">
        <v>0</v>
      </c>
      <c r="E50" s="417" t="n">
        <v>0</v>
      </c>
      <c r="F50" s="401" t="n">
        <v>0</v>
      </c>
      <c r="G50" s="417" t="n">
        <v>0</v>
      </c>
      <c r="H50" s="417" t="n">
        <v>0</v>
      </c>
      <c r="I50" s="417" t="n">
        <v>0</v>
      </c>
      <c r="J50" s="401" t="n">
        <v>0</v>
      </c>
      <c r="K50" s="417" t="n">
        <v>0</v>
      </c>
      <c r="L50" s="417" t="n">
        <v>0</v>
      </c>
      <c r="M50" s="417" t="n">
        <v>0</v>
      </c>
      <c r="N50" s="401" t="n">
        <v>0</v>
      </c>
      <c r="O50" s="417" t="n">
        <v>0</v>
      </c>
      <c r="P50" s="417" t="n">
        <v>0</v>
      </c>
      <c r="Q50" s="417" t="n">
        <v>0</v>
      </c>
      <c r="R50" s="401" t="n">
        <v>0</v>
      </c>
      <c r="S50" s="401" t="n">
        <v>0</v>
      </c>
    </row>
    <row r="51" customFormat="false" ht="12.75" hidden="false" customHeight="true" outlineLevel="1" collapsed="false">
      <c r="A51" s="415"/>
      <c r="B51" s="17" t="s">
        <v>373</v>
      </c>
      <c r="C51" s="417" t="n">
        <v>0</v>
      </c>
      <c r="D51" s="417" t="n">
        <v>0</v>
      </c>
      <c r="E51" s="417" t="n">
        <v>0</v>
      </c>
      <c r="F51" s="401" t="n">
        <v>0</v>
      </c>
      <c r="G51" s="417" t="n">
        <v>0</v>
      </c>
      <c r="H51" s="417" t="n">
        <v>0</v>
      </c>
      <c r="I51" s="417" t="n">
        <v>0</v>
      </c>
      <c r="J51" s="401" t="n">
        <v>0</v>
      </c>
      <c r="K51" s="417" t="n">
        <v>0</v>
      </c>
      <c r="L51" s="417" t="n">
        <v>0</v>
      </c>
      <c r="M51" s="417" t="n">
        <v>0</v>
      </c>
      <c r="N51" s="401" t="n">
        <v>0</v>
      </c>
      <c r="O51" s="417" t="n">
        <v>0</v>
      </c>
      <c r="P51" s="417" t="n">
        <v>0</v>
      </c>
      <c r="Q51" s="417" t="n">
        <v>0</v>
      </c>
      <c r="R51" s="401" t="n">
        <v>0</v>
      </c>
      <c r="S51" s="401" t="n">
        <v>0</v>
      </c>
    </row>
    <row r="52" customFormat="false" ht="12.75" hidden="false" customHeight="true" outlineLevel="1" collapsed="false">
      <c r="A52" s="415"/>
      <c r="B52" s="17" t="s">
        <v>374</v>
      </c>
      <c r="C52" s="417" t="n">
        <v>0</v>
      </c>
      <c r="D52" s="417" t="n">
        <v>0</v>
      </c>
      <c r="E52" s="417" t="n">
        <v>0</v>
      </c>
      <c r="F52" s="401" t="n">
        <v>0</v>
      </c>
      <c r="G52" s="417" t="n">
        <v>0</v>
      </c>
      <c r="H52" s="417" t="n">
        <v>0</v>
      </c>
      <c r="I52" s="417" t="n">
        <v>0</v>
      </c>
      <c r="J52" s="401" t="n">
        <v>0</v>
      </c>
      <c r="K52" s="417" t="n">
        <v>0</v>
      </c>
      <c r="L52" s="417" t="n">
        <v>0</v>
      </c>
      <c r="M52" s="417" t="n">
        <v>0</v>
      </c>
      <c r="N52" s="401" t="n">
        <v>0</v>
      </c>
      <c r="O52" s="417" t="n">
        <v>0</v>
      </c>
      <c r="P52" s="417" t="n">
        <v>0</v>
      </c>
      <c r="Q52" s="417" t="n">
        <v>0</v>
      </c>
      <c r="R52" s="401" t="n">
        <v>0</v>
      </c>
      <c r="S52" s="401" t="n">
        <v>0</v>
      </c>
    </row>
    <row r="53" customFormat="false" ht="12.75" hidden="false" customHeight="true" outlineLevel="1" collapsed="false">
      <c r="A53" s="415"/>
      <c r="B53" s="17" t="s">
        <v>375</v>
      </c>
      <c r="C53" s="417" t="n">
        <v>0</v>
      </c>
      <c r="D53" s="417" t="n">
        <v>0</v>
      </c>
      <c r="E53" s="417" t="n">
        <v>0</v>
      </c>
      <c r="F53" s="401" t="n">
        <v>0</v>
      </c>
      <c r="G53" s="417" t="n">
        <v>0</v>
      </c>
      <c r="H53" s="417" t="n">
        <v>0</v>
      </c>
      <c r="I53" s="417" t="n">
        <v>0</v>
      </c>
      <c r="J53" s="401" t="n">
        <v>0</v>
      </c>
      <c r="K53" s="417" t="n">
        <v>0</v>
      </c>
      <c r="L53" s="417" t="n">
        <v>0</v>
      </c>
      <c r="M53" s="417" t="n">
        <v>0</v>
      </c>
      <c r="N53" s="401" t="n">
        <v>0</v>
      </c>
      <c r="O53" s="417" t="n">
        <v>0</v>
      </c>
      <c r="P53" s="417" t="n">
        <v>0</v>
      </c>
      <c r="Q53" s="417" t="n">
        <v>0</v>
      </c>
      <c r="R53" s="401" t="n">
        <v>0</v>
      </c>
      <c r="S53" s="401" t="n">
        <v>0</v>
      </c>
    </row>
    <row r="54" customFormat="false" ht="12.75" hidden="false" customHeight="true" outlineLevel="1" collapsed="false">
      <c r="A54" s="415"/>
      <c r="B54" s="17" t="s">
        <v>376</v>
      </c>
      <c r="C54" s="417" t="n">
        <v>0</v>
      </c>
      <c r="D54" s="417" t="n">
        <v>0</v>
      </c>
      <c r="E54" s="417" t="n">
        <v>0</v>
      </c>
      <c r="F54" s="401" t="n">
        <v>0</v>
      </c>
      <c r="G54" s="417" t="n">
        <v>0</v>
      </c>
      <c r="H54" s="417" t="n">
        <v>0</v>
      </c>
      <c r="I54" s="417" t="n">
        <v>0</v>
      </c>
      <c r="J54" s="401" t="n">
        <v>0</v>
      </c>
      <c r="K54" s="417" t="n">
        <v>0</v>
      </c>
      <c r="L54" s="417" t="n">
        <v>0</v>
      </c>
      <c r="M54" s="417" t="n">
        <v>0</v>
      </c>
      <c r="N54" s="401" t="n">
        <v>0</v>
      </c>
      <c r="O54" s="417" t="n">
        <v>0</v>
      </c>
      <c r="P54" s="417" t="n">
        <v>0</v>
      </c>
      <c r="Q54" s="417" t="n">
        <v>0</v>
      </c>
      <c r="R54" s="401" t="n">
        <v>0</v>
      </c>
      <c r="S54" s="401" t="n">
        <v>0</v>
      </c>
    </row>
    <row r="55" customFormat="false" ht="12.75" hidden="false" customHeight="true" outlineLevel="1" collapsed="false">
      <c r="A55" s="415"/>
      <c r="B55" s="17" t="s">
        <v>377</v>
      </c>
      <c r="C55" s="417" t="n">
        <v>0</v>
      </c>
      <c r="D55" s="417" t="n">
        <v>0</v>
      </c>
      <c r="E55" s="417" t="n">
        <v>0</v>
      </c>
      <c r="F55" s="401" t="n">
        <v>0</v>
      </c>
      <c r="G55" s="417" t="n">
        <v>0</v>
      </c>
      <c r="H55" s="417" t="n">
        <v>0</v>
      </c>
      <c r="I55" s="417" t="n">
        <v>0</v>
      </c>
      <c r="J55" s="401" t="n">
        <v>0</v>
      </c>
      <c r="K55" s="417" t="n">
        <v>0</v>
      </c>
      <c r="L55" s="417" t="n">
        <v>0</v>
      </c>
      <c r="M55" s="417" t="n">
        <v>0</v>
      </c>
      <c r="N55" s="401" t="n">
        <v>0</v>
      </c>
      <c r="O55" s="417" t="n">
        <v>0</v>
      </c>
      <c r="P55" s="417" t="n">
        <v>0</v>
      </c>
      <c r="Q55" s="417" t="n">
        <v>0</v>
      </c>
      <c r="R55" s="401" t="n">
        <v>0</v>
      </c>
      <c r="S55" s="401" t="n">
        <v>0</v>
      </c>
    </row>
    <row r="56" customFormat="false" ht="12.75" hidden="false" customHeight="true" outlineLevel="1" collapsed="false">
      <c r="A56" s="415"/>
      <c r="B56" s="17" t="s">
        <v>378</v>
      </c>
      <c r="C56" s="417" t="n">
        <v>0</v>
      </c>
      <c r="D56" s="417" t="n">
        <v>0</v>
      </c>
      <c r="E56" s="417" t="n">
        <v>0</v>
      </c>
      <c r="F56" s="401" t="n">
        <v>0</v>
      </c>
      <c r="G56" s="417" t="n">
        <v>0</v>
      </c>
      <c r="H56" s="417" t="n">
        <v>0</v>
      </c>
      <c r="I56" s="417" t="n">
        <v>0</v>
      </c>
      <c r="J56" s="401" t="n">
        <v>0</v>
      </c>
      <c r="K56" s="417" t="n">
        <v>0</v>
      </c>
      <c r="L56" s="417" t="n">
        <v>0</v>
      </c>
      <c r="M56" s="417" t="n">
        <v>0</v>
      </c>
      <c r="N56" s="401" t="n">
        <v>0</v>
      </c>
      <c r="O56" s="417" t="n">
        <v>0</v>
      </c>
      <c r="P56" s="417" t="n">
        <v>0</v>
      </c>
      <c r="Q56" s="417" t="n">
        <v>0</v>
      </c>
      <c r="R56" s="401" t="n">
        <v>0</v>
      </c>
      <c r="S56" s="401" t="n">
        <v>0</v>
      </c>
    </row>
    <row r="57" customFormat="false" ht="12.75" hidden="false" customHeight="true" outlineLevel="1" collapsed="false">
      <c r="A57" s="415"/>
      <c r="B57" s="17" t="s">
        <v>379</v>
      </c>
      <c r="C57" s="417" t="n">
        <v>0</v>
      </c>
      <c r="D57" s="417" t="n">
        <v>0</v>
      </c>
      <c r="E57" s="417" t="n">
        <v>0</v>
      </c>
      <c r="F57" s="401" t="n">
        <v>0</v>
      </c>
      <c r="G57" s="417" t="n">
        <v>0</v>
      </c>
      <c r="H57" s="417" t="n">
        <v>0</v>
      </c>
      <c r="I57" s="417" t="n">
        <v>0</v>
      </c>
      <c r="J57" s="401" t="n">
        <v>0</v>
      </c>
      <c r="K57" s="417" t="n">
        <v>0</v>
      </c>
      <c r="L57" s="417" t="n">
        <v>0</v>
      </c>
      <c r="M57" s="417" t="n">
        <v>0</v>
      </c>
      <c r="N57" s="401" t="n">
        <v>0</v>
      </c>
      <c r="O57" s="417" t="n">
        <v>0</v>
      </c>
      <c r="P57" s="417" t="n">
        <v>0</v>
      </c>
      <c r="Q57" s="417" t="n">
        <v>0</v>
      </c>
      <c r="R57" s="401" t="n">
        <v>0</v>
      </c>
      <c r="S57" s="401" t="n">
        <v>0</v>
      </c>
    </row>
    <row r="58" customFormat="false" ht="12.75" hidden="false" customHeight="true" outlineLevel="1" collapsed="false">
      <c r="A58" s="415"/>
      <c r="B58" s="17" t="s">
        <v>380</v>
      </c>
      <c r="C58" s="417" t="n">
        <v>0</v>
      </c>
      <c r="D58" s="417" t="n">
        <v>0</v>
      </c>
      <c r="E58" s="417" t="n">
        <v>0</v>
      </c>
      <c r="F58" s="401" t="n">
        <v>0</v>
      </c>
      <c r="G58" s="417" t="n">
        <v>0</v>
      </c>
      <c r="H58" s="417" t="n">
        <v>0</v>
      </c>
      <c r="I58" s="417" t="n">
        <v>0</v>
      </c>
      <c r="J58" s="401" t="n">
        <v>0</v>
      </c>
      <c r="K58" s="417" t="n">
        <v>0</v>
      </c>
      <c r="L58" s="417" t="n">
        <v>0</v>
      </c>
      <c r="M58" s="417" t="n">
        <v>0</v>
      </c>
      <c r="N58" s="401" t="n">
        <v>0</v>
      </c>
      <c r="O58" s="417" t="n">
        <v>0</v>
      </c>
      <c r="P58" s="417" t="n">
        <v>0</v>
      </c>
      <c r="Q58" s="417" t="n">
        <v>0</v>
      </c>
      <c r="R58" s="401" t="n">
        <v>0</v>
      </c>
      <c r="S58" s="401" t="n">
        <v>0</v>
      </c>
    </row>
    <row r="59" customFormat="false" ht="12.75" hidden="false" customHeight="true" outlineLevel="1" collapsed="false">
      <c r="A59" s="415"/>
      <c r="B59" s="17" t="s">
        <v>381</v>
      </c>
      <c r="C59" s="417" t="n">
        <v>0</v>
      </c>
      <c r="D59" s="417" t="n">
        <v>0</v>
      </c>
      <c r="E59" s="417" t="n">
        <v>0</v>
      </c>
      <c r="F59" s="401" t="n">
        <v>0</v>
      </c>
      <c r="G59" s="417" t="n">
        <v>0</v>
      </c>
      <c r="H59" s="417" t="n">
        <v>0</v>
      </c>
      <c r="I59" s="417" t="n">
        <v>0</v>
      </c>
      <c r="J59" s="401" t="n">
        <v>0</v>
      </c>
      <c r="K59" s="417" t="n">
        <v>0</v>
      </c>
      <c r="L59" s="417" t="n">
        <v>0</v>
      </c>
      <c r="M59" s="417" t="n">
        <v>0</v>
      </c>
      <c r="N59" s="401" t="n">
        <v>0</v>
      </c>
      <c r="O59" s="417" t="n">
        <v>0</v>
      </c>
      <c r="P59" s="417" t="n">
        <v>0</v>
      </c>
      <c r="Q59" s="417" t="n">
        <v>0</v>
      </c>
      <c r="R59" s="401" t="n">
        <v>0</v>
      </c>
      <c r="S59" s="401" t="n">
        <v>0</v>
      </c>
    </row>
    <row r="60" customFormat="false" ht="12.75" hidden="false" customHeight="true" outlineLevel="1" collapsed="false">
      <c r="A60" s="415"/>
      <c r="B60" s="17" t="s">
        <v>382</v>
      </c>
      <c r="C60" s="417" t="n">
        <v>0</v>
      </c>
      <c r="D60" s="417" t="n">
        <v>0</v>
      </c>
      <c r="E60" s="417" t="n">
        <v>0</v>
      </c>
      <c r="F60" s="401" t="n">
        <v>0</v>
      </c>
      <c r="G60" s="417" t="n">
        <v>0</v>
      </c>
      <c r="H60" s="417" t="n">
        <v>0</v>
      </c>
      <c r="I60" s="417" t="n">
        <v>0</v>
      </c>
      <c r="J60" s="401" t="n">
        <v>0</v>
      </c>
      <c r="K60" s="417" t="n">
        <v>0</v>
      </c>
      <c r="L60" s="417" t="n">
        <v>0</v>
      </c>
      <c r="M60" s="417" t="n">
        <v>0</v>
      </c>
      <c r="N60" s="401" t="n">
        <v>0</v>
      </c>
      <c r="O60" s="417" t="n">
        <v>0</v>
      </c>
      <c r="P60" s="417" t="n">
        <v>0</v>
      </c>
      <c r="Q60" s="417" t="n">
        <v>0</v>
      </c>
      <c r="R60" s="401" t="n">
        <v>0</v>
      </c>
      <c r="S60" s="401" t="n">
        <v>0</v>
      </c>
    </row>
    <row r="61" customFormat="false" ht="12.75" hidden="false" customHeight="true" outlineLevel="1" collapsed="false">
      <c r="A61" s="415"/>
      <c r="B61" s="17" t="s">
        <v>383</v>
      </c>
      <c r="C61" s="417" t="n">
        <v>0</v>
      </c>
      <c r="D61" s="417" t="n">
        <v>0</v>
      </c>
      <c r="E61" s="417" t="n">
        <v>0</v>
      </c>
      <c r="F61" s="401" t="n">
        <v>0</v>
      </c>
      <c r="G61" s="417" t="n">
        <v>0</v>
      </c>
      <c r="H61" s="417" t="n">
        <v>0</v>
      </c>
      <c r="I61" s="417" t="n">
        <v>0</v>
      </c>
      <c r="J61" s="401" t="n">
        <v>0</v>
      </c>
      <c r="K61" s="417" t="n">
        <v>0</v>
      </c>
      <c r="L61" s="417" t="n">
        <v>0</v>
      </c>
      <c r="M61" s="417" t="n">
        <v>0</v>
      </c>
      <c r="N61" s="401" t="n">
        <v>0</v>
      </c>
      <c r="O61" s="417" t="n">
        <v>0</v>
      </c>
      <c r="P61" s="417" t="n">
        <v>0</v>
      </c>
      <c r="Q61" s="417" t="n">
        <v>0</v>
      </c>
      <c r="R61" s="401" t="n">
        <v>0</v>
      </c>
      <c r="S61" s="401" t="n">
        <v>0</v>
      </c>
    </row>
    <row r="62" customFormat="false" ht="12.75" hidden="false" customHeight="true" outlineLevel="1" collapsed="false">
      <c r="A62" s="415"/>
      <c r="B62" s="17" t="s">
        <v>384</v>
      </c>
      <c r="C62" s="417" t="n">
        <v>0</v>
      </c>
      <c r="D62" s="417" t="n">
        <v>0</v>
      </c>
      <c r="E62" s="417" t="n">
        <v>0</v>
      </c>
      <c r="F62" s="401" t="n">
        <v>0</v>
      </c>
      <c r="G62" s="417" t="n">
        <v>0</v>
      </c>
      <c r="H62" s="417" t="n">
        <v>0</v>
      </c>
      <c r="I62" s="417" t="n">
        <v>0</v>
      </c>
      <c r="J62" s="401" t="n">
        <v>0</v>
      </c>
      <c r="K62" s="417" t="n">
        <v>0</v>
      </c>
      <c r="L62" s="417" t="n">
        <v>0</v>
      </c>
      <c r="M62" s="417" t="n">
        <v>0</v>
      </c>
      <c r="N62" s="401" t="n">
        <v>0</v>
      </c>
      <c r="O62" s="417" t="n">
        <v>0</v>
      </c>
      <c r="P62" s="417" t="n">
        <v>0</v>
      </c>
      <c r="Q62" s="417" t="n">
        <v>0</v>
      </c>
      <c r="R62" s="401" t="n">
        <v>0</v>
      </c>
      <c r="S62" s="401" t="n">
        <v>0</v>
      </c>
    </row>
    <row r="63" customFormat="false" ht="12.75" hidden="false" customHeight="true" outlineLevel="1" collapsed="false">
      <c r="A63" s="415"/>
      <c r="B63" s="17" t="s">
        <v>385</v>
      </c>
      <c r="C63" s="417" t="n">
        <v>0</v>
      </c>
      <c r="D63" s="417" t="n">
        <v>0</v>
      </c>
      <c r="E63" s="417" t="n">
        <v>0</v>
      </c>
      <c r="F63" s="401" t="n">
        <v>0</v>
      </c>
      <c r="G63" s="417" t="n">
        <v>0</v>
      </c>
      <c r="H63" s="417" t="n">
        <v>0</v>
      </c>
      <c r="I63" s="417" t="n">
        <v>0</v>
      </c>
      <c r="J63" s="401" t="n">
        <v>0</v>
      </c>
      <c r="K63" s="417" t="n">
        <v>0</v>
      </c>
      <c r="L63" s="417" t="n">
        <v>0</v>
      </c>
      <c r="M63" s="417" t="n">
        <v>0</v>
      </c>
      <c r="N63" s="401" t="n">
        <v>0</v>
      </c>
      <c r="O63" s="417" t="n">
        <v>0</v>
      </c>
      <c r="P63" s="417" t="n">
        <v>0</v>
      </c>
      <c r="Q63" s="417" t="n">
        <v>0</v>
      </c>
      <c r="R63" s="401" t="n">
        <v>0</v>
      </c>
      <c r="S63" s="401" t="n">
        <v>0</v>
      </c>
    </row>
    <row r="64" customFormat="false" ht="12.75" hidden="false" customHeight="true" outlineLevel="1" collapsed="false">
      <c r="A64" s="415"/>
      <c r="B64" s="17" t="s">
        <v>386</v>
      </c>
      <c r="C64" s="417" t="n">
        <v>0</v>
      </c>
      <c r="D64" s="417" t="n">
        <v>0</v>
      </c>
      <c r="E64" s="417" t="n">
        <v>0</v>
      </c>
      <c r="F64" s="401" t="n">
        <v>0</v>
      </c>
      <c r="G64" s="417" t="n">
        <v>0</v>
      </c>
      <c r="H64" s="417" t="n">
        <v>0</v>
      </c>
      <c r="I64" s="417" t="n">
        <v>0</v>
      </c>
      <c r="J64" s="401" t="n">
        <v>0</v>
      </c>
      <c r="K64" s="417" t="n">
        <v>0</v>
      </c>
      <c r="L64" s="417" t="n">
        <v>0</v>
      </c>
      <c r="M64" s="417" t="n">
        <v>0</v>
      </c>
      <c r="N64" s="401" t="n">
        <v>0</v>
      </c>
      <c r="O64" s="417" t="n">
        <v>0</v>
      </c>
      <c r="P64" s="417" t="n">
        <v>0</v>
      </c>
      <c r="Q64" s="417" t="n">
        <v>0</v>
      </c>
      <c r="R64" s="401" t="n">
        <v>0</v>
      </c>
      <c r="S64" s="401" t="n">
        <v>0</v>
      </c>
    </row>
    <row r="65" customFormat="false" ht="12.75" hidden="false" customHeight="true" outlineLevel="1" collapsed="false">
      <c r="A65" s="415"/>
      <c r="B65" s="17" t="s">
        <v>387</v>
      </c>
      <c r="C65" s="417" t="n">
        <v>0</v>
      </c>
      <c r="D65" s="417" t="n">
        <v>0</v>
      </c>
      <c r="E65" s="417" t="n">
        <v>0</v>
      </c>
      <c r="F65" s="401" t="n">
        <v>0</v>
      </c>
      <c r="G65" s="417" t="n">
        <v>0</v>
      </c>
      <c r="H65" s="417" t="n">
        <v>0</v>
      </c>
      <c r="I65" s="417" t="n">
        <v>0</v>
      </c>
      <c r="J65" s="401" t="n">
        <v>0</v>
      </c>
      <c r="K65" s="417" t="n">
        <v>0</v>
      </c>
      <c r="L65" s="417" t="n">
        <v>0</v>
      </c>
      <c r="M65" s="417" t="n">
        <v>0</v>
      </c>
      <c r="N65" s="401" t="n">
        <v>0</v>
      </c>
      <c r="O65" s="417" t="n">
        <v>0</v>
      </c>
      <c r="P65" s="417" t="n">
        <v>0</v>
      </c>
      <c r="Q65" s="417" t="n">
        <v>0</v>
      </c>
      <c r="R65" s="401" t="n">
        <v>0</v>
      </c>
      <c r="S65" s="401" t="n">
        <v>0</v>
      </c>
    </row>
    <row r="66" customFormat="false" ht="12.75" hidden="false" customHeight="true" outlineLevel="1" collapsed="false">
      <c r="A66" s="415"/>
      <c r="B66" s="17" t="s">
        <v>388</v>
      </c>
      <c r="C66" s="417" t="n">
        <v>0</v>
      </c>
      <c r="D66" s="417" t="n">
        <v>0</v>
      </c>
      <c r="E66" s="417" t="n">
        <v>0</v>
      </c>
      <c r="F66" s="401" t="n">
        <v>0</v>
      </c>
      <c r="G66" s="417" t="n">
        <v>0</v>
      </c>
      <c r="H66" s="417" t="n">
        <v>0</v>
      </c>
      <c r="I66" s="417" t="n">
        <v>0</v>
      </c>
      <c r="J66" s="401" t="n">
        <v>0</v>
      </c>
      <c r="K66" s="417" t="n">
        <v>0</v>
      </c>
      <c r="L66" s="417" t="n">
        <v>0</v>
      </c>
      <c r="M66" s="417" t="n">
        <v>0</v>
      </c>
      <c r="N66" s="401" t="n">
        <v>0</v>
      </c>
      <c r="O66" s="417" t="n">
        <v>0</v>
      </c>
      <c r="P66" s="417" t="n">
        <v>0</v>
      </c>
      <c r="Q66" s="417" t="n">
        <v>0</v>
      </c>
      <c r="R66" s="401" t="n">
        <v>0</v>
      </c>
      <c r="S66" s="401" t="n">
        <v>0</v>
      </c>
    </row>
    <row r="67" customFormat="false" ht="12.75" hidden="false" customHeight="true" outlineLevel="1" collapsed="false">
      <c r="A67" s="415"/>
      <c r="B67" s="17" t="s">
        <v>389</v>
      </c>
      <c r="C67" s="417" t="n">
        <v>0</v>
      </c>
      <c r="D67" s="417" t="n">
        <v>0</v>
      </c>
      <c r="E67" s="417" t="n">
        <v>0</v>
      </c>
      <c r="F67" s="401" t="n">
        <v>0</v>
      </c>
      <c r="G67" s="417" t="n">
        <v>0</v>
      </c>
      <c r="H67" s="417" t="n">
        <v>0</v>
      </c>
      <c r="I67" s="417" t="n">
        <v>0</v>
      </c>
      <c r="J67" s="401" t="n">
        <v>0</v>
      </c>
      <c r="K67" s="417" t="n">
        <v>0</v>
      </c>
      <c r="L67" s="417" t="n">
        <v>0</v>
      </c>
      <c r="M67" s="417" t="n">
        <v>0</v>
      </c>
      <c r="N67" s="401" t="n">
        <v>0</v>
      </c>
      <c r="O67" s="417" t="n">
        <v>0</v>
      </c>
      <c r="P67" s="417" t="n">
        <v>0</v>
      </c>
      <c r="Q67" s="417" t="n">
        <v>0</v>
      </c>
      <c r="R67" s="401" t="n">
        <v>0</v>
      </c>
      <c r="S67" s="401" t="n">
        <v>0</v>
      </c>
    </row>
    <row r="68" customFormat="false" ht="12.75" hidden="false" customHeight="true" outlineLevel="1" collapsed="false">
      <c r="A68" s="415"/>
      <c r="B68" s="17" t="s">
        <v>390</v>
      </c>
      <c r="C68" s="417" t="n">
        <v>0</v>
      </c>
      <c r="D68" s="417" t="n">
        <v>0</v>
      </c>
      <c r="E68" s="417" t="n">
        <v>0</v>
      </c>
      <c r="F68" s="401" t="n">
        <v>0</v>
      </c>
      <c r="G68" s="417" t="n">
        <v>0</v>
      </c>
      <c r="H68" s="417" t="n">
        <v>0</v>
      </c>
      <c r="I68" s="417" t="n">
        <v>0</v>
      </c>
      <c r="J68" s="401" t="n">
        <v>0</v>
      </c>
      <c r="K68" s="417" t="n">
        <v>0</v>
      </c>
      <c r="L68" s="417" t="n">
        <v>0</v>
      </c>
      <c r="M68" s="417" t="n">
        <v>0</v>
      </c>
      <c r="N68" s="401" t="n">
        <v>0</v>
      </c>
      <c r="O68" s="417" t="n">
        <v>0</v>
      </c>
      <c r="P68" s="417" t="n">
        <v>0</v>
      </c>
      <c r="Q68" s="417" t="n">
        <v>0</v>
      </c>
      <c r="R68" s="401" t="n">
        <v>0</v>
      </c>
      <c r="S68" s="401" t="n">
        <v>0</v>
      </c>
    </row>
    <row r="69" customFormat="false" ht="12.75" hidden="false" customHeight="true" outlineLevel="1" collapsed="false">
      <c r="A69" s="415"/>
      <c r="B69" s="17" t="s">
        <v>391</v>
      </c>
      <c r="C69" s="417" t="n">
        <v>0</v>
      </c>
      <c r="D69" s="417" t="n">
        <v>0</v>
      </c>
      <c r="E69" s="417" t="n">
        <v>0</v>
      </c>
      <c r="F69" s="401" t="n">
        <v>0</v>
      </c>
      <c r="G69" s="417" t="n">
        <v>0</v>
      </c>
      <c r="H69" s="417" t="n">
        <v>0</v>
      </c>
      <c r="I69" s="417" t="n">
        <v>0</v>
      </c>
      <c r="J69" s="401" t="n">
        <v>0</v>
      </c>
      <c r="K69" s="417" t="n">
        <v>0</v>
      </c>
      <c r="L69" s="417" t="n">
        <v>0</v>
      </c>
      <c r="M69" s="417" t="n">
        <v>0</v>
      </c>
      <c r="N69" s="401" t="n">
        <v>0</v>
      </c>
      <c r="O69" s="417" t="n">
        <v>0</v>
      </c>
      <c r="P69" s="417" t="n">
        <v>0</v>
      </c>
      <c r="Q69" s="417" t="n">
        <v>0</v>
      </c>
      <c r="R69" s="401" t="n">
        <v>0</v>
      </c>
      <c r="S69" s="401" t="n">
        <v>0</v>
      </c>
    </row>
    <row r="70" customFormat="false" ht="12.75" hidden="false" customHeight="true" outlineLevel="1" collapsed="false">
      <c r="A70" s="415"/>
      <c r="B70" s="17" t="s">
        <v>392</v>
      </c>
      <c r="C70" s="417" t="n">
        <v>0</v>
      </c>
      <c r="D70" s="417" t="n">
        <v>0</v>
      </c>
      <c r="E70" s="417" t="n">
        <v>0</v>
      </c>
      <c r="F70" s="401" t="n">
        <v>0</v>
      </c>
      <c r="G70" s="417" t="n">
        <v>0</v>
      </c>
      <c r="H70" s="417" t="n">
        <v>0</v>
      </c>
      <c r="I70" s="417" t="n">
        <v>0</v>
      </c>
      <c r="J70" s="401" t="n">
        <v>0</v>
      </c>
      <c r="K70" s="417" t="n">
        <v>0</v>
      </c>
      <c r="L70" s="417" t="n">
        <v>0</v>
      </c>
      <c r="M70" s="417" t="n">
        <v>0</v>
      </c>
      <c r="N70" s="401" t="n">
        <v>0</v>
      </c>
      <c r="O70" s="417" t="n">
        <v>0</v>
      </c>
      <c r="P70" s="417" t="n">
        <v>0</v>
      </c>
      <c r="Q70" s="417" t="n">
        <v>0</v>
      </c>
      <c r="R70" s="401" t="n">
        <v>0</v>
      </c>
      <c r="S70" s="401" t="n">
        <v>0</v>
      </c>
    </row>
    <row r="71" customFormat="false" ht="12.75" hidden="false" customHeight="true" outlineLevel="1" collapsed="false">
      <c r="A71" s="415"/>
      <c r="B71" s="17" t="s">
        <v>393</v>
      </c>
      <c r="C71" s="417" t="n">
        <v>0</v>
      </c>
      <c r="D71" s="417" t="n">
        <v>0</v>
      </c>
      <c r="E71" s="417" t="n">
        <v>0</v>
      </c>
      <c r="F71" s="401" t="n">
        <v>0</v>
      </c>
      <c r="G71" s="417" t="n">
        <v>0</v>
      </c>
      <c r="H71" s="417" t="n">
        <v>0</v>
      </c>
      <c r="I71" s="417" t="n">
        <v>0</v>
      </c>
      <c r="J71" s="401" t="n">
        <v>0</v>
      </c>
      <c r="K71" s="417" t="n">
        <v>0</v>
      </c>
      <c r="L71" s="417" t="n">
        <v>0</v>
      </c>
      <c r="M71" s="417" t="n">
        <v>0</v>
      </c>
      <c r="N71" s="401" t="n">
        <v>0</v>
      </c>
      <c r="O71" s="417" t="n">
        <v>0</v>
      </c>
      <c r="P71" s="417" t="n">
        <v>0</v>
      </c>
      <c r="Q71" s="417" t="n">
        <v>0</v>
      </c>
      <c r="R71" s="401" t="n">
        <v>0</v>
      </c>
      <c r="S71" s="401" t="n">
        <v>0</v>
      </c>
    </row>
    <row r="72" customFormat="false" ht="12.75" hidden="false" customHeight="true" outlineLevel="1" collapsed="false">
      <c r="A72" s="415"/>
      <c r="B72" s="17" t="s">
        <v>394</v>
      </c>
      <c r="C72" s="417" t="n">
        <v>0</v>
      </c>
      <c r="D72" s="417" t="n">
        <v>0</v>
      </c>
      <c r="E72" s="417" t="n">
        <v>0</v>
      </c>
      <c r="F72" s="401" t="n">
        <v>0</v>
      </c>
      <c r="G72" s="417" t="n">
        <v>0</v>
      </c>
      <c r="H72" s="417" t="n">
        <v>0</v>
      </c>
      <c r="I72" s="417" t="n">
        <v>0</v>
      </c>
      <c r="J72" s="401" t="n">
        <v>0</v>
      </c>
      <c r="K72" s="417" t="n">
        <v>0</v>
      </c>
      <c r="L72" s="417" t="n">
        <v>0</v>
      </c>
      <c r="M72" s="417" t="n">
        <v>0</v>
      </c>
      <c r="N72" s="401" t="n">
        <v>0</v>
      </c>
      <c r="O72" s="417" t="n">
        <v>0</v>
      </c>
      <c r="P72" s="417" t="n">
        <v>0</v>
      </c>
      <c r="Q72" s="417" t="n">
        <v>0</v>
      </c>
      <c r="R72" s="401" t="n">
        <v>0</v>
      </c>
      <c r="S72" s="401" t="n">
        <v>0</v>
      </c>
    </row>
    <row r="73" customFormat="false" ht="12.75" hidden="false" customHeight="true" outlineLevel="1" collapsed="false">
      <c r="A73" s="415"/>
      <c r="B73" s="17" t="s">
        <v>395</v>
      </c>
      <c r="C73" s="417" t="n">
        <v>0</v>
      </c>
      <c r="D73" s="417" t="n">
        <v>0</v>
      </c>
      <c r="E73" s="417" t="n">
        <v>0</v>
      </c>
      <c r="F73" s="401" t="n">
        <v>0</v>
      </c>
      <c r="G73" s="417" t="n">
        <v>0</v>
      </c>
      <c r="H73" s="417" t="n">
        <v>0</v>
      </c>
      <c r="I73" s="417" t="n">
        <v>0</v>
      </c>
      <c r="J73" s="401" t="n">
        <v>0</v>
      </c>
      <c r="K73" s="417" t="n">
        <v>0</v>
      </c>
      <c r="L73" s="417" t="n">
        <v>0</v>
      </c>
      <c r="M73" s="417" t="n">
        <v>0</v>
      </c>
      <c r="N73" s="401" t="n">
        <v>0</v>
      </c>
      <c r="O73" s="417" t="n">
        <v>0</v>
      </c>
      <c r="P73" s="417" t="n">
        <v>0</v>
      </c>
      <c r="Q73" s="417" t="n">
        <v>0</v>
      </c>
      <c r="R73" s="401" t="n">
        <v>0</v>
      </c>
      <c r="S73" s="401" t="n">
        <v>0</v>
      </c>
    </row>
    <row r="74" customFormat="false" ht="12.75" hidden="false" customHeight="true" outlineLevel="1" collapsed="false">
      <c r="A74" s="415"/>
      <c r="B74" s="17" t="s">
        <v>396</v>
      </c>
      <c r="C74" s="417" t="n">
        <v>0</v>
      </c>
      <c r="D74" s="417" t="n">
        <v>0</v>
      </c>
      <c r="E74" s="417" t="n">
        <v>0</v>
      </c>
      <c r="F74" s="401" t="n">
        <v>0</v>
      </c>
      <c r="G74" s="417" t="n">
        <v>0</v>
      </c>
      <c r="H74" s="417" t="n">
        <v>0</v>
      </c>
      <c r="I74" s="417" t="n">
        <v>0</v>
      </c>
      <c r="J74" s="401" t="n">
        <v>0</v>
      </c>
      <c r="K74" s="417" t="n">
        <v>0</v>
      </c>
      <c r="L74" s="417" t="n">
        <v>0</v>
      </c>
      <c r="M74" s="417" t="n">
        <v>0</v>
      </c>
      <c r="N74" s="401" t="n">
        <v>0</v>
      </c>
      <c r="O74" s="417" t="n">
        <v>0</v>
      </c>
      <c r="P74" s="417" t="n">
        <v>0</v>
      </c>
      <c r="Q74" s="417" t="n">
        <v>0</v>
      </c>
      <c r="R74" s="401" t="n">
        <v>0</v>
      </c>
      <c r="S74" s="401" t="n">
        <v>0</v>
      </c>
    </row>
    <row r="75" customFormat="false" ht="12.75" hidden="false" customHeight="true" outlineLevel="1" collapsed="false">
      <c r="A75" s="415"/>
      <c r="B75" s="17" t="s">
        <v>397</v>
      </c>
      <c r="C75" s="417" t="n">
        <v>0</v>
      </c>
      <c r="D75" s="417" t="n">
        <v>0</v>
      </c>
      <c r="E75" s="417" t="n">
        <v>0</v>
      </c>
      <c r="F75" s="401" t="n">
        <v>0</v>
      </c>
      <c r="G75" s="417" t="n">
        <v>0</v>
      </c>
      <c r="H75" s="417" t="n">
        <v>0</v>
      </c>
      <c r="I75" s="417" t="n">
        <v>0</v>
      </c>
      <c r="J75" s="401" t="n">
        <v>0</v>
      </c>
      <c r="K75" s="417" t="n">
        <v>0</v>
      </c>
      <c r="L75" s="417" t="n">
        <v>0</v>
      </c>
      <c r="M75" s="417" t="n">
        <v>0</v>
      </c>
      <c r="N75" s="401" t="n">
        <v>0</v>
      </c>
      <c r="O75" s="417" t="n">
        <v>0</v>
      </c>
      <c r="P75" s="417" t="n">
        <v>0</v>
      </c>
      <c r="Q75" s="417" t="n">
        <v>0</v>
      </c>
      <c r="R75" s="401" t="n">
        <v>0</v>
      </c>
      <c r="S75" s="401" t="n">
        <v>0</v>
      </c>
    </row>
    <row r="76" customFormat="false" ht="12.75" hidden="false" customHeight="true" outlineLevel="1" collapsed="false">
      <c r="A76" s="415"/>
      <c r="B76" s="17" t="s">
        <v>398</v>
      </c>
      <c r="C76" s="417" t="n">
        <v>0</v>
      </c>
      <c r="D76" s="417" t="n">
        <v>0</v>
      </c>
      <c r="E76" s="417" t="n">
        <v>0</v>
      </c>
      <c r="F76" s="401" t="n">
        <v>0</v>
      </c>
      <c r="G76" s="417" t="n">
        <v>0</v>
      </c>
      <c r="H76" s="417" t="n">
        <v>0</v>
      </c>
      <c r="I76" s="417" t="n">
        <v>0</v>
      </c>
      <c r="J76" s="401" t="n">
        <v>0</v>
      </c>
      <c r="K76" s="417" t="n">
        <v>0</v>
      </c>
      <c r="L76" s="417" t="n">
        <v>0</v>
      </c>
      <c r="M76" s="417" t="n">
        <v>0</v>
      </c>
      <c r="N76" s="401" t="n">
        <v>0</v>
      </c>
      <c r="O76" s="417" t="n">
        <v>0</v>
      </c>
      <c r="P76" s="417" t="n">
        <v>0</v>
      </c>
      <c r="Q76" s="417" t="n">
        <v>0</v>
      </c>
      <c r="R76" s="401" t="n">
        <v>0</v>
      </c>
      <c r="S76" s="401" t="n">
        <v>0</v>
      </c>
    </row>
    <row r="77" customFormat="false" ht="12.75" hidden="false" customHeight="true" outlineLevel="1" collapsed="false">
      <c r="A77" s="415"/>
      <c r="B77" s="17" t="s">
        <v>399</v>
      </c>
      <c r="C77" s="417" t="n">
        <v>0</v>
      </c>
      <c r="D77" s="417" t="n">
        <v>0</v>
      </c>
      <c r="E77" s="417" t="n">
        <v>0</v>
      </c>
      <c r="F77" s="401" t="n">
        <v>0</v>
      </c>
      <c r="G77" s="417" t="n">
        <v>0</v>
      </c>
      <c r="H77" s="417" t="n">
        <v>0</v>
      </c>
      <c r="I77" s="417" t="n">
        <v>0</v>
      </c>
      <c r="J77" s="401" t="n">
        <v>0</v>
      </c>
      <c r="K77" s="417" t="n">
        <v>0</v>
      </c>
      <c r="L77" s="417" t="n">
        <v>0</v>
      </c>
      <c r="M77" s="417" t="n">
        <v>0</v>
      </c>
      <c r="N77" s="401" t="n">
        <v>0</v>
      </c>
      <c r="O77" s="417" t="n">
        <v>0</v>
      </c>
      <c r="P77" s="417" t="n">
        <v>0</v>
      </c>
      <c r="Q77" s="417" t="n">
        <v>0</v>
      </c>
      <c r="R77" s="401" t="n">
        <v>0</v>
      </c>
      <c r="S77" s="401" t="n">
        <v>0</v>
      </c>
    </row>
    <row r="78" customFormat="false" ht="12.75" hidden="false" customHeight="true" outlineLevel="1" collapsed="false">
      <c r="A78" s="415"/>
      <c r="B78" s="17" t="s">
        <v>400</v>
      </c>
      <c r="C78" s="417" t="n">
        <v>0</v>
      </c>
      <c r="D78" s="417" t="n">
        <v>0</v>
      </c>
      <c r="E78" s="417" t="n">
        <v>0</v>
      </c>
      <c r="F78" s="401" t="n">
        <v>0</v>
      </c>
      <c r="G78" s="417" t="n">
        <v>0</v>
      </c>
      <c r="H78" s="417" t="n">
        <v>0</v>
      </c>
      <c r="I78" s="417" t="n">
        <v>0</v>
      </c>
      <c r="J78" s="401" t="n">
        <v>0</v>
      </c>
      <c r="K78" s="417" t="n">
        <v>0</v>
      </c>
      <c r="L78" s="417" t="n">
        <v>0</v>
      </c>
      <c r="M78" s="417" t="n">
        <v>0</v>
      </c>
      <c r="N78" s="401" t="n">
        <v>0</v>
      </c>
      <c r="O78" s="417" t="n">
        <v>0</v>
      </c>
      <c r="P78" s="417" t="n">
        <v>0</v>
      </c>
      <c r="Q78" s="417" t="n">
        <v>0</v>
      </c>
      <c r="R78" s="401" t="n">
        <v>0</v>
      </c>
      <c r="S78" s="401" t="n">
        <v>0</v>
      </c>
    </row>
    <row r="79" customFormat="false" ht="12.75" hidden="false" customHeight="true" outlineLevel="1" collapsed="false">
      <c r="A79" s="415"/>
      <c r="B79" s="17" t="s">
        <v>401</v>
      </c>
      <c r="C79" s="417" t="n">
        <v>0</v>
      </c>
      <c r="D79" s="417" t="n">
        <v>0</v>
      </c>
      <c r="E79" s="417" t="n">
        <v>0</v>
      </c>
      <c r="F79" s="401" t="n">
        <v>0</v>
      </c>
      <c r="G79" s="417" t="n">
        <v>0</v>
      </c>
      <c r="H79" s="417" t="n">
        <v>0</v>
      </c>
      <c r="I79" s="417" t="n">
        <v>0</v>
      </c>
      <c r="J79" s="401" t="n">
        <v>0</v>
      </c>
      <c r="K79" s="417" t="n">
        <v>0</v>
      </c>
      <c r="L79" s="417" t="n">
        <v>0</v>
      </c>
      <c r="M79" s="417" t="n">
        <v>0</v>
      </c>
      <c r="N79" s="401" t="n">
        <v>0</v>
      </c>
      <c r="O79" s="417" t="n">
        <v>0</v>
      </c>
      <c r="P79" s="417" t="n">
        <v>0</v>
      </c>
      <c r="Q79" s="417" t="n">
        <v>0</v>
      </c>
      <c r="R79" s="401" t="n">
        <v>0</v>
      </c>
      <c r="S79" s="401" t="n">
        <v>0</v>
      </c>
    </row>
    <row r="80" customFormat="false" ht="12.75" hidden="false" customHeight="true" outlineLevel="1" collapsed="false">
      <c r="A80" s="415"/>
      <c r="B80" s="18" t="s">
        <v>402</v>
      </c>
      <c r="C80" s="417" t="n">
        <v>0</v>
      </c>
      <c r="D80" s="417" t="n">
        <v>0</v>
      </c>
      <c r="E80" s="417" t="n">
        <v>0</v>
      </c>
      <c r="F80" s="401" t="n">
        <v>0</v>
      </c>
      <c r="G80" s="417" t="n">
        <v>0</v>
      </c>
      <c r="H80" s="417" t="n">
        <v>0</v>
      </c>
      <c r="I80" s="417" t="n">
        <v>0</v>
      </c>
      <c r="J80" s="401" t="n">
        <v>0</v>
      </c>
      <c r="K80" s="417" t="n">
        <v>0</v>
      </c>
      <c r="L80" s="417" t="n">
        <v>0</v>
      </c>
      <c r="M80" s="417" t="n">
        <v>0</v>
      </c>
      <c r="N80" s="401" t="n">
        <v>0</v>
      </c>
      <c r="O80" s="417" t="n">
        <v>0</v>
      </c>
      <c r="P80" s="417" t="n">
        <v>0</v>
      </c>
      <c r="Q80" s="417" t="n">
        <v>0</v>
      </c>
      <c r="R80" s="401" t="n">
        <v>0</v>
      </c>
      <c r="S80" s="401" t="n">
        <v>0</v>
      </c>
    </row>
    <row r="81" customFormat="false" ht="12.75" hidden="false" customHeight="true" outlineLevel="1" collapsed="false">
      <c r="A81" s="415"/>
      <c r="B81" s="18" t="s">
        <v>403</v>
      </c>
      <c r="C81" s="417" t="n">
        <v>0</v>
      </c>
      <c r="D81" s="417" t="n">
        <v>0</v>
      </c>
      <c r="E81" s="417" t="n">
        <v>0</v>
      </c>
      <c r="F81" s="401" t="n">
        <v>0</v>
      </c>
      <c r="G81" s="417" t="n">
        <v>0</v>
      </c>
      <c r="H81" s="417" t="n">
        <v>0</v>
      </c>
      <c r="I81" s="417" t="n">
        <v>0</v>
      </c>
      <c r="J81" s="401" t="n">
        <v>0</v>
      </c>
      <c r="K81" s="417" t="n">
        <v>0</v>
      </c>
      <c r="L81" s="417" t="n">
        <v>0</v>
      </c>
      <c r="M81" s="417" t="n">
        <v>0</v>
      </c>
      <c r="N81" s="401" t="n">
        <v>0</v>
      </c>
      <c r="O81" s="417" t="n">
        <v>0</v>
      </c>
      <c r="P81" s="417" t="n">
        <v>0</v>
      </c>
      <c r="Q81" s="417" t="n">
        <v>0</v>
      </c>
      <c r="R81" s="401" t="n">
        <v>0</v>
      </c>
      <c r="S81" s="401" t="n">
        <v>0</v>
      </c>
    </row>
    <row r="82" customFormat="false" ht="12.75" hidden="false" customHeight="true" outlineLevel="1" collapsed="false">
      <c r="A82" s="415"/>
      <c r="B82" s="18" t="s">
        <v>404</v>
      </c>
      <c r="C82" s="417" t="n">
        <v>0</v>
      </c>
      <c r="D82" s="417" t="n">
        <v>0</v>
      </c>
      <c r="E82" s="417" t="n">
        <v>0</v>
      </c>
      <c r="F82" s="401" t="n">
        <v>0</v>
      </c>
      <c r="G82" s="417" t="n">
        <v>0</v>
      </c>
      <c r="H82" s="417" t="n">
        <v>0</v>
      </c>
      <c r="I82" s="417" t="n">
        <v>0</v>
      </c>
      <c r="J82" s="401" t="n">
        <v>0</v>
      </c>
      <c r="K82" s="417" t="n">
        <v>0</v>
      </c>
      <c r="L82" s="417" t="n">
        <v>0</v>
      </c>
      <c r="M82" s="417" t="n">
        <v>0</v>
      </c>
      <c r="N82" s="401" t="n">
        <v>0</v>
      </c>
      <c r="O82" s="417" t="n">
        <v>0</v>
      </c>
      <c r="P82" s="417" t="n">
        <v>0</v>
      </c>
      <c r="Q82" s="417" t="n">
        <v>0</v>
      </c>
      <c r="R82" s="401" t="n">
        <v>0</v>
      </c>
      <c r="S82" s="401" t="n">
        <v>0</v>
      </c>
    </row>
    <row r="83" customFormat="false" ht="12.75" hidden="false" customHeight="true" outlineLevel="1" collapsed="false">
      <c r="A83" s="415"/>
      <c r="B83" s="18" t="s">
        <v>405</v>
      </c>
      <c r="C83" s="417" t="n">
        <v>0</v>
      </c>
      <c r="D83" s="417" t="n">
        <v>0</v>
      </c>
      <c r="E83" s="417" t="n">
        <v>0</v>
      </c>
      <c r="F83" s="401" t="n">
        <v>0</v>
      </c>
      <c r="G83" s="417" t="n">
        <v>0</v>
      </c>
      <c r="H83" s="417" t="n">
        <v>0</v>
      </c>
      <c r="I83" s="417" t="n">
        <v>0</v>
      </c>
      <c r="J83" s="401" t="n">
        <v>0</v>
      </c>
      <c r="K83" s="417" t="n">
        <v>0</v>
      </c>
      <c r="L83" s="417" t="n">
        <v>0</v>
      </c>
      <c r="M83" s="417" t="n">
        <v>0</v>
      </c>
      <c r="N83" s="401" t="n">
        <v>0</v>
      </c>
      <c r="O83" s="417" t="n">
        <v>0</v>
      </c>
      <c r="P83" s="417" t="n">
        <v>0</v>
      </c>
      <c r="Q83" s="417" t="n">
        <v>0</v>
      </c>
      <c r="R83" s="401" t="n">
        <v>0</v>
      </c>
      <c r="S83" s="401" t="n">
        <v>0</v>
      </c>
    </row>
    <row r="84" customFormat="false" ht="12.75" hidden="false" customHeight="true" outlineLevel="1" collapsed="false">
      <c r="A84" s="415"/>
      <c r="B84" s="18" t="s">
        <v>406</v>
      </c>
      <c r="C84" s="417" t="n">
        <v>0</v>
      </c>
      <c r="D84" s="417" t="n">
        <v>0</v>
      </c>
      <c r="E84" s="417" t="n">
        <v>0</v>
      </c>
      <c r="F84" s="401" t="n">
        <v>0</v>
      </c>
      <c r="G84" s="417" t="n">
        <v>0</v>
      </c>
      <c r="H84" s="417" t="n">
        <v>0</v>
      </c>
      <c r="I84" s="417" t="n">
        <v>0</v>
      </c>
      <c r="J84" s="401" t="n">
        <v>0</v>
      </c>
      <c r="K84" s="417" t="n">
        <v>0</v>
      </c>
      <c r="L84" s="417" t="n">
        <v>0</v>
      </c>
      <c r="M84" s="417" t="n">
        <v>0</v>
      </c>
      <c r="N84" s="401" t="n">
        <v>0</v>
      </c>
      <c r="O84" s="417" t="n">
        <v>0</v>
      </c>
      <c r="P84" s="417" t="n">
        <v>0</v>
      </c>
      <c r="Q84" s="417" t="n">
        <v>0</v>
      </c>
      <c r="R84" s="401" t="n">
        <v>0</v>
      </c>
      <c r="S84" s="401" t="n">
        <v>0</v>
      </c>
    </row>
    <row r="85" customFormat="false" ht="12.75" hidden="false" customHeight="true" outlineLevel="1" collapsed="false">
      <c r="A85" s="415"/>
      <c r="B85" s="18" t="s">
        <v>407</v>
      </c>
      <c r="C85" s="417" t="n">
        <v>0</v>
      </c>
      <c r="D85" s="417" t="n">
        <v>0</v>
      </c>
      <c r="E85" s="417" t="n">
        <v>0</v>
      </c>
      <c r="F85" s="401" t="n">
        <v>0</v>
      </c>
      <c r="G85" s="417" t="n">
        <v>0</v>
      </c>
      <c r="H85" s="417" t="n">
        <v>0</v>
      </c>
      <c r="I85" s="417" t="n">
        <v>0</v>
      </c>
      <c r="J85" s="401" t="n">
        <v>0</v>
      </c>
      <c r="K85" s="417" t="n">
        <v>0</v>
      </c>
      <c r="L85" s="417" t="n">
        <v>0</v>
      </c>
      <c r="M85" s="417" t="n">
        <v>0</v>
      </c>
      <c r="N85" s="401" t="n">
        <v>0</v>
      </c>
      <c r="O85" s="417" t="n">
        <v>0</v>
      </c>
      <c r="P85" s="417" t="n">
        <v>0</v>
      </c>
      <c r="Q85" s="417" t="n">
        <v>0</v>
      </c>
      <c r="R85" s="401" t="n">
        <v>0</v>
      </c>
      <c r="S85" s="401" t="n">
        <v>0</v>
      </c>
    </row>
    <row r="86" customFormat="false" ht="12.75" hidden="false" customHeight="true" outlineLevel="1" collapsed="false">
      <c r="A86" s="415"/>
      <c r="B86" s="18" t="s">
        <v>408</v>
      </c>
      <c r="C86" s="417" t="n">
        <v>0</v>
      </c>
      <c r="D86" s="417" t="n">
        <v>0</v>
      </c>
      <c r="E86" s="417" t="n">
        <v>0</v>
      </c>
      <c r="F86" s="401" t="n">
        <v>0</v>
      </c>
      <c r="G86" s="417" t="n">
        <v>0</v>
      </c>
      <c r="H86" s="417" t="n">
        <v>0</v>
      </c>
      <c r="I86" s="417" t="n">
        <v>0</v>
      </c>
      <c r="J86" s="401" t="n">
        <v>0</v>
      </c>
      <c r="K86" s="417" t="n">
        <v>0</v>
      </c>
      <c r="L86" s="417" t="n">
        <v>0</v>
      </c>
      <c r="M86" s="417" t="n">
        <v>0</v>
      </c>
      <c r="N86" s="401" t="n">
        <v>0</v>
      </c>
      <c r="O86" s="417" t="n">
        <v>0</v>
      </c>
      <c r="P86" s="417" t="n">
        <v>0</v>
      </c>
      <c r="Q86" s="417" t="n">
        <v>0</v>
      </c>
      <c r="R86" s="401" t="n">
        <v>0</v>
      </c>
      <c r="S86" s="401" t="n">
        <v>0</v>
      </c>
    </row>
    <row r="87" customFormat="false" ht="12.75" hidden="false" customHeight="true" outlineLevel="1" collapsed="false">
      <c r="A87" s="415"/>
      <c r="B87" s="18" t="s">
        <v>409</v>
      </c>
      <c r="C87" s="417" t="n">
        <v>0</v>
      </c>
      <c r="D87" s="417" t="n">
        <v>0</v>
      </c>
      <c r="E87" s="417" t="n">
        <v>0</v>
      </c>
      <c r="F87" s="401" t="n">
        <v>0</v>
      </c>
      <c r="G87" s="417" t="n">
        <v>0</v>
      </c>
      <c r="H87" s="417" t="n">
        <v>0</v>
      </c>
      <c r="I87" s="417" t="n">
        <v>0</v>
      </c>
      <c r="J87" s="401" t="n">
        <v>0</v>
      </c>
      <c r="K87" s="417" t="n">
        <v>0</v>
      </c>
      <c r="L87" s="417" t="n">
        <v>0</v>
      </c>
      <c r="M87" s="417" t="n">
        <v>0</v>
      </c>
      <c r="N87" s="401" t="n">
        <v>0</v>
      </c>
      <c r="O87" s="417" t="n">
        <v>0</v>
      </c>
      <c r="P87" s="417" t="n">
        <v>0</v>
      </c>
      <c r="Q87" s="417" t="n">
        <v>0</v>
      </c>
      <c r="R87" s="401" t="n">
        <v>0</v>
      </c>
      <c r="S87" s="401" t="n">
        <v>0</v>
      </c>
    </row>
    <row r="88" customFormat="false" ht="12.75" hidden="false" customHeight="true" outlineLevel="1" collapsed="false">
      <c r="A88" s="415"/>
      <c r="B88" s="18" t="s">
        <v>410</v>
      </c>
      <c r="C88" s="417" t="n">
        <v>0</v>
      </c>
      <c r="D88" s="417" t="n">
        <v>0</v>
      </c>
      <c r="E88" s="417" t="n">
        <v>0</v>
      </c>
      <c r="F88" s="401" t="n">
        <v>0</v>
      </c>
      <c r="G88" s="417" t="n">
        <v>0</v>
      </c>
      <c r="H88" s="417" t="n">
        <v>0</v>
      </c>
      <c r="I88" s="417" t="n">
        <v>0</v>
      </c>
      <c r="J88" s="401" t="n">
        <v>0</v>
      </c>
      <c r="K88" s="417" t="n">
        <v>0</v>
      </c>
      <c r="L88" s="417" t="n">
        <v>0</v>
      </c>
      <c r="M88" s="417" t="n">
        <v>0</v>
      </c>
      <c r="N88" s="401" t="n">
        <v>0</v>
      </c>
      <c r="O88" s="417" t="n">
        <v>0</v>
      </c>
      <c r="P88" s="417" t="n">
        <v>0</v>
      </c>
      <c r="Q88" s="417" t="n">
        <v>0</v>
      </c>
      <c r="R88" s="401" t="n">
        <v>0</v>
      </c>
      <c r="S88" s="401" t="n">
        <v>0</v>
      </c>
    </row>
    <row r="89" customFormat="false" ht="12.75" hidden="false" customHeight="true" outlineLevel="1" collapsed="false">
      <c r="A89" s="415"/>
      <c r="B89" s="18" t="s">
        <v>411</v>
      </c>
      <c r="C89" s="417" t="n">
        <v>0</v>
      </c>
      <c r="D89" s="417" t="n">
        <v>0</v>
      </c>
      <c r="E89" s="417" t="n">
        <v>0</v>
      </c>
      <c r="F89" s="401" t="n">
        <v>0</v>
      </c>
      <c r="G89" s="417" t="n">
        <v>0</v>
      </c>
      <c r="H89" s="417" t="n">
        <v>0</v>
      </c>
      <c r="I89" s="417" t="n">
        <v>0</v>
      </c>
      <c r="J89" s="401" t="n">
        <v>0</v>
      </c>
      <c r="K89" s="417" t="n">
        <v>0</v>
      </c>
      <c r="L89" s="417" t="n">
        <v>0</v>
      </c>
      <c r="M89" s="417" t="n">
        <v>0</v>
      </c>
      <c r="N89" s="401" t="n">
        <v>0</v>
      </c>
      <c r="O89" s="417" t="n">
        <v>0</v>
      </c>
      <c r="P89" s="417" t="n">
        <v>0</v>
      </c>
      <c r="Q89" s="417" t="n">
        <v>0</v>
      </c>
      <c r="R89" s="401" t="n">
        <v>0</v>
      </c>
      <c r="S89" s="401" t="n">
        <v>0</v>
      </c>
    </row>
    <row r="90" customFormat="false" ht="12.75" hidden="false" customHeight="true" outlineLevel="1" collapsed="false">
      <c r="A90" s="415"/>
      <c r="B90" s="18" t="s">
        <v>412</v>
      </c>
      <c r="C90" s="417" t="n">
        <v>0</v>
      </c>
      <c r="D90" s="417" t="n">
        <v>0</v>
      </c>
      <c r="E90" s="417" t="n">
        <v>0</v>
      </c>
      <c r="F90" s="401" t="n">
        <v>0</v>
      </c>
      <c r="G90" s="417" t="n">
        <v>0</v>
      </c>
      <c r="H90" s="417" t="n">
        <v>0</v>
      </c>
      <c r="I90" s="417" t="n">
        <v>0</v>
      </c>
      <c r="J90" s="401" t="n">
        <v>0</v>
      </c>
      <c r="K90" s="417" t="n">
        <v>0</v>
      </c>
      <c r="L90" s="417" t="n">
        <v>0</v>
      </c>
      <c r="M90" s="417" t="n">
        <v>0</v>
      </c>
      <c r="N90" s="401" t="n">
        <v>0</v>
      </c>
      <c r="O90" s="417" t="n">
        <v>0</v>
      </c>
      <c r="P90" s="417" t="n">
        <v>0</v>
      </c>
      <c r="Q90" s="417" t="n">
        <v>0</v>
      </c>
      <c r="R90" s="401" t="n">
        <v>0</v>
      </c>
      <c r="S90" s="401" t="n">
        <v>0</v>
      </c>
    </row>
    <row r="91" customFormat="false" ht="12.75" hidden="false" customHeight="false" outlineLevel="1" collapsed="false">
      <c r="A91" s="415"/>
      <c r="B91" s="18" t="s">
        <v>413</v>
      </c>
      <c r="C91" s="417" t="n">
        <v>0</v>
      </c>
      <c r="D91" s="417" t="n">
        <v>0</v>
      </c>
      <c r="E91" s="417" t="n">
        <v>0</v>
      </c>
      <c r="F91" s="401" t="n">
        <v>0</v>
      </c>
      <c r="G91" s="417" t="n">
        <v>0</v>
      </c>
      <c r="H91" s="417" t="n">
        <v>0</v>
      </c>
      <c r="I91" s="417" t="n">
        <v>0</v>
      </c>
      <c r="J91" s="401" t="n">
        <v>0</v>
      </c>
      <c r="K91" s="417" t="n">
        <v>0</v>
      </c>
      <c r="L91" s="417" t="n">
        <v>0</v>
      </c>
      <c r="M91" s="417" t="n">
        <v>0</v>
      </c>
      <c r="N91" s="401" t="n">
        <v>0</v>
      </c>
      <c r="O91" s="417" t="n">
        <v>0</v>
      </c>
      <c r="P91" s="417" t="n">
        <v>0</v>
      </c>
      <c r="Q91" s="417" t="n">
        <v>0</v>
      </c>
      <c r="R91" s="401" t="n">
        <v>0</v>
      </c>
      <c r="S91" s="401" t="n">
        <v>0</v>
      </c>
    </row>
    <row r="92" customFormat="false" ht="12.75" hidden="false" customHeight="true" outlineLevel="1" collapsed="false">
      <c r="A92" s="415"/>
      <c r="B92" s="18" t="s">
        <v>414</v>
      </c>
      <c r="C92" s="417" t="n">
        <v>0</v>
      </c>
      <c r="D92" s="417" t="n">
        <v>0</v>
      </c>
      <c r="E92" s="417" t="n">
        <v>0</v>
      </c>
      <c r="F92" s="401" t="n">
        <v>0</v>
      </c>
      <c r="G92" s="417" t="n">
        <v>0</v>
      </c>
      <c r="H92" s="417" t="n">
        <v>0</v>
      </c>
      <c r="I92" s="417" t="n">
        <v>0</v>
      </c>
      <c r="J92" s="401" t="n">
        <v>0</v>
      </c>
      <c r="K92" s="417" t="n">
        <v>0</v>
      </c>
      <c r="L92" s="417" t="n">
        <v>0</v>
      </c>
      <c r="M92" s="417" t="n">
        <v>0</v>
      </c>
      <c r="N92" s="401" t="n">
        <v>0</v>
      </c>
      <c r="O92" s="417" t="n">
        <v>0</v>
      </c>
      <c r="P92" s="417" t="n">
        <v>0</v>
      </c>
      <c r="Q92" s="417" t="n">
        <v>0</v>
      </c>
      <c r="R92" s="401" t="n">
        <v>0</v>
      </c>
      <c r="S92" s="401" t="n">
        <v>0</v>
      </c>
    </row>
    <row r="93" customFormat="false" ht="12.75" hidden="false" customHeight="true" outlineLevel="1" collapsed="false">
      <c r="A93" s="415"/>
      <c r="B93" s="17" t="s">
        <v>415</v>
      </c>
      <c r="C93" s="417" t="n">
        <v>0</v>
      </c>
      <c r="D93" s="417" t="n">
        <v>0</v>
      </c>
      <c r="E93" s="417" t="n">
        <v>0</v>
      </c>
      <c r="F93" s="401" t="n">
        <v>0</v>
      </c>
      <c r="G93" s="417" t="n">
        <v>0</v>
      </c>
      <c r="H93" s="417" t="n">
        <v>0</v>
      </c>
      <c r="I93" s="417" t="n">
        <v>0</v>
      </c>
      <c r="J93" s="401" t="n">
        <v>0</v>
      </c>
      <c r="K93" s="417" t="n">
        <v>0</v>
      </c>
      <c r="L93" s="417" t="n">
        <v>0</v>
      </c>
      <c r="M93" s="417" t="n">
        <v>0</v>
      </c>
      <c r="N93" s="401" t="n">
        <v>0</v>
      </c>
      <c r="O93" s="417" t="n">
        <v>0</v>
      </c>
      <c r="P93" s="417" t="n">
        <v>0</v>
      </c>
      <c r="Q93" s="417" t="n">
        <v>0</v>
      </c>
      <c r="R93" s="401" t="n">
        <v>0</v>
      </c>
      <c r="S93" s="401" t="n">
        <v>0</v>
      </c>
    </row>
    <row r="94" customFormat="false" ht="12.75" hidden="false" customHeight="true" outlineLevel="1" collapsed="false">
      <c r="A94" s="415"/>
      <c r="B94" s="18" t="s">
        <v>416</v>
      </c>
      <c r="C94" s="417" t="n">
        <v>0</v>
      </c>
      <c r="D94" s="417" t="n">
        <v>0</v>
      </c>
      <c r="E94" s="417" t="n">
        <v>0</v>
      </c>
      <c r="F94" s="401" t="n">
        <v>0</v>
      </c>
      <c r="G94" s="417" t="n">
        <v>0</v>
      </c>
      <c r="H94" s="417" t="n">
        <v>0</v>
      </c>
      <c r="I94" s="417" t="n">
        <v>0</v>
      </c>
      <c r="J94" s="401" t="n">
        <v>0</v>
      </c>
      <c r="K94" s="417" t="n">
        <v>0</v>
      </c>
      <c r="L94" s="417" t="n">
        <v>0</v>
      </c>
      <c r="M94" s="417" t="n">
        <v>0</v>
      </c>
      <c r="N94" s="401" t="n">
        <v>0</v>
      </c>
      <c r="O94" s="417" t="n">
        <v>0</v>
      </c>
      <c r="P94" s="417" t="n">
        <v>0</v>
      </c>
      <c r="Q94" s="417" t="n">
        <v>0</v>
      </c>
      <c r="R94" s="401" t="n">
        <v>0</v>
      </c>
      <c r="S94" s="401" t="n">
        <v>0</v>
      </c>
    </row>
    <row r="95" customFormat="false" ht="12.75" hidden="false" customHeight="true" outlineLevel="1" collapsed="false">
      <c r="A95" s="415"/>
      <c r="B95" s="17" t="s">
        <v>417</v>
      </c>
      <c r="C95" s="417" t="n">
        <v>0</v>
      </c>
      <c r="D95" s="417" t="n">
        <v>0</v>
      </c>
      <c r="E95" s="417" t="n">
        <v>0</v>
      </c>
      <c r="F95" s="401" t="n">
        <v>0</v>
      </c>
      <c r="G95" s="417" t="n">
        <v>0</v>
      </c>
      <c r="H95" s="417" t="n">
        <v>0</v>
      </c>
      <c r="I95" s="417" t="n">
        <v>0</v>
      </c>
      <c r="J95" s="401" t="n">
        <v>0</v>
      </c>
      <c r="K95" s="417" t="n">
        <v>0</v>
      </c>
      <c r="L95" s="417" t="n">
        <v>0</v>
      </c>
      <c r="M95" s="417" t="n">
        <v>0</v>
      </c>
      <c r="N95" s="401" t="n">
        <v>0</v>
      </c>
      <c r="O95" s="417" t="n">
        <v>0</v>
      </c>
      <c r="P95" s="417" t="n">
        <v>0</v>
      </c>
      <c r="Q95" s="417" t="n">
        <v>0</v>
      </c>
      <c r="R95" s="401" t="n">
        <v>0</v>
      </c>
      <c r="S95" s="401" t="n">
        <v>0</v>
      </c>
    </row>
    <row r="96" customFormat="false" ht="12.75" hidden="false" customHeight="true" outlineLevel="1" collapsed="false">
      <c r="A96" s="415"/>
      <c r="B96" s="17" t="s">
        <v>418</v>
      </c>
      <c r="C96" s="417" t="n">
        <v>0</v>
      </c>
      <c r="D96" s="417" t="n">
        <v>0</v>
      </c>
      <c r="E96" s="417" t="n">
        <v>0</v>
      </c>
      <c r="F96" s="401" t="n">
        <v>0</v>
      </c>
      <c r="G96" s="417" t="n">
        <v>0</v>
      </c>
      <c r="H96" s="417" t="n">
        <v>0</v>
      </c>
      <c r="I96" s="417" t="n">
        <v>0</v>
      </c>
      <c r="J96" s="401" t="n">
        <v>0</v>
      </c>
      <c r="K96" s="417" t="n">
        <v>0</v>
      </c>
      <c r="L96" s="417" t="n">
        <v>0</v>
      </c>
      <c r="M96" s="417" t="n">
        <v>0</v>
      </c>
      <c r="N96" s="401" t="n">
        <v>0</v>
      </c>
      <c r="O96" s="417" t="n">
        <v>0</v>
      </c>
      <c r="P96" s="417" t="n">
        <v>0</v>
      </c>
      <c r="Q96" s="417" t="n">
        <v>0</v>
      </c>
      <c r="R96" s="401" t="n">
        <v>0</v>
      </c>
      <c r="S96" s="401" t="n">
        <v>0</v>
      </c>
    </row>
    <row r="97" customFormat="false" ht="12.75" hidden="false" customHeight="true" outlineLevel="1" collapsed="false">
      <c r="A97" s="415"/>
      <c r="B97" s="18" t="s">
        <v>419</v>
      </c>
      <c r="C97" s="417" t="n">
        <v>0</v>
      </c>
      <c r="D97" s="417" t="n">
        <v>0</v>
      </c>
      <c r="E97" s="417" t="n">
        <v>0</v>
      </c>
      <c r="F97" s="401" t="n">
        <v>0</v>
      </c>
      <c r="G97" s="417" t="n">
        <v>0</v>
      </c>
      <c r="H97" s="417" t="n">
        <v>0</v>
      </c>
      <c r="I97" s="417" t="n">
        <v>0</v>
      </c>
      <c r="J97" s="401" t="n">
        <v>0</v>
      </c>
      <c r="K97" s="417" t="n">
        <v>0</v>
      </c>
      <c r="L97" s="417" t="n">
        <v>0</v>
      </c>
      <c r="M97" s="417" t="n">
        <v>0</v>
      </c>
      <c r="N97" s="401" t="n">
        <v>0</v>
      </c>
      <c r="O97" s="417" t="n">
        <v>0</v>
      </c>
      <c r="P97" s="417" t="n">
        <v>0</v>
      </c>
      <c r="Q97" s="417" t="n">
        <v>0</v>
      </c>
      <c r="R97" s="401" t="n">
        <v>0</v>
      </c>
      <c r="S97" s="401" t="n">
        <v>0</v>
      </c>
    </row>
    <row r="98" customFormat="false" ht="12.75" hidden="false" customHeight="true" outlineLevel="1" collapsed="false">
      <c r="A98" s="415"/>
      <c r="B98" s="17" t="s">
        <v>420</v>
      </c>
      <c r="C98" s="417" t="n">
        <v>0</v>
      </c>
      <c r="D98" s="417" t="n">
        <v>0</v>
      </c>
      <c r="E98" s="417" t="n">
        <v>0</v>
      </c>
      <c r="F98" s="401" t="n">
        <v>0</v>
      </c>
      <c r="G98" s="417" t="n">
        <v>0</v>
      </c>
      <c r="H98" s="417" t="n">
        <v>0</v>
      </c>
      <c r="I98" s="417" t="n">
        <v>0</v>
      </c>
      <c r="J98" s="401" t="n">
        <v>0</v>
      </c>
      <c r="K98" s="417" t="n">
        <v>0</v>
      </c>
      <c r="L98" s="417" t="n">
        <v>0</v>
      </c>
      <c r="M98" s="417" t="n">
        <v>0</v>
      </c>
      <c r="N98" s="401" t="n">
        <v>0</v>
      </c>
      <c r="O98" s="417" t="n">
        <v>0</v>
      </c>
      <c r="P98" s="417" t="n">
        <v>0</v>
      </c>
      <c r="Q98" s="417" t="n">
        <v>0</v>
      </c>
      <c r="R98" s="401" t="n">
        <v>0</v>
      </c>
      <c r="S98" s="401" t="n">
        <v>0</v>
      </c>
    </row>
    <row r="99" customFormat="false" ht="12.75" hidden="false" customHeight="true" outlineLevel="1" collapsed="false">
      <c r="A99" s="415"/>
      <c r="B99" s="17" t="s">
        <v>421</v>
      </c>
      <c r="C99" s="417" t="n">
        <v>0</v>
      </c>
      <c r="D99" s="417" t="n">
        <v>0</v>
      </c>
      <c r="E99" s="417" t="n">
        <v>0</v>
      </c>
      <c r="F99" s="401" t="n">
        <v>0</v>
      </c>
      <c r="G99" s="417" t="n">
        <v>0</v>
      </c>
      <c r="H99" s="417" t="n">
        <v>0</v>
      </c>
      <c r="I99" s="417" t="n">
        <v>0</v>
      </c>
      <c r="J99" s="401" t="n">
        <v>0</v>
      </c>
      <c r="K99" s="417" t="n">
        <v>0</v>
      </c>
      <c r="L99" s="417" t="n">
        <v>0</v>
      </c>
      <c r="M99" s="417" t="n">
        <v>0</v>
      </c>
      <c r="N99" s="401" t="n">
        <v>0</v>
      </c>
      <c r="O99" s="417" t="n">
        <v>0</v>
      </c>
      <c r="P99" s="417" t="n">
        <v>0</v>
      </c>
      <c r="Q99" s="417" t="n">
        <v>0</v>
      </c>
      <c r="R99" s="401" t="n">
        <v>0</v>
      </c>
      <c r="S99" s="401" t="n">
        <v>0</v>
      </c>
    </row>
    <row r="100" customFormat="false" ht="12.75" hidden="false" customHeight="true" outlineLevel="1" collapsed="false">
      <c r="A100" s="415"/>
      <c r="B100" s="18" t="s">
        <v>422</v>
      </c>
      <c r="C100" s="417" t="n">
        <v>0</v>
      </c>
      <c r="D100" s="417" t="n">
        <v>0</v>
      </c>
      <c r="E100" s="417" t="n">
        <v>0</v>
      </c>
      <c r="F100" s="401" t="n">
        <v>0</v>
      </c>
      <c r="G100" s="417" t="n">
        <v>0</v>
      </c>
      <c r="H100" s="417" t="n">
        <v>0</v>
      </c>
      <c r="I100" s="417" t="n">
        <v>0</v>
      </c>
      <c r="J100" s="401" t="n">
        <v>0</v>
      </c>
      <c r="K100" s="417" t="n">
        <v>0</v>
      </c>
      <c r="L100" s="417" t="n">
        <v>0</v>
      </c>
      <c r="M100" s="417" t="n">
        <v>0</v>
      </c>
      <c r="N100" s="401" t="n">
        <v>0</v>
      </c>
      <c r="O100" s="417" t="n">
        <v>0</v>
      </c>
      <c r="P100" s="417" t="n">
        <v>0</v>
      </c>
      <c r="Q100" s="417" t="n">
        <v>0</v>
      </c>
      <c r="R100" s="401" t="n">
        <v>0</v>
      </c>
      <c r="S100" s="401" t="n">
        <v>0</v>
      </c>
    </row>
    <row r="101" customFormat="false" ht="12.75" hidden="false" customHeight="true" outlineLevel="1" collapsed="false">
      <c r="A101" s="415"/>
      <c r="B101" s="18" t="s">
        <v>423</v>
      </c>
      <c r="C101" s="417" t="n">
        <v>0</v>
      </c>
      <c r="D101" s="417" t="n">
        <v>0</v>
      </c>
      <c r="E101" s="417" t="n">
        <v>0</v>
      </c>
      <c r="F101" s="401" t="n">
        <v>0</v>
      </c>
      <c r="G101" s="417" t="n">
        <v>0</v>
      </c>
      <c r="H101" s="417" t="n">
        <v>0</v>
      </c>
      <c r="I101" s="417" t="n">
        <v>0</v>
      </c>
      <c r="J101" s="401" t="n">
        <v>0</v>
      </c>
      <c r="K101" s="417" t="n">
        <v>0</v>
      </c>
      <c r="L101" s="417" t="n">
        <v>0</v>
      </c>
      <c r="M101" s="417" t="n">
        <v>0</v>
      </c>
      <c r="N101" s="401" t="n">
        <v>0</v>
      </c>
      <c r="O101" s="417" t="n">
        <v>0</v>
      </c>
      <c r="P101" s="417" t="n">
        <v>0</v>
      </c>
      <c r="Q101" s="417" t="n">
        <v>0</v>
      </c>
      <c r="R101" s="401" t="n">
        <v>0</v>
      </c>
      <c r="S101" s="401" t="n">
        <v>0</v>
      </c>
    </row>
    <row r="102" customFormat="false" ht="12.75" hidden="false" customHeight="true" outlineLevel="1" collapsed="false">
      <c r="A102" s="415"/>
      <c r="B102" s="18" t="s">
        <v>424</v>
      </c>
      <c r="C102" s="417" t="n">
        <v>0</v>
      </c>
      <c r="D102" s="417" t="n">
        <v>0</v>
      </c>
      <c r="E102" s="417" t="n">
        <v>0</v>
      </c>
      <c r="F102" s="401" t="n">
        <v>0</v>
      </c>
      <c r="G102" s="417" t="n">
        <v>0</v>
      </c>
      <c r="H102" s="417" t="n">
        <v>0</v>
      </c>
      <c r="I102" s="417" t="n">
        <v>0</v>
      </c>
      <c r="J102" s="401" t="n">
        <v>0</v>
      </c>
      <c r="K102" s="417" t="n">
        <v>0</v>
      </c>
      <c r="L102" s="417" t="n">
        <v>0</v>
      </c>
      <c r="M102" s="417" t="n">
        <v>0</v>
      </c>
      <c r="N102" s="401" t="n">
        <v>0</v>
      </c>
      <c r="O102" s="417" t="n">
        <v>0</v>
      </c>
      <c r="P102" s="417" t="n">
        <v>0</v>
      </c>
      <c r="Q102" s="417" t="n">
        <v>0</v>
      </c>
      <c r="R102" s="401" t="n">
        <v>0</v>
      </c>
      <c r="S102" s="401" t="n">
        <v>0</v>
      </c>
    </row>
    <row r="103" customFormat="false" ht="12.75" hidden="false" customHeight="true" outlineLevel="1" collapsed="false">
      <c r="A103" s="415"/>
      <c r="B103" s="18" t="s">
        <v>425</v>
      </c>
      <c r="C103" s="417" t="n">
        <v>0</v>
      </c>
      <c r="D103" s="417" t="n">
        <v>0</v>
      </c>
      <c r="E103" s="417" t="n">
        <v>0</v>
      </c>
      <c r="F103" s="401" t="n">
        <v>0</v>
      </c>
      <c r="G103" s="417" t="n">
        <v>0</v>
      </c>
      <c r="H103" s="417" t="n">
        <v>0</v>
      </c>
      <c r="I103" s="417" t="n">
        <v>0</v>
      </c>
      <c r="J103" s="401" t="n">
        <v>0</v>
      </c>
      <c r="K103" s="417" t="n">
        <v>0</v>
      </c>
      <c r="L103" s="417" t="n">
        <v>0</v>
      </c>
      <c r="M103" s="417" t="n">
        <v>0</v>
      </c>
      <c r="N103" s="401" t="n">
        <v>0</v>
      </c>
      <c r="O103" s="417" t="n">
        <v>0</v>
      </c>
      <c r="P103" s="417" t="n">
        <v>0</v>
      </c>
      <c r="Q103" s="417" t="n">
        <v>0</v>
      </c>
      <c r="R103" s="401" t="n">
        <v>0</v>
      </c>
      <c r="S103" s="401" t="n">
        <v>0</v>
      </c>
    </row>
    <row r="104" customFormat="false" ht="12.75" hidden="false" customHeight="true" outlineLevel="1" collapsed="false">
      <c r="A104" s="415"/>
      <c r="B104" s="18" t="s">
        <v>426</v>
      </c>
      <c r="C104" s="417" t="n">
        <v>0</v>
      </c>
      <c r="D104" s="417" t="n">
        <v>0</v>
      </c>
      <c r="E104" s="417" t="n">
        <v>0</v>
      </c>
      <c r="F104" s="401" t="n">
        <v>0</v>
      </c>
      <c r="G104" s="417" t="n">
        <v>0</v>
      </c>
      <c r="H104" s="417" t="n">
        <v>0</v>
      </c>
      <c r="I104" s="417" t="n">
        <v>0</v>
      </c>
      <c r="J104" s="401" t="n">
        <v>0</v>
      </c>
      <c r="K104" s="417" t="n">
        <v>0</v>
      </c>
      <c r="L104" s="417" t="n">
        <v>0</v>
      </c>
      <c r="M104" s="417" t="n">
        <v>0</v>
      </c>
      <c r="N104" s="401" t="n">
        <v>0</v>
      </c>
      <c r="O104" s="417" t="n">
        <v>0</v>
      </c>
      <c r="P104" s="417" t="n">
        <v>0</v>
      </c>
      <c r="Q104" s="417" t="n">
        <v>0</v>
      </c>
      <c r="R104" s="401" t="n">
        <v>0</v>
      </c>
      <c r="S104" s="401" t="n">
        <v>0</v>
      </c>
    </row>
    <row r="105" customFormat="false" ht="12.75" hidden="false" customHeight="true" outlineLevel="1" collapsed="false">
      <c r="A105" s="415"/>
      <c r="B105" s="18" t="s">
        <v>427</v>
      </c>
      <c r="C105" s="417" t="n">
        <v>0</v>
      </c>
      <c r="D105" s="417" t="n">
        <v>0</v>
      </c>
      <c r="E105" s="417" t="n">
        <v>0</v>
      </c>
      <c r="F105" s="401" t="n">
        <v>0</v>
      </c>
      <c r="G105" s="417" t="n">
        <v>0</v>
      </c>
      <c r="H105" s="417" t="n">
        <v>0</v>
      </c>
      <c r="I105" s="417" t="n">
        <v>0</v>
      </c>
      <c r="J105" s="401" t="n">
        <v>0</v>
      </c>
      <c r="K105" s="417" t="n">
        <v>0</v>
      </c>
      <c r="L105" s="417" t="n">
        <v>0</v>
      </c>
      <c r="M105" s="417" t="n">
        <v>0</v>
      </c>
      <c r="N105" s="401" t="n">
        <v>0</v>
      </c>
      <c r="O105" s="417" t="n">
        <v>0</v>
      </c>
      <c r="P105" s="417" t="n">
        <v>0</v>
      </c>
      <c r="Q105" s="417" t="n">
        <v>0</v>
      </c>
      <c r="R105" s="401" t="n">
        <v>0</v>
      </c>
      <c r="S105" s="401" t="n">
        <v>0</v>
      </c>
    </row>
    <row r="106" customFormat="false" ht="12.75" hidden="false" customHeight="true" outlineLevel="1" collapsed="false">
      <c r="A106" s="415"/>
      <c r="B106" s="18" t="s">
        <v>428</v>
      </c>
      <c r="C106" s="417" t="n">
        <v>0</v>
      </c>
      <c r="D106" s="417" t="n">
        <v>0</v>
      </c>
      <c r="E106" s="417" t="n">
        <v>0</v>
      </c>
      <c r="F106" s="401" t="n">
        <v>0</v>
      </c>
      <c r="G106" s="417" t="n">
        <v>0</v>
      </c>
      <c r="H106" s="417" t="n">
        <v>0</v>
      </c>
      <c r="I106" s="417" t="n">
        <v>0</v>
      </c>
      <c r="J106" s="401" t="n">
        <v>0</v>
      </c>
      <c r="K106" s="417" t="n">
        <v>0</v>
      </c>
      <c r="L106" s="417" t="n">
        <v>0</v>
      </c>
      <c r="M106" s="417" t="n">
        <v>0</v>
      </c>
      <c r="N106" s="401" t="n">
        <v>0</v>
      </c>
      <c r="O106" s="417" t="n">
        <v>0</v>
      </c>
      <c r="P106" s="417" t="n">
        <v>0</v>
      </c>
      <c r="Q106" s="417" t="n">
        <v>0</v>
      </c>
      <c r="R106" s="401" t="n">
        <v>0</v>
      </c>
      <c r="S106" s="401" t="n">
        <v>0</v>
      </c>
    </row>
    <row r="107" customFormat="false" ht="12.75" hidden="false" customHeight="true" outlineLevel="1" collapsed="false">
      <c r="A107" s="415"/>
      <c r="B107" s="18" t="s">
        <v>429</v>
      </c>
      <c r="C107" s="417" t="n">
        <v>0</v>
      </c>
      <c r="D107" s="417" t="n">
        <v>0</v>
      </c>
      <c r="E107" s="417" t="n">
        <v>0</v>
      </c>
      <c r="F107" s="401" t="n">
        <v>0</v>
      </c>
      <c r="G107" s="417" t="n">
        <v>0</v>
      </c>
      <c r="H107" s="417" t="n">
        <v>0</v>
      </c>
      <c r="I107" s="417" t="n">
        <v>0</v>
      </c>
      <c r="J107" s="401" t="n">
        <v>0</v>
      </c>
      <c r="K107" s="417" t="n">
        <v>0</v>
      </c>
      <c r="L107" s="417" t="n">
        <v>0</v>
      </c>
      <c r="M107" s="417" t="n">
        <v>0</v>
      </c>
      <c r="N107" s="401" t="n">
        <v>0</v>
      </c>
      <c r="O107" s="417" t="n">
        <v>0</v>
      </c>
      <c r="P107" s="417" t="n">
        <v>0</v>
      </c>
      <c r="Q107" s="417" t="n">
        <v>0</v>
      </c>
      <c r="R107" s="401" t="n">
        <v>0</v>
      </c>
      <c r="S107" s="401" t="n">
        <v>0</v>
      </c>
    </row>
    <row r="108" customFormat="false" ht="12.75" hidden="false" customHeight="true" outlineLevel="1" collapsed="false">
      <c r="A108" s="415"/>
      <c r="B108" s="17" t="s">
        <v>430</v>
      </c>
      <c r="C108" s="417" t="n">
        <v>0</v>
      </c>
      <c r="D108" s="417" t="n">
        <v>0</v>
      </c>
      <c r="E108" s="417" t="n">
        <v>0</v>
      </c>
      <c r="F108" s="401" t="n">
        <v>0</v>
      </c>
      <c r="G108" s="417" t="n">
        <v>0</v>
      </c>
      <c r="H108" s="417" t="n">
        <v>0</v>
      </c>
      <c r="I108" s="417" t="n">
        <v>0</v>
      </c>
      <c r="J108" s="401" t="n">
        <v>0</v>
      </c>
      <c r="K108" s="417" t="n">
        <v>0</v>
      </c>
      <c r="L108" s="417" t="n">
        <v>0</v>
      </c>
      <c r="M108" s="417" t="n">
        <v>0</v>
      </c>
      <c r="N108" s="401" t="n">
        <v>0</v>
      </c>
      <c r="O108" s="417" t="n">
        <v>0</v>
      </c>
      <c r="P108" s="417" t="n">
        <v>0</v>
      </c>
      <c r="Q108" s="417" t="n">
        <v>0</v>
      </c>
      <c r="R108" s="401" t="n">
        <v>0</v>
      </c>
      <c r="S108" s="401" t="n">
        <v>0</v>
      </c>
    </row>
    <row r="109" customFormat="false" ht="12.75" hidden="false" customHeight="true" outlineLevel="1" collapsed="false">
      <c r="A109" s="415"/>
      <c r="B109" s="18" t="s">
        <v>431</v>
      </c>
      <c r="C109" s="417" t="n">
        <v>0</v>
      </c>
      <c r="D109" s="417" t="n">
        <v>0</v>
      </c>
      <c r="E109" s="417" t="n">
        <v>0</v>
      </c>
      <c r="F109" s="401" t="n">
        <v>0</v>
      </c>
      <c r="G109" s="417" t="n">
        <v>0</v>
      </c>
      <c r="H109" s="417" t="n">
        <v>0</v>
      </c>
      <c r="I109" s="417" t="n">
        <v>0</v>
      </c>
      <c r="J109" s="401" t="n">
        <v>0</v>
      </c>
      <c r="K109" s="417" t="n">
        <v>0</v>
      </c>
      <c r="L109" s="417" t="n">
        <v>0</v>
      </c>
      <c r="M109" s="417" t="n">
        <v>0</v>
      </c>
      <c r="N109" s="401" t="n">
        <v>0</v>
      </c>
      <c r="O109" s="417" t="n">
        <v>0</v>
      </c>
      <c r="P109" s="417" t="n">
        <v>0</v>
      </c>
      <c r="Q109" s="417" t="n">
        <v>0</v>
      </c>
      <c r="R109" s="401" t="n">
        <v>0</v>
      </c>
      <c r="S109" s="401" t="n">
        <v>0</v>
      </c>
    </row>
    <row r="110" customFormat="false" ht="12.75" hidden="false" customHeight="true" outlineLevel="1" collapsed="false">
      <c r="A110" s="415"/>
      <c r="B110" s="18" t="s">
        <v>432</v>
      </c>
      <c r="C110" s="417" t="n">
        <v>0</v>
      </c>
      <c r="D110" s="417" t="n">
        <v>0</v>
      </c>
      <c r="E110" s="417" t="n">
        <v>0</v>
      </c>
      <c r="F110" s="401" t="n">
        <v>0</v>
      </c>
      <c r="G110" s="417" t="n">
        <v>0</v>
      </c>
      <c r="H110" s="417" t="n">
        <v>0</v>
      </c>
      <c r="I110" s="417" t="n">
        <v>0</v>
      </c>
      <c r="J110" s="401" t="n">
        <v>0</v>
      </c>
      <c r="K110" s="417" t="n">
        <v>0</v>
      </c>
      <c r="L110" s="417" t="n">
        <v>0</v>
      </c>
      <c r="M110" s="417" t="n">
        <v>0</v>
      </c>
      <c r="N110" s="401" t="n">
        <v>0</v>
      </c>
      <c r="O110" s="417" t="n">
        <v>0</v>
      </c>
      <c r="P110" s="417" t="n">
        <v>0</v>
      </c>
      <c r="Q110" s="417" t="n">
        <v>0</v>
      </c>
      <c r="R110" s="401" t="n">
        <v>0</v>
      </c>
      <c r="S110" s="401" t="n">
        <v>0</v>
      </c>
    </row>
    <row r="111" customFormat="false" ht="12.75" hidden="false" customHeight="true" outlineLevel="1" collapsed="false">
      <c r="A111" s="415"/>
      <c r="B111" s="18" t="s">
        <v>433</v>
      </c>
      <c r="C111" s="417" t="n">
        <v>0</v>
      </c>
      <c r="D111" s="417" t="n">
        <v>0</v>
      </c>
      <c r="E111" s="417" t="n">
        <v>0</v>
      </c>
      <c r="F111" s="401" t="n">
        <v>0</v>
      </c>
      <c r="G111" s="417" t="n">
        <v>0</v>
      </c>
      <c r="H111" s="417" t="n">
        <v>0</v>
      </c>
      <c r="I111" s="417" t="n">
        <v>0</v>
      </c>
      <c r="J111" s="401" t="n">
        <v>0</v>
      </c>
      <c r="K111" s="417" t="n">
        <v>0</v>
      </c>
      <c r="L111" s="417" t="n">
        <v>0</v>
      </c>
      <c r="M111" s="417" t="n">
        <v>0</v>
      </c>
      <c r="N111" s="401" t="n">
        <v>0</v>
      </c>
      <c r="O111" s="417" t="n">
        <v>0</v>
      </c>
      <c r="P111" s="417" t="n">
        <v>0</v>
      </c>
      <c r="Q111" s="417" t="n">
        <v>0</v>
      </c>
      <c r="R111" s="401" t="n">
        <v>0</v>
      </c>
      <c r="S111" s="401" t="n">
        <v>0</v>
      </c>
    </row>
    <row r="112" customFormat="false" ht="12.75" hidden="false" customHeight="true" outlineLevel="1" collapsed="false">
      <c r="A112" s="415"/>
      <c r="B112" s="18" t="s">
        <v>434</v>
      </c>
      <c r="C112" s="417" t="n">
        <v>0</v>
      </c>
      <c r="D112" s="417" t="n">
        <v>0</v>
      </c>
      <c r="E112" s="417" t="n">
        <v>0</v>
      </c>
      <c r="F112" s="401" t="n">
        <v>0</v>
      </c>
      <c r="G112" s="417" t="n">
        <v>0</v>
      </c>
      <c r="H112" s="417" t="n">
        <v>0</v>
      </c>
      <c r="I112" s="417" t="n">
        <v>0</v>
      </c>
      <c r="J112" s="401" t="n">
        <v>0</v>
      </c>
      <c r="K112" s="417" t="n">
        <v>0</v>
      </c>
      <c r="L112" s="417" t="n">
        <v>0</v>
      </c>
      <c r="M112" s="417" t="n">
        <v>0</v>
      </c>
      <c r="N112" s="401" t="n">
        <v>0</v>
      </c>
      <c r="O112" s="417" t="n">
        <v>0</v>
      </c>
      <c r="P112" s="417" t="n">
        <v>0</v>
      </c>
      <c r="Q112" s="417" t="n">
        <v>0</v>
      </c>
      <c r="R112" s="401" t="n">
        <v>0</v>
      </c>
      <c r="S112" s="401" t="n">
        <v>0</v>
      </c>
    </row>
    <row r="113" customFormat="false" ht="12.75" hidden="false" customHeight="true" outlineLevel="1" collapsed="false">
      <c r="A113" s="415"/>
      <c r="B113" s="18" t="s">
        <v>435</v>
      </c>
      <c r="C113" s="417" t="n">
        <v>0</v>
      </c>
      <c r="D113" s="417" t="n">
        <v>0</v>
      </c>
      <c r="E113" s="417" t="n">
        <v>0</v>
      </c>
      <c r="F113" s="401" t="n">
        <v>0</v>
      </c>
      <c r="G113" s="417" t="n">
        <v>0</v>
      </c>
      <c r="H113" s="417" t="n">
        <v>0</v>
      </c>
      <c r="I113" s="417" t="n">
        <v>0</v>
      </c>
      <c r="J113" s="401" t="n">
        <v>0</v>
      </c>
      <c r="K113" s="417" t="n">
        <v>0</v>
      </c>
      <c r="L113" s="417" t="n">
        <v>0</v>
      </c>
      <c r="M113" s="417" t="n">
        <v>0</v>
      </c>
      <c r="N113" s="401" t="n">
        <v>0</v>
      </c>
      <c r="O113" s="417" t="n">
        <v>0</v>
      </c>
      <c r="P113" s="417" t="n">
        <v>0</v>
      </c>
      <c r="Q113" s="417" t="n">
        <v>0</v>
      </c>
      <c r="R113" s="401" t="n">
        <v>0</v>
      </c>
      <c r="S113" s="401" t="n">
        <v>0</v>
      </c>
    </row>
    <row r="114" customFormat="false" ht="12.75" hidden="false" customHeight="true" outlineLevel="1" collapsed="false">
      <c r="A114" s="415"/>
      <c r="B114" s="17" t="s">
        <v>436</v>
      </c>
      <c r="C114" s="417" t="n">
        <v>0</v>
      </c>
      <c r="D114" s="417" t="n">
        <v>0</v>
      </c>
      <c r="E114" s="417" t="n">
        <v>0</v>
      </c>
      <c r="F114" s="401" t="n">
        <v>0</v>
      </c>
      <c r="G114" s="417" t="n">
        <v>0</v>
      </c>
      <c r="H114" s="417" t="n">
        <v>0</v>
      </c>
      <c r="I114" s="417" t="n">
        <v>0</v>
      </c>
      <c r="J114" s="401" t="n">
        <v>0</v>
      </c>
      <c r="K114" s="417" t="n">
        <v>0</v>
      </c>
      <c r="L114" s="417" t="n">
        <v>0</v>
      </c>
      <c r="M114" s="417" t="n">
        <v>0</v>
      </c>
      <c r="N114" s="401" t="n">
        <v>0</v>
      </c>
      <c r="O114" s="417" t="n">
        <v>0</v>
      </c>
      <c r="P114" s="417" t="n">
        <v>0</v>
      </c>
      <c r="Q114" s="417" t="n">
        <v>0</v>
      </c>
      <c r="R114" s="401" t="n">
        <v>0</v>
      </c>
      <c r="S114" s="401" t="n">
        <v>0</v>
      </c>
    </row>
    <row r="115" customFormat="false" ht="12.75" hidden="false" customHeight="true" outlineLevel="1" collapsed="false">
      <c r="A115" s="415"/>
      <c r="B115" s="17" t="s">
        <v>437</v>
      </c>
      <c r="C115" s="417" t="n">
        <v>0</v>
      </c>
      <c r="D115" s="417" t="n">
        <v>0</v>
      </c>
      <c r="E115" s="417" t="n">
        <v>0</v>
      </c>
      <c r="F115" s="401" t="n">
        <v>0</v>
      </c>
      <c r="G115" s="417" t="n">
        <v>0</v>
      </c>
      <c r="H115" s="417" t="n">
        <v>0</v>
      </c>
      <c r="I115" s="417" t="n">
        <v>0</v>
      </c>
      <c r="J115" s="401" t="n">
        <v>0</v>
      </c>
      <c r="K115" s="417" t="n">
        <v>0</v>
      </c>
      <c r="L115" s="417" t="n">
        <v>0</v>
      </c>
      <c r="M115" s="417" t="n">
        <v>0</v>
      </c>
      <c r="N115" s="401" t="n">
        <v>0</v>
      </c>
      <c r="O115" s="417" t="n">
        <v>0</v>
      </c>
      <c r="P115" s="417" t="n">
        <v>0</v>
      </c>
      <c r="Q115" s="417" t="n">
        <v>0</v>
      </c>
      <c r="R115" s="401" t="n">
        <v>0</v>
      </c>
      <c r="S115" s="401" t="n">
        <v>0</v>
      </c>
    </row>
    <row r="116" customFormat="false" ht="12.75" hidden="false" customHeight="true" outlineLevel="1" collapsed="false">
      <c r="A116" s="415"/>
      <c r="B116" s="17" t="s">
        <v>438</v>
      </c>
      <c r="C116" s="417" t="n">
        <v>0</v>
      </c>
      <c r="D116" s="417" t="n">
        <v>0</v>
      </c>
      <c r="E116" s="417" t="n">
        <v>0</v>
      </c>
      <c r="F116" s="401" t="n">
        <v>0</v>
      </c>
      <c r="G116" s="417" t="n">
        <v>0</v>
      </c>
      <c r="H116" s="417" t="n">
        <v>0</v>
      </c>
      <c r="I116" s="417" t="n">
        <v>0</v>
      </c>
      <c r="J116" s="401" t="n">
        <v>0</v>
      </c>
      <c r="K116" s="417" t="n">
        <v>0</v>
      </c>
      <c r="L116" s="417" t="n">
        <v>0</v>
      </c>
      <c r="M116" s="417" t="n">
        <v>0</v>
      </c>
      <c r="N116" s="401" t="n">
        <v>0</v>
      </c>
      <c r="O116" s="417" t="n">
        <v>0</v>
      </c>
      <c r="P116" s="417" t="n">
        <v>0</v>
      </c>
      <c r="Q116" s="417" t="n">
        <v>0</v>
      </c>
      <c r="R116" s="401" t="n">
        <v>0</v>
      </c>
      <c r="S116" s="401" t="n">
        <v>0</v>
      </c>
    </row>
    <row r="117" customFormat="false" ht="12.75" hidden="false" customHeight="true" outlineLevel="1" collapsed="false">
      <c r="A117" s="415"/>
      <c r="B117" s="17" t="s">
        <v>439</v>
      </c>
      <c r="C117" s="417" t="n">
        <v>0</v>
      </c>
      <c r="D117" s="417" t="n">
        <v>0</v>
      </c>
      <c r="E117" s="417" t="n">
        <v>0</v>
      </c>
      <c r="F117" s="401" t="n">
        <v>0</v>
      </c>
      <c r="G117" s="417" t="n">
        <v>0</v>
      </c>
      <c r="H117" s="417" t="n">
        <v>0</v>
      </c>
      <c r="I117" s="417" t="n">
        <v>0</v>
      </c>
      <c r="J117" s="401" t="n">
        <v>0</v>
      </c>
      <c r="K117" s="417" t="n">
        <v>0</v>
      </c>
      <c r="L117" s="417" t="n">
        <v>0</v>
      </c>
      <c r="M117" s="417" t="n">
        <v>0</v>
      </c>
      <c r="N117" s="401" t="n">
        <v>0</v>
      </c>
      <c r="O117" s="417" t="n">
        <v>0</v>
      </c>
      <c r="P117" s="417" t="n">
        <v>0</v>
      </c>
      <c r="Q117" s="417" t="n">
        <v>0</v>
      </c>
      <c r="R117" s="401" t="n">
        <v>0</v>
      </c>
      <c r="S117" s="401" t="n">
        <v>0</v>
      </c>
    </row>
    <row r="118" customFormat="false" ht="12.75" hidden="false" customHeight="true" outlineLevel="1" collapsed="false">
      <c r="A118" s="415"/>
      <c r="B118" s="17" t="s">
        <v>440</v>
      </c>
      <c r="C118" s="417" t="n">
        <v>0</v>
      </c>
      <c r="D118" s="417" t="n">
        <v>0</v>
      </c>
      <c r="E118" s="417" t="n">
        <v>0</v>
      </c>
      <c r="F118" s="401" t="n">
        <v>0</v>
      </c>
      <c r="G118" s="417" t="n">
        <v>0</v>
      </c>
      <c r="H118" s="417" t="n">
        <v>0</v>
      </c>
      <c r="I118" s="417" t="n">
        <v>0</v>
      </c>
      <c r="J118" s="401" t="n">
        <v>0</v>
      </c>
      <c r="K118" s="417" t="n">
        <v>0</v>
      </c>
      <c r="L118" s="417" t="n">
        <v>0</v>
      </c>
      <c r="M118" s="417" t="n">
        <v>0</v>
      </c>
      <c r="N118" s="401" t="n">
        <v>0</v>
      </c>
      <c r="O118" s="417" t="n">
        <v>0</v>
      </c>
      <c r="P118" s="417" t="n">
        <v>0</v>
      </c>
      <c r="Q118" s="417" t="n">
        <v>0</v>
      </c>
      <c r="R118" s="401" t="n">
        <v>0</v>
      </c>
      <c r="S118" s="401" t="n">
        <v>0</v>
      </c>
    </row>
    <row r="119" customFormat="false" ht="12.75" hidden="false" customHeight="true" outlineLevel="1" collapsed="false">
      <c r="A119" s="415"/>
      <c r="B119" s="17" t="s">
        <v>441</v>
      </c>
      <c r="C119" s="417" t="n">
        <v>0</v>
      </c>
      <c r="D119" s="417" t="n">
        <v>0</v>
      </c>
      <c r="E119" s="417" t="n">
        <v>0</v>
      </c>
      <c r="F119" s="401" t="n">
        <v>0</v>
      </c>
      <c r="G119" s="417" t="n">
        <v>0</v>
      </c>
      <c r="H119" s="417" t="n">
        <v>0</v>
      </c>
      <c r="I119" s="417" t="n">
        <v>0</v>
      </c>
      <c r="J119" s="401" t="n">
        <v>0</v>
      </c>
      <c r="K119" s="417" t="n">
        <v>0</v>
      </c>
      <c r="L119" s="417" t="n">
        <v>0</v>
      </c>
      <c r="M119" s="417" t="n">
        <v>0</v>
      </c>
      <c r="N119" s="401" t="n">
        <v>0</v>
      </c>
      <c r="O119" s="417" t="n">
        <v>0</v>
      </c>
      <c r="P119" s="417" t="n">
        <v>0</v>
      </c>
      <c r="Q119" s="417" t="n">
        <v>0</v>
      </c>
      <c r="R119" s="401" t="n">
        <v>0</v>
      </c>
      <c r="S119" s="401" t="n">
        <v>0</v>
      </c>
    </row>
    <row r="120" customFormat="false" ht="12.75" hidden="false" customHeight="true" outlineLevel="1" collapsed="false">
      <c r="A120" s="415"/>
      <c r="B120" s="17" t="s">
        <v>442</v>
      </c>
      <c r="C120" s="417" t="n">
        <v>0</v>
      </c>
      <c r="D120" s="417" t="n">
        <v>0</v>
      </c>
      <c r="E120" s="417" t="n">
        <v>0</v>
      </c>
      <c r="F120" s="401" t="n">
        <v>0</v>
      </c>
      <c r="G120" s="417" t="n">
        <v>0</v>
      </c>
      <c r="H120" s="417" t="n">
        <v>0</v>
      </c>
      <c r="I120" s="417" t="n">
        <v>0</v>
      </c>
      <c r="J120" s="401" t="n">
        <v>0</v>
      </c>
      <c r="K120" s="417" t="n">
        <v>0</v>
      </c>
      <c r="L120" s="417" t="n">
        <v>0</v>
      </c>
      <c r="M120" s="417" t="n">
        <v>0</v>
      </c>
      <c r="N120" s="401" t="n">
        <v>0</v>
      </c>
      <c r="O120" s="417" t="n">
        <v>0</v>
      </c>
      <c r="P120" s="417" t="n">
        <v>0</v>
      </c>
      <c r="Q120" s="417" t="n">
        <v>0</v>
      </c>
      <c r="R120" s="401" t="n">
        <v>0</v>
      </c>
      <c r="S120" s="401" t="n">
        <v>0</v>
      </c>
    </row>
    <row r="121" customFormat="false" ht="12.75" hidden="false" customHeight="true" outlineLevel="1" collapsed="false">
      <c r="A121" s="415"/>
      <c r="B121" s="18" t="s">
        <v>443</v>
      </c>
      <c r="C121" s="417" t="n">
        <v>0</v>
      </c>
      <c r="D121" s="417" t="n">
        <v>0</v>
      </c>
      <c r="E121" s="417" t="n">
        <v>0</v>
      </c>
      <c r="F121" s="401" t="n">
        <v>0</v>
      </c>
      <c r="G121" s="417" t="n">
        <v>0</v>
      </c>
      <c r="H121" s="417" t="n">
        <v>0</v>
      </c>
      <c r="I121" s="417" t="n">
        <v>0</v>
      </c>
      <c r="J121" s="401" t="n">
        <v>0</v>
      </c>
      <c r="K121" s="417" t="n">
        <v>0</v>
      </c>
      <c r="L121" s="417" t="n">
        <v>0</v>
      </c>
      <c r="M121" s="417" t="n">
        <v>0</v>
      </c>
      <c r="N121" s="401" t="n">
        <v>0</v>
      </c>
      <c r="O121" s="417" t="n">
        <v>0</v>
      </c>
      <c r="P121" s="417" t="n">
        <v>0</v>
      </c>
      <c r="Q121" s="417" t="n">
        <v>0</v>
      </c>
      <c r="R121" s="401" t="n">
        <v>0</v>
      </c>
      <c r="S121" s="401" t="n">
        <v>0</v>
      </c>
    </row>
    <row r="122" customFormat="false" ht="12.75" hidden="false" customHeight="true" outlineLevel="1" collapsed="false">
      <c r="A122" s="415"/>
      <c r="B122" s="18" t="s">
        <v>444</v>
      </c>
      <c r="C122" s="417" t="n">
        <v>0</v>
      </c>
      <c r="D122" s="417" t="n">
        <v>0</v>
      </c>
      <c r="E122" s="417" t="n">
        <v>0</v>
      </c>
      <c r="F122" s="401" t="n">
        <v>0</v>
      </c>
      <c r="G122" s="417" t="n">
        <v>0</v>
      </c>
      <c r="H122" s="417" t="n">
        <v>0</v>
      </c>
      <c r="I122" s="417" t="n">
        <v>0</v>
      </c>
      <c r="J122" s="401" t="n">
        <v>0</v>
      </c>
      <c r="K122" s="417" t="n">
        <v>0</v>
      </c>
      <c r="L122" s="417" t="n">
        <v>0</v>
      </c>
      <c r="M122" s="417" t="n">
        <v>0</v>
      </c>
      <c r="N122" s="401" t="n">
        <v>0</v>
      </c>
      <c r="O122" s="417" t="n">
        <v>0</v>
      </c>
      <c r="P122" s="417" t="n">
        <v>0</v>
      </c>
      <c r="Q122" s="417" t="n">
        <v>0</v>
      </c>
      <c r="R122" s="401" t="n">
        <v>0</v>
      </c>
      <c r="S122" s="401" t="n">
        <v>0</v>
      </c>
    </row>
    <row r="123" customFormat="false" ht="12.75" hidden="false" customHeight="true" outlineLevel="1" collapsed="false">
      <c r="A123" s="415"/>
      <c r="B123" s="17" t="s">
        <v>445</v>
      </c>
      <c r="C123" s="417" t="n">
        <v>0</v>
      </c>
      <c r="D123" s="417" t="n">
        <v>0</v>
      </c>
      <c r="E123" s="417" t="n">
        <v>0</v>
      </c>
      <c r="F123" s="401" t="n">
        <v>0</v>
      </c>
      <c r="G123" s="417" t="n">
        <v>0</v>
      </c>
      <c r="H123" s="417" t="n">
        <v>0</v>
      </c>
      <c r="I123" s="417" t="n">
        <v>0</v>
      </c>
      <c r="J123" s="401" t="n">
        <v>0</v>
      </c>
      <c r="K123" s="417" t="n">
        <v>0</v>
      </c>
      <c r="L123" s="417" t="n">
        <v>0</v>
      </c>
      <c r="M123" s="417" t="n">
        <v>0</v>
      </c>
      <c r="N123" s="401" t="n">
        <v>0</v>
      </c>
      <c r="O123" s="417" t="n">
        <v>0</v>
      </c>
      <c r="P123" s="417" t="n">
        <v>0</v>
      </c>
      <c r="Q123" s="417" t="n">
        <v>0</v>
      </c>
      <c r="R123" s="401" t="n">
        <v>0</v>
      </c>
      <c r="S123" s="401" t="n">
        <v>0</v>
      </c>
    </row>
    <row r="124" customFormat="false" ht="12.75" hidden="false" customHeight="true" outlineLevel="1" collapsed="false">
      <c r="A124" s="415"/>
      <c r="B124" s="18" t="s">
        <v>446</v>
      </c>
      <c r="C124" s="417" t="n">
        <v>0</v>
      </c>
      <c r="D124" s="417" t="n">
        <v>0</v>
      </c>
      <c r="E124" s="417" t="n">
        <v>0</v>
      </c>
      <c r="F124" s="401" t="n">
        <v>0</v>
      </c>
      <c r="G124" s="417" t="n">
        <v>0</v>
      </c>
      <c r="H124" s="417" t="n">
        <v>0</v>
      </c>
      <c r="I124" s="417" t="n">
        <v>0</v>
      </c>
      <c r="J124" s="401" t="n">
        <v>0</v>
      </c>
      <c r="K124" s="417" t="n">
        <v>0</v>
      </c>
      <c r="L124" s="417" t="n">
        <v>0</v>
      </c>
      <c r="M124" s="417" t="n">
        <v>0</v>
      </c>
      <c r="N124" s="401" t="n">
        <v>0</v>
      </c>
      <c r="O124" s="417" t="n">
        <v>0</v>
      </c>
      <c r="P124" s="417" t="n">
        <v>0</v>
      </c>
      <c r="Q124" s="417" t="n">
        <v>0</v>
      </c>
      <c r="R124" s="401" t="n">
        <v>0</v>
      </c>
      <c r="S124" s="401" t="n">
        <v>0</v>
      </c>
    </row>
    <row r="125" customFormat="false" ht="12.75" hidden="false" customHeight="true" outlineLevel="1" collapsed="false">
      <c r="A125" s="415"/>
      <c r="B125" s="17" t="s">
        <v>447</v>
      </c>
      <c r="C125" s="417" t="n">
        <v>0</v>
      </c>
      <c r="D125" s="417" t="n">
        <v>0</v>
      </c>
      <c r="E125" s="417" t="n">
        <v>0</v>
      </c>
      <c r="F125" s="401" t="n">
        <v>0</v>
      </c>
      <c r="G125" s="417" t="n">
        <v>0</v>
      </c>
      <c r="H125" s="417" t="n">
        <v>0</v>
      </c>
      <c r="I125" s="417" t="n">
        <v>0</v>
      </c>
      <c r="J125" s="401" t="n">
        <v>0</v>
      </c>
      <c r="K125" s="417" t="n">
        <v>0</v>
      </c>
      <c r="L125" s="417" t="n">
        <v>0</v>
      </c>
      <c r="M125" s="417" t="n">
        <v>0</v>
      </c>
      <c r="N125" s="401" t="n">
        <v>0</v>
      </c>
      <c r="O125" s="417" t="n">
        <v>0</v>
      </c>
      <c r="P125" s="417" t="n">
        <v>0</v>
      </c>
      <c r="Q125" s="417" t="n">
        <v>0</v>
      </c>
      <c r="R125" s="401" t="n">
        <v>0</v>
      </c>
      <c r="S125" s="401" t="n">
        <v>0</v>
      </c>
    </row>
    <row r="126" customFormat="false" ht="12.75" hidden="false" customHeight="true" outlineLevel="1" collapsed="false">
      <c r="A126" s="415"/>
      <c r="B126" s="17" t="s">
        <v>448</v>
      </c>
      <c r="C126" s="417" t="n">
        <v>0</v>
      </c>
      <c r="D126" s="417" t="n">
        <v>0</v>
      </c>
      <c r="E126" s="417" t="n">
        <v>0</v>
      </c>
      <c r="F126" s="401" t="n">
        <v>0</v>
      </c>
      <c r="G126" s="417" t="n">
        <v>0</v>
      </c>
      <c r="H126" s="417" t="n">
        <v>0</v>
      </c>
      <c r="I126" s="417" t="n">
        <v>0</v>
      </c>
      <c r="J126" s="401" t="n">
        <v>0</v>
      </c>
      <c r="K126" s="417" t="n">
        <v>0</v>
      </c>
      <c r="L126" s="417" t="n">
        <v>0</v>
      </c>
      <c r="M126" s="417" t="n">
        <v>0</v>
      </c>
      <c r="N126" s="401" t="n">
        <v>0</v>
      </c>
      <c r="O126" s="417" t="n">
        <v>0</v>
      </c>
      <c r="P126" s="417" t="n">
        <v>0</v>
      </c>
      <c r="Q126" s="417" t="n">
        <v>0</v>
      </c>
      <c r="R126" s="401" t="n">
        <v>0</v>
      </c>
      <c r="S126" s="401" t="n">
        <v>0</v>
      </c>
    </row>
    <row r="127" customFormat="false" ht="12.75" hidden="false" customHeight="true" outlineLevel="1" collapsed="false">
      <c r="A127" s="415"/>
      <c r="B127" s="17" t="s">
        <v>449</v>
      </c>
      <c r="C127" s="417" t="n">
        <v>0</v>
      </c>
      <c r="D127" s="417" t="n">
        <v>0</v>
      </c>
      <c r="E127" s="417" t="n">
        <v>0</v>
      </c>
      <c r="F127" s="401" t="n">
        <v>0</v>
      </c>
      <c r="G127" s="417" t="n">
        <v>0</v>
      </c>
      <c r="H127" s="417" t="n">
        <v>0</v>
      </c>
      <c r="I127" s="417" t="n">
        <v>0</v>
      </c>
      <c r="J127" s="401" t="n">
        <v>0</v>
      </c>
      <c r="K127" s="417" t="n">
        <v>0</v>
      </c>
      <c r="L127" s="417" t="n">
        <v>0</v>
      </c>
      <c r="M127" s="417" t="n">
        <v>0</v>
      </c>
      <c r="N127" s="401" t="n">
        <v>0</v>
      </c>
      <c r="O127" s="417" t="n">
        <v>0</v>
      </c>
      <c r="P127" s="417" t="n">
        <v>0</v>
      </c>
      <c r="Q127" s="417" t="n">
        <v>0</v>
      </c>
      <c r="R127" s="401" t="n">
        <v>0</v>
      </c>
      <c r="S127" s="401" t="n">
        <v>0</v>
      </c>
    </row>
    <row r="128" customFormat="false" ht="12.75" hidden="false" customHeight="true" outlineLevel="1" collapsed="false">
      <c r="A128" s="415"/>
      <c r="B128" s="17" t="s">
        <v>450</v>
      </c>
      <c r="C128" s="417" t="n">
        <v>0</v>
      </c>
      <c r="D128" s="417" t="n">
        <v>0</v>
      </c>
      <c r="E128" s="417" t="n">
        <v>0</v>
      </c>
      <c r="F128" s="401" t="n">
        <v>0</v>
      </c>
      <c r="G128" s="417" t="n">
        <v>0</v>
      </c>
      <c r="H128" s="417" t="n">
        <v>0</v>
      </c>
      <c r="I128" s="417" t="n">
        <v>0</v>
      </c>
      <c r="J128" s="401" t="n">
        <v>0</v>
      </c>
      <c r="K128" s="417" t="n">
        <v>0</v>
      </c>
      <c r="L128" s="417" t="n">
        <v>0</v>
      </c>
      <c r="M128" s="417" t="n">
        <v>0</v>
      </c>
      <c r="N128" s="401" t="n">
        <v>0</v>
      </c>
      <c r="O128" s="417" t="n">
        <v>0</v>
      </c>
      <c r="P128" s="417" t="n">
        <v>0</v>
      </c>
      <c r="Q128" s="417" t="n">
        <v>0</v>
      </c>
      <c r="R128" s="401" t="n">
        <v>0</v>
      </c>
      <c r="S128" s="401" t="n">
        <v>0</v>
      </c>
    </row>
    <row r="129" customFormat="false" ht="12.75" hidden="false" customHeight="true" outlineLevel="1" collapsed="false">
      <c r="A129" s="415"/>
      <c r="B129" s="18" t="s">
        <v>451</v>
      </c>
      <c r="C129" s="417" t="n">
        <v>0</v>
      </c>
      <c r="D129" s="417" t="n">
        <v>0</v>
      </c>
      <c r="E129" s="417" t="n">
        <v>0</v>
      </c>
      <c r="F129" s="401" t="n">
        <v>0</v>
      </c>
      <c r="G129" s="417" t="n">
        <v>0</v>
      </c>
      <c r="H129" s="417" t="n">
        <v>0</v>
      </c>
      <c r="I129" s="417" t="n">
        <v>0</v>
      </c>
      <c r="J129" s="401" t="n">
        <v>0</v>
      </c>
      <c r="K129" s="417" t="n">
        <v>0</v>
      </c>
      <c r="L129" s="417" t="n">
        <v>0</v>
      </c>
      <c r="M129" s="417" t="n">
        <v>0</v>
      </c>
      <c r="N129" s="401" t="n">
        <v>0</v>
      </c>
      <c r="O129" s="417" t="n">
        <v>0</v>
      </c>
      <c r="P129" s="417" t="n">
        <v>0</v>
      </c>
      <c r="Q129" s="417" t="n">
        <v>0</v>
      </c>
      <c r="R129" s="401" t="n">
        <v>0</v>
      </c>
      <c r="S129" s="401" t="n">
        <v>0</v>
      </c>
    </row>
    <row r="130" customFormat="false" ht="12.75" hidden="false" customHeight="true" outlineLevel="1" collapsed="false">
      <c r="A130" s="415"/>
      <c r="B130" s="18" t="s">
        <v>452</v>
      </c>
      <c r="C130" s="417" t="n">
        <v>0</v>
      </c>
      <c r="D130" s="417" t="n">
        <v>0</v>
      </c>
      <c r="E130" s="417" t="n">
        <v>0</v>
      </c>
      <c r="F130" s="401" t="n">
        <v>0</v>
      </c>
      <c r="G130" s="417" t="n">
        <v>0</v>
      </c>
      <c r="H130" s="417" t="n">
        <v>0</v>
      </c>
      <c r="I130" s="417" t="n">
        <v>0</v>
      </c>
      <c r="J130" s="401" t="n">
        <v>0</v>
      </c>
      <c r="K130" s="417" t="n">
        <v>0</v>
      </c>
      <c r="L130" s="417" t="n">
        <v>0</v>
      </c>
      <c r="M130" s="417" t="n">
        <v>0</v>
      </c>
      <c r="N130" s="401" t="n">
        <v>0</v>
      </c>
      <c r="O130" s="417" t="n">
        <v>0</v>
      </c>
      <c r="P130" s="417" t="n">
        <v>0</v>
      </c>
      <c r="Q130" s="417" t="n">
        <v>0</v>
      </c>
      <c r="R130" s="401" t="n">
        <v>0</v>
      </c>
      <c r="S130" s="401" t="n">
        <v>0</v>
      </c>
    </row>
    <row r="131" customFormat="false" ht="12.75" hidden="false" customHeight="true" outlineLevel="1" collapsed="false">
      <c r="A131" s="415"/>
      <c r="B131" s="18" t="s">
        <v>453</v>
      </c>
      <c r="C131" s="417" t="n">
        <v>0</v>
      </c>
      <c r="D131" s="417" t="n">
        <v>0</v>
      </c>
      <c r="E131" s="417" t="n">
        <v>0</v>
      </c>
      <c r="F131" s="401" t="n">
        <v>0</v>
      </c>
      <c r="G131" s="417" t="n">
        <v>0</v>
      </c>
      <c r="H131" s="417" t="n">
        <v>0</v>
      </c>
      <c r="I131" s="417" t="n">
        <v>0</v>
      </c>
      <c r="J131" s="401" t="n">
        <v>0</v>
      </c>
      <c r="K131" s="417" t="n">
        <v>0</v>
      </c>
      <c r="L131" s="417" t="n">
        <v>0</v>
      </c>
      <c r="M131" s="417" t="n">
        <v>0</v>
      </c>
      <c r="N131" s="401" t="n">
        <v>0</v>
      </c>
      <c r="O131" s="417" t="n">
        <v>0</v>
      </c>
      <c r="P131" s="417" t="n">
        <v>0</v>
      </c>
      <c r="Q131" s="417" t="n">
        <v>0</v>
      </c>
      <c r="R131" s="401" t="n">
        <v>0</v>
      </c>
      <c r="S131" s="401" t="n">
        <v>0</v>
      </c>
    </row>
    <row r="132" customFormat="false" ht="12.75" hidden="false" customHeight="true" outlineLevel="1" collapsed="false">
      <c r="A132" s="415"/>
      <c r="B132" s="18" t="s">
        <v>454</v>
      </c>
      <c r="C132" s="417" t="n">
        <v>0</v>
      </c>
      <c r="D132" s="417" t="n">
        <v>0</v>
      </c>
      <c r="E132" s="417" t="n">
        <v>0</v>
      </c>
      <c r="F132" s="401" t="n">
        <v>0</v>
      </c>
      <c r="G132" s="417" t="n">
        <v>0</v>
      </c>
      <c r="H132" s="417" t="n">
        <v>0</v>
      </c>
      <c r="I132" s="417" t="n">
        <v>0</v>
      </c>
      <c r="J132" s="401" t="n">
        <v>0</v>
      </c>
      <c r="K132" s="417" t="n">
        <v>0</v>
      </c>
      <c r="L132" s="417" t="n">
        <v>0</v>
      </c>
      <c r="M132" s="417" t="n">
        <v>0</v>
      </c>
      <c r="N132" s="401" t="n">
        <v>0</v>
      </c>
      <c r="O132" s="417" t="n">
        <v>0</v>
      </c>
      <c r="P132" s="417" t="n">
        <v>0</v>
      </c>
      <c r="Q132" s="417" t="n">
        <v>0</v>
      </c>
      <c r="R132" s="401" t="n">
        <v>0</v>
      </c>
      <c r="S132" s="401" t="n">
        <v>0</v>
      </c>
    </row>
    <row r="133" customFormat="false" ht="12.75" hidden="false" customHeight="true" outlineLevel="1" collapsed="false">
      <c r="A133" s="415"/>
      <c r="B133" s="18" t="s">
        <v>455</v>
      </c>
      <c r="C133" s="417" t="n">
        <v>0</v>
      </c>
      <c r="D133" s="417" t="n">
        <v>0</v>
      </c>
      <c r="E133" s="417" t="n">
        <v>0</v>
      </c>
      <c r="F133" s="401" t="n">
        <v>0</v>
      </c>
      <c r="G133" s="417" t="n">
        <v>0</v>
      </c>
      <c r="H133" s="417" t="n">
        <v>0</v>
      </c>
      <c r="I133" s="417" t="n">
        <v>0</v>
      </c>
      <c r="J133" s="401" t="n">
        <v>0</v>
      </c>
      <c r="K133" s="417" t="n">
        <v>0</v>
      </c>
      <c r="L133" s="417" t="n">
        <v>0</v>
      </c>
      <c r="M133" s="417" t="n">
        <v>0</v>
      </c>
      <c r="N133" s="401" t="n">
        <v>0</v>
      </c>
      <c r="O133" s="417" t="n">
        <v>0</v>
      </c>
      <c r="P133" s="417" t="n">
        <v>0</v>
      </c>
      <c r="Q133" s="417" t="n">
        <v>0</v>
      </c>
      <c r="R133" s="401" t="n">
        <v>0</v>
      </c>
      <c r="S133" s="401" t="n">
        <v>0</v>
      </c>
    </row>
    <row r="134" customFormat="false" ht="12.75" hidden="false" customHeight="true" outlineLevel="1" collapsed="false">
      <c r="A134" s="415"/>
      <c r="B134" s="18" t="s">
        <v>456</v>
      </c>
      <c r="C134" s="417" t="n">
        <v>0</v>
      </c>
      <c r="D134" s="417" t="n">
        <v>0</v>
      </c>
      <c r="E134" s="417" t="n">
        <v>0</v>
      </c>
      <c r="F134" s="401" t="n">
        <v>0</v>
      </c>
      <c r="G134" s="417" t="n">
        <v>0</v>
      </c>
      <c r="H134" s="417" t="n">
        <v>0</v>
      </c>
      <c r="I134" s="417" t="n">
        <v>0</v>
      </c>
      <c r="J134" s="401" t="n">
        <v>0</v>
      </c>
      <c r="K134" s="417" t="n">
        <v>0</v>
      </c>
      <c r="L134" s="417" t="n">
        <v>0</v>
      </c>
      <c r="M134" s="417" t="n">
        <v>0</v>
      </c>
      <c r="N134" s="401" t="n">
        <v>0</v>
      </c>
      <c r="O134" s="417" t="n">
        <v>0</v>
      </c>
      <c r="P134" s="417" t="n">
        <v>0</v>
      </c>
      <c r="Q134" s="417" t="n">
        <v>0</v>
      </c>
      <c r="R134" s="401" t="n">
        <v>0</v>
      </c>
      <c r="S134" s="401" t="n">
        <v>0</v>
      </c>
    </row>
    <row r="135" customFormat="false" ht="12.75" hidden="false" customHeight="true" outlineLevel="1" collapsed="false">
      <c r="A135" s="415"/>
      <c r="B135" s="17" t="s">
        <v>457</v>
      </c>
      <c r="C135" s="417" t="n">
        <v>0</v>
      </c>
      <c r="D135" s="417" t="n">
        <v>0</v>
      </c>
      <c r="E135" s="417" t="n">
        <v>0</v>
      </c>
      <c r="F135" s="401" t="n">
        <v>0</v>
      </c>
      <c r="G135" s="417" t="n">
        <v>0</v>
      </c>
      <c r="H135" s="417" t="n">
        <v>0</v>
      </c>
      <c r="I135" s="417" t="n">
        <v>0</v>
      </c>
      <c r="J135" s="401" t="n">
        <v>0</v>
      </c>
      <c r="K135" s="417" t="n">
        <v>0</v>
      </c>
      <c r="L135" s="417" t="n">
        <v>0</v>
      </c>
      <c r="M135" s="417" t="n">
        <v>0</v>
      </c>
      <c r="N135" s="401" t="n">
        <v>0</v>
      </c>
      <c r="O135" s="417" t="n">
        <v>0</v>
      </c>
      <c r="P135" s="417" t="n">
        <v>0</v>
      </c>
      <c r="Q135" s="417" t="n">
        <v>0</v>
      </c>
      <c r="R135" s="401" t="n">
        <v>0</v>
      </c>
      <c r="S135" s="401" t="n">
        <v>0</v>
      </c>
    </row>
    <row r="136" customFormat="false" ht="12.75" hidden="false" customHeight="true" outlineLevel="1" collapsed="false">
      <c r="A136" s="415"/>
      <c r="B136" s="17" t="s">
        <v>458</v>
      </c>
      <c r="C136" s="417" t="n">
        <v>0</v>
      </c>
      <c r="D136" s="417" t="n">
        <v>0</v>
      </c>
      <c r="E136" s="417" t="n">
        <v>0</v>
      </c>
      <c r="F136" s="401" t="n">
        <v>0</v>
      </c>
      <c r="G136" s="417" t="n">
        <v>0</v>
      </c>
      <c r="H136" s="417" t="n">
        <v>0</v>
      </c>
      <c r="I136" s="417" t="n">
        <v>0</v>
      </c>
      <c r="J136" s="401" t="n">
        <v>0</v>
      </c>
      <c r="K136" s="417" t="n">
        <v>0</v>
      </c>
      <c r="L136" s="417" t="n">
        <v>0</v>
      </c>
      <c r="M136" s="417" t="n">
        <v>0</v>
      </c>
      <c r="N136" s="401" t="n">
        <v>0</v>
      </c>
      <c r="O136" s="417" t="n">
        <v>0</v>
      </c>
      <c r="P136" s="417" t="n">
        <v>0</v>
      </c>
      <c r="Q136" s="417" t="n">
        <v>0</v>
      </c>
      <c r="R136" s="401" t="n">
        <v>0</v>
      </c>
      <c r="S136" s="401" t="n">
        <v>0</v>
      </c>
    </row>
    <row r="137" customFormat="false" ht="12.75" hidden="false" customHeight="true" outlineLevel="1" collapsed="false">
      <c r="A137" s="415"/>
      <c r="B137" s="17" t="s">
        <v>459</v>
      </c>
      <c r="C137" s="417" t="n">
        <v>0</v>
      </c>
      <c r="D137" s="417" t="n">
        <v>0</v>
      </c>
      <c r="E137" s="417" t="n">
        <v>0</v>
      </c>
      <c r="F137" s="401" t="n">
        <v>0</v>
      </c>
      <c r="G137" s="417" t="n">
        <v>0</v>
      </c>
      <c r="H137" s="417" t="n">
        <v>0</v>
      </c>
      <c r="I137" s="417" t="n">
        <v>0</v>
      </c>
      <c r="J137" s="401" t="n">
        <v>0</v>
      </c>
      <c r="K137" s="417" t="n">
        <v>0</v>
      </c>
      <c r="L137" s="417" t="n">
        <v>0</v>
      </c>
      <c r="M137" s="417" t="n">
        <v>0</v>
      </c>
      <c r="N137" s="401" t="n">
        <v>0</v>
      </c>
      <c r="O137" s="417" t="n">
        <v>0</v>
      </c>
      <c r="P137" s="417" t="n">
        <v>0</v>
      </c>
      <c r="Q137" s="417" t="n">
        <v>0</v>
      </c>
      <c r="R137" s="401" t="n">
        <v>0</v>
      </c>
      <c r="S137" s="401" t="n">
        <v>0</v>
      </c>
    </row>
    <row r="138" customFormat="false" ht="12.75" hidden="false" customHeight="true" outlineLevel="1" collapsed="false">
      <c r="A138" s="415"/>
      <c r="B138" s="17" t="s">
        <v>460</v>
      </c>
      <c r="C138" s="417" t="n">
        <v>0</v>
      </c>
      <c r="D138" s="417" t="n">
        <v>0</v>
      </c>
      <c r="E138" s="417" t="n">
        <v>0</v>
      </c>
      <c r="F138" s="401" t="n">
        <v>0</v>
      </c>
      <c r="G138" s="417" t="n">
        <v>0</v>
      </c>
      <c r="H138" s="417" t="n">
        <v>0</v>
      </c>
      <c r="I138" s="417" t="n">
        <v>0</v>
      </c>
      <c r="J138" s="401" t="n">
        <v>0</v>
      </c>
      <c r="K138" s="417" t="n">
        <v>0</v>
      </c>
      <c r="L138" s="417" t="n">
        <v>0</v>
      </c>
      <c r="M138" s="417" t="n">
        <v>0</v>
      </c>
      <c r="N138" s="401" t="n">
        <v>0</v>
      </c>
      <c r="O138" s="417" t="n">
        <v>0</v>
      </c>
      <c r="P138" s="417" t="n">
        <v>0</v>
      </c>
      <c r="Q138" s="417" t="n">
        <v>0</v>
      </c>
      <c r="R138" s="401" t="n">
        <v>0</v>
      </c>
      <c r="S138" s="401" t="n">
        <v>0</v>
      </c>
    </row>
    <row r="139" customFormat="false" ht="12.75" hidden="false" customHeight="true" outlineLevel="1" collapsed="false">
      <c r="A139" s="415"/>
      <c r="B139" s="17" t="s">
        <v>461</v>
      </c>
      <c r="C139" s="417" t="n">
        <v>0</v>
      </c>
      <c r="D139" s="417" t="n">
        <v>0</v>
      </c>
      <c r="E139" s="417" t="n">
        <v>0</v>
      </c>
      <c r="F139" s="401" t="n">
        <v>0</v>
      </c>
      <c r="G139" s="417" t="n">
        <v>0</v>
      </c>
      <c r="H139" s="417" t="n">
        <v>0</v>
      </c>
      <c r="I139" s="417" t="n">
        <v>0</v>
      </c>
      <c r="J139" s="401" t="n">
        <v>0</v>
      </c>
      <c r="K139" s="417" t="n">
        <v>0</v>
      </c>
      <c r="L139" s="417" t="n">
        <v>0</v>
      </c>
      <c r="M139" s="417" t="n">
        <v>0</v>
      </c>
      <c r="N139" s="401" t="n">
        <v>0</v>
      </c>
      <c r="O139" s="417" t="n">
        <v>0</v>
      </c>
      <c r="P139" s="417" t="n">
        <v>0</v>
      </c>
      <c r="Q139" s="417" t="n">
        <v>0</v>
      </c>
      <c r="R139" s="401" t="n">
        <v>0</v>
      </c>
      <c r="S139" s="401" t="n">
        <v>0</v>
      </c>
    </row>
    <row r="140" customFormat="false" ht="12.75" hidden="false" customHeight="true" outlineLevel="1" collapsed="false">
      <c r="A140" s="415"/>
      <c r="B140" s="17" t="s">
        <v>462</v>
      </c>
      <c r="C140" s="417" t="n">
        <v>0</v>
      </c>
      <c r="D140" s="417" t="n">
        <v>0</v>
      </c>
      <c r="E140" s="417" t="n">
        <v>0</v>
      </c>
      <c r="F140" s="401" t="n">
        <v>0</v>
      </c>
      <c r="G140" s="417" t="n">
        <v>0</v>
      </c>
      <c r="H140" s="417" t="n">
        <v>0</v>
      </c>
      <c r="I140" s="417" t="n">
        <v>0</v>
      </c>
      <c r="J140" s="401" t="n">
        <v>0</v>
      </c>
      <c r="K140" s="417" t="n">
        <v>0</v>
      </c>
      <c r="L140" s="417" t="n">
        <v>0</v>
      </c>
      <c r="M140" s="417" t="n">
        <v>0</v>
      </c>
      <c r="N140" s="401" t="n">
        <v>0</v>
      </c>
      <c r="O140" s="417" t="n">
        <v>0</v>
      </c>
      <c r="P140" s="417" t="n">
        <v>0</v>
      </c>
      <c r="Q140" s="417" t="n">
        <v>0</v>
      </c>
      <c r="R140" s="401" t="n">
        <v>0</v>
      </c>
      <c r="S140" s="401" t="n">
        <v>0</v>
      </c>
    </row>
    <row r="141" customFormat="false" ht="12.75" hidden="false" customHeight="true" outlineLevel="1" collapsed="false">
      <c r="A141" s="415"/>
      <c r="B141" s="17" t="s">
        <v>463</v>
      </c>
      <c r="C141" s="417" t="n">
        <v>0</v>
      </c>
      <c r="D141" s="417" t="n">
        <v>0</v>
      </c>
      <c r="E141" s="417" t="n">
        <v>0</v>
      </c>
      <c r="F141" s="401" t="n">
        <v>0</v>
      </c>
      <c r="G141" s="417" t="n">
        <v>0</v>
      </c>
      <c r="H141" s="417" t="n">
        <v>0</v>
      </c>
      <c r="I141" s="417" t="n">
        <v>0</v>
      </c>
      <c r="J141" s="401" t="n">
        <v>0</v>
      </c>
      <c r="K141" s="417" t="n">
        <v>0</v>
      </c>
      <c r="L141" s="417" t="n">
        <v>0</v>
      </c>
      <c r="M141" s="417" t="n">
        <v>0</v>
      </c>
      <c r="N141" s="401" t="n">
        <v>0</v>
      </c>
      <c r="O141" s="417" t="n">
        <v>0</v>
      </c>
      <c r="P141" s="417" t="n">
        <v>0</v>
      </c>
      <c r="Q141" s="417" t="n">
        <v>0</v>
      </c>
      <c r="R141" s="401" t="n">
        <v>0</v>
      </c>
      <c r="S141" s="401" t="n">
        <v>0</v>
      </c>
    </row>
    <row r="142" customFormat="false" ht="12.75" hidden="false" customHeight="true" outlineLevel="1" collapsed="false">
      <c r="A142" s="415"/>
      <c r="B142" s="17" t="s">
        <v>464</v>
      </c>
      <c r="C142" s="417" t="n">
        <v>0</v>
      </c>
      <c r="D142" s="417" t="n">
        <v>0</v>
      </c>
      <c r="E142" s="417" t="n">
        <v>0</v>
      </c>
      <c r="F142" s="401" t="n">
        <v>0</v>
      </c>
      <c r="G142" s="417" t="n">
        <v>0</v>
      </c>
      <c r="H142" s="417" t="n">
        <v>0</v>
      </c>
      <c r="I142" s="417" t="n">
        <v>0</v>
      </c>
      <c r="J142" s="401" t="n">
        <v>0</v>
      </c>
      <c r="K142" s="417" t="n">
        <v>0</v>
      </c>
      <c r="L142" s="417" t="n">
        <v>0</v>
      </c>
      <c r="M142" s="417" t="n">
        <v>0</v>
      </c>
      <c r="N142" s="401" t="n">
        <v>0</v>
      </c>
      <c r="O142" s="417" t="n">
        <v>0</v>
      </c>
      <c r="P142" s="417" t="n">
        <v>0</v>
      </c>
      <c r="Q142" s="417" t="n">
        <v>0</v>
      </c>
      <c r="R142" s="401" t="n">
        <v>0</v>
      </c>
      <c r="S142" s="401" t="n">
        <v>0</v>
      </c>
    </row>
    <row r="143" customFormat="false" ht="12.75" hidden="false" customHeight="true" outlineLevel="1" collapsed="false">
      <c r="A143" s="415"/>
      <c r="B143" s="17" t="s">
        <v>465</v>
      </c>
      <c r="C143" s="417" t="n">
        <v>0</v>
      </c>
      <c r="D143" s="417" t="n">
        <v>0</v>
      </c>
      <c r="E143" s="417" t="n">
        <v>0</v>
      </c>
      <c r="F143" s="401" t="n">
        <v>0</v>
      </c>
      <c r="G143" s="417" t="n">
        <v>0</v>
      </c>
      <c r="H143" s="417" t="n">
        <v>0</v>
      </c>
      <c r="I143" s="417" t="n">
        <v>0</v>
      </c>
      <c r="J143" s="401" t="n">
        <v>0</v>
      </c>
      <c r="K143" s="417" t="n">
        <v>0</v>
      </c>
      <c r="L143" s="417" t="n">
        <v>0</v>
      </c>
      <c r="M143" s="417" t="n">
        <v>0</v>
      </c>
      <c r="N143" s="401" t="n">
        <v>0</v>
      </c>
      <c r="O143" s="417" t="n">
        <v>0</v>
      </c>
      <c r="P143" s="417" t="n">
        <v>0</v>
      </c>
      <c r="Q143" s="417" t="n">
        <v>0</v>
      </c>
      <c r="R143" s="401" t="n">
        <v>0</v>
      </c>
      <c r="S143" s="401" t="n">
        <v>0</v>
      </c>
    </row>
    <row r="144" customFormat="false" ht="12.75" hidden="false" customHeight="true" outlineLevel="1" collapsed="false">
      <c r="A144" s="415"/>
      <c r="B144" s="17" t="s">
        <v>466</v>
      </c>
      <c r="C144" s="417" t="n">
        <v>0</v>
      </c>
      <c r="D144" s="417" t="n">
        <v>0</v>
      </c>
      <c r="E144" s="417" t="n">
        <v>0</v>
      </c>
      <c r="F144" s="401" t="n">
        <v>0</v>
      </c>
      <c r="G144" s="417" t="n">
        <v>0</v>
      </c>
      <c r="H144" s="417" t="n">
        <v>0</v>
      </c>
      <c r="I144" s="417" t="n">
        <v>0</v>
      </c>
      <c r="J144" s="401" t="n">
        <v>0</v>
      </c>
      <c r="K144" s="417" t="n">
        <v>0</v>
      </c>
      <c r="L144" s="417" t="n">
        <v>0</v>
      </c>
      <c r="M144" s="417" t="n">
        <v>0</v>
      </c>
      <c r="N144" s="401" t="n">
        <v>0</v>
      </c>
      <c r="O144" s="417" t="n">
        <v>0</v>
      </c>
      <c r="P144" s="417" t="n">
        <v>0</v>
      </c>
      <c r="Q144" s="417" t="n">
        <v>0</v>
      </c>
      <c r="R144" s="401" t="n">
        <v>0</v>
      </c>
      <c r="S144" s="401" t="n">
        <v>0</v>
      </c>
    </row>
    <row r="145" customFormat="false" ht="12.75" hidden="false" customHeight="true" outlineLevel="1" collapsed="false">
      <c r="A145" s="415"/>
      <c r="B145" s="17" t="s">
        <v>467</v>
      </c>
      <c r="C145" s="417" t="n">
        <v>0</v>
      </c>
      <c r="D145" s="417" t="n">
        <v>0</v>
      </c>
      <c r="E145" s="417" t="n">
        <v>0</v>
      </c>
      <c r="F145" s="401" t="n">
        <v>0</v>
      </c>
      <c r="G145" s="417" t="n">
        <v>0</v>
      </c>
      <c r="H145" s="417" t="n">
        <v>0</v>
      </c>
      <c r="I145" s="417" t="n">
        <v>0</v>
      </c>
      <c r="J145" s="401" t="n">
        <v>0</v>
      </c>
      <c r="K145" s="417" t="n">
        <v>0</v>
      </c>
      <c r="L145" s="417" t="n">
        <v>0</v>
      </c>
      <c r="M145" s="417" t="n">
        <v>0</v>
      </c>
      <c r="N145" s="401" t="n">
        <v>0</v>
      </c>
      <c r="O145" s="417" t="n">
        <v>0</v>
      </c>
      <c r="P145" s="417" t="n">
        <v>0</v>
      </c>
      <c r="Q145" s="417" t="n">
        <v>0</v>
      </c>
      <c r="R145" s="401" t="n">
        <v>0</v>
      </c>
      <c r="S145" s="401" t="n">
        <v>0</v>
      </c>
    </row>
    <row r="146" customFormat="false" ht="12.75" hidden="false" customHeight="true" outlineLevel="1" collapsed="false">
      <c r="A146" s="415"/>
      <c r="B146" s="17" t="s">
        <v>468</v>
      </c>
      <c r="C146" s="417" t="n">
        <v>0</v>
      </c>
      <c r="D146" s="417" t="n">
        <v>0</v>
      </c>
      <c r="E146" s="417" t="n">
        <v>0</v>
      </c>
      <c r="F146" s="401" t="n">
        <v>0</v>
      </c>
      <c r="G146" s="417" t="n">
        <v>0</v>
      </c>
      <c r="H146" s="417" t="n">
        <v>0</v>
      </c>
      <c r="I146" s="417" t="n">
        <v>0</v>
      </c>
      <c r="J146" s="401" t="n">
        <v>0</v>
      </c>
      <c r="K146" s="417" t="n">
        <v>0</v>
      </c>
      <c r="L146" s="417" t="n">
        <v>0</v>
      </c>
      <c r="M146" s="417" t="n">
        <v>0</v>
      </c>
      <c r="N146" s="401" t="n">
        <v>0</v>
      </c>
      <c r="O146" s="417" t="n">
        <v>0</v>
      </c>
      <c r="P146" s="417" t="n">
        <v>0</v>
      </c>
      <c r="Q146" s="417" t="n">
        <v>0</v>
      </c>
      <c r="R146" s="401" t="n">
        <v>0</v>
      </c>
      <c r="S146" s="401" t="n">
        <v>0</v>
      </c>
    </row>
    <row r="147" customFormat="false" ht="12.75" hidden="false" customHeight="true" outlineLevel="1" collapsed="false">
      <c r="A147" s="415"/>
      <c r="B147" s="17" t="s">
        <v>469</v>
      </c>
      <c r="C147" s="417" t="n">
        <v>0</v>
      </c>
      <c r="D147" s="417" t="n">
        <v>0</v>
      </c>
      <c r="E147" s="417" t="n">
        <v>0</v>
      </c>
      <c r="F147" s="401" t="n">
        <v>0</v>
      </c>
      <c r="G147" s="417" t="n">
        <v>0</v>
      </c>
      <c r="H147" s="417" t="n">
        <v>0</v>
      </c>
      <c r="I147" s="417" t="n">
        <v>0</v>
      </c>
      <c r="J147" s="401" t="n">
        <v>0</v>
      </c>
      <c r="K147" s="417" t="n">
        <v>0</v>
      </c>
      <c r="L147" s="417" t="n">
        <v>0</v>
      </c>
      <c r="M147" s="417" t="n">
        <v>0</v>
      </c>
      <c r="N147" s="401" t="n">
        <v>0</v>
      </c>
      <c r="O147" s="417" t="n">
        <v>0</v>
      </c>
      <c r="P147" s="417" t="n">
        <v>0</v>
      </c>
      <c r="Q147" s="417" t="n">
        <v>0</v>
      </c>
      <c r="R147" s="401" t="n">
        <v>0</v>
      </c>
      <c r="S147" s="401" t="n">
        <v>0</v>
      </c>
    </row>
    <row r="148" customFormat="false" ht="12.75" hidden="false" customHeight="true" outlineLevel="1" collapsed="false">
      <c r="A148" s="415"/>
      <c r="B148" s="17" t="s">
        <v>470</v>
      </c>
      <c r="C148" s="417" t="n">
        <v>0</v>
      </c>
      <c r="D148" s="417" t="n">
        <v>0</v>
      </c>
      <c r="E148" s="417" t="n">
        <v>0</v>
      </c>
      <c r="F148" s="401" t="n">
        <v>0</v>
      </c>
      <c r="G148" s="417" t="n">
        <v>0</v>
      </c>
      <c r="H148" s="417" t="n">
        <v>0</v>
      </c>
      <c r="I148" s="417" t="n">
        <v>0</v>
      </c>
      <c r="J148" s="401" t="n">
        <v>0</v>
      </c>
      <c r="K148" s="417" t="n">
        <v>0</v>
      </c>
      <c r="L148" s="417" t="n">
        <v>0</v>
      </c>
      <c r="M148" s="417" t="n">
        <v>0</v>
      </c>
      <c r="N148" s="401" t="n">
        <v>0</v>
      </c>
      <c r="O148" s="417" t="n">
        <v>0</v>
      </c>
      <c r="P148" s="417" t="n">
        <v>0</v>
      </c>
      <c r="Q148" s="417" t="n">
        <v>0</v>
      </c>
      <c r="R148" s="401" t="n">
        <v>0</v>
      </c>
      <c r="S148" s="401" t="n">
        <v>0</v>
      </c>
    </row>
    <row r="149" customFormat="false" ht="12.75" hidden="false" customHeight="true" outlineLevel="1" collapsed="false">
      <c r="A149" s="415"/>
      <c r="B149" s="17" t="s">
        <v>471</v>
      </c>
      <c r="C149" s="417" t="n">
        <v>0</v>
      </c>
      <c r="D149" s="417" t="n">
        <v>0</v>
      </c>
      <c r="E149" s="417" t="n">
        <v>0</v>
      </c>
      <c r="F149" s="401" t="n">
        <v>0</v>
      </c>
      <c r="G149" s="417" t="n">
        <v>0</v>
      </c>
      <c r="H149" s="417" t="n">
        <v>0</v>
      </c>
      <c r="I149" s="417" t="n">
        <v>0</v>
      </c>
      <c r="J149" s="401" t="n">
        <v>0</v>
      </c>
      <c r="K149" s="417" t="n">
        <v>0</v>
      </c>
      <c r="L149" s="417" t="n">
        <v>0</v>
      </c>
      <c r="M149" s="417" t="n">
        <v>0</v>
      </c>
      <c r="N149" s="401" t="n">
        <v>0</v>
      </c>
      <c r="O149" s="417" t="n">
        <v>0</v>
      </c>
      <c r="P149" s="417" t="n">
        <v>0</v>
      </c>
      <c r="Q149" s="417" t="n">
        <v>0</v>
      </c>
      <c r="R149" s="401" t="n">
        <v>0</v>
      </c>
      <c r="S149" s="401" t="n">
        <v>0</v>
      </c>
    </row>
    <row r="150" customFormat="false" ht="12.75" hidden="false" customHeight="true" outlineLevel="1" collapsed="false">
      <c r="A150" s="415"/>
      <c r="B150" s="17" t="s">
        <v>472</v>
      </c>
      <c r="C150" s="417" t="n">
        <v>0</v>
      </c>
      <c r="D150" s="417" t="n">
        <v>0</v>
      </c>
      <c r="E150" s="417" t="n">
        <v>0</v>
      </c>
      <c r="F150" s="401" t="n">
        <v>0</v>
      </c>
      <c r="G150" s="417" t="n">
        <v>0</v>
      </c>
      <c r="H150" s="417" t="n">
        <v>0</v>
      </c>
      <c r="I150" s="417" t="n">
        <v>0</v>
      </c>
      <c r="J150" s="401" t="n">
        <v>0</v>
      </c>
      <c r="K150" s="417" t="n">
        <v>0</v>
      </c>
      <c r="L150" s="417" t="n">
        <v>0</v>
      </c>
      <c r="M150" s="417" t="n">
        <v>0</v>
      </c>
      <c r="N150" s="401" t="n">
        <v>0</v>
      </c>
      <c r="O150" s="417" t="n">
        <v>0</v>
      </c>
      <c r="P150" s="417" t="n">
        <v>0</v>
      </c>
      <c r="Q150" s="417" t="n">
        <v>0</v>
      </c>
      <c r="R150" s="401" t="n">
        <v>0</v>
      </c>
      <c r="S150" s="401" t="n">
        <v>0</v>
      </c>
    </row>
    <row r="151" customFormat="false" ht="12.75" hidden="false" customHeight="true" outlineLevel="1" collapsed="false">
      <c r="A151" s="415"/>
      <c r="B151" s="17" t="s">
        <v>473</v>
      </c>
      <c r="C151" s="417" t="n">
        <v>0</v>
      </c>
      <c r="D151" s="417" t="n">
        <v>0</v>
      </c>
      <c r="E151" s="417" t="n">
        <v>0</v>
      </c>
      <c r="F151" s="401" t="n">
        <v>0</v>
      </c>
      <c r="G151" s="417" t="n">
        <v>0</v>
      </c>
      <c r="H151" s="417" t="n">
        <v>0</v>
      </c>
      <c r="I151" s="417" t="n">
        <v>0</v>
      </c>
      <c r="J151" s="401" t="n">
        <v>0</v>
      </c>
      <c r="K151" s="417" t="n">
        <v>0</v>
      </c>
      <c r="L151" s="417" t="n">
        <v>0</v>
      </c>
      <c r="M151" s="417" t="n">
        <v>0</v>
      </c>
      <c r="N151" s="401" t="n">
        <v>0</v>
      </c>
      <c r="O151" s="417" t="n">
        <v>0</v>
      </c>
      <c r="P151" s="417" t="n">
        <v>0</v>
      </c>
      <c r="Q151" s="417" t="n">
        <v>0</v>
      </c>
      <c r="R151" s="401" t="n">
        <v>0</v>
      </c>
      <c r="S151" s="401" t="n">
        <v>0</v>
      </c>
    </row>
    <row r="152" customFormat="false" ht="12.75" hidden="false" customHeight="true" outlineLevel="1" collapsed="false">
      <c r="A152" s="415"/>
      <c r="B152" s="18" t="s">
        <v>474</v>
      </c>
      <c r="C152" s="417" t="n">
        <v>0</v>
      </c>
      <c r="D152" s="417" t="n">
        <v>0</v>
      </c>
      <c r="E152" s="417" t="n">
        <v>0</v>
      </c>
      <c r="F152" s="401" t="n">
        <v>0</v>
      </c>
      <c r="G152" s="417" t="n">
        <v>0</v>
      </c>
      <c r="H152" s="417" t="n">
        <v>0</v>
      </c>
      <c r="I152" s="417" t="n">
        <v>0</v>
      </c>
      <c r="J152" s="401" t="n">
        <v>0</v>
      </c>
      <c r="K152" s="417" t="n">
        <v>0</v>
      </c>
      <c r="L152" s="417" t="n">
        <v>0</v>
      </c>
      <c r="M152" s="417" t="n">
        <v>0</v>
      </c>
      <c r="N152" s="401" t="n">
        <v>0</v>
      </c>
      <c r="O152" s="417" t="n">
        <v>0</v>
      </c>
      <c r="P152" s="417" t="n">
        <v>0</v>
      </c>
      <c r="Q152" s="417" t="n">
        <v>0</v>
      </c>
      <c r="R152" s="401" t="n">
        <v>0</v>
      </c>
      <c r="S152" s="401" t="n">
        <v>0</v>
      </c>
    </row>
    <row r="153" customFormat="false" ht="12.75" hidden="false" customHeight="true" outlineLevel="1" collapsed="false">
      <c r="A153" s="415"/>
      <c r="B153" s="18" t="s">
        <v>475</v>
      </c>
      <c r="C153" s="417" t="n">
        <v>0</v>
      </c>
      <c r="D153" s="417" t="n">
        <v>0</v>
      </c>
      <c r="E153" s="417" t="n">
        <v>0</v>
      </c>
      <c r="F153" s="401" t="n">
        <v>0</v>
      </c>
      <c r="G153" s="417" t="n">
        <v>0</v>
      </c>
      <c r="H153" s="417" t="n">
        <v>0</v>
      </c>
      <c r="I153" s="417" t="n">
        <v>0</v>
      </c>
      <c r="J153" s="401" t="n">
        <v>0</v>
      </c>
      <c r="K153" s="417" t="n">
        <v>0</v>
      </c>
      <c r="L153" s="417" t="n">
        <v>0</v>
      </c>
      <c r="M153" s="417" t="n">
        <v>0</v>
      </c>
      <c r="N153" s="401" t="n">
        <v>0</v>
      </c>
      <c r="O153" s="417" t="n">
        <v>0</v>
      </c>
      <c r="P153" s="417" t="n">
        <v>0</v>
      </c>
      <c r="Q153" s="417" t="n">
        <v>0</v>
      </c>
      <c r="R153" s="401" t="n">
        <v>0</v>
      </c>
      <c r="S153" s="401" t="n">
        <v>0</v>
      </c>
    </row>
    <row r="154" customFormat="false" ht="12.75" hidden="false" customHeight="true" outlineLevel="1" collapsed="false">
      <c r="A154" s="415"/>
      <c r="B154" s="18" t="s">
        <v>476</v>
      </c>
      <c r="C154" s="417" t="n">
        <v>0</v>
      </c>
      <c r="D154" s="417" t="n">
        <v>0</v>
      </c>
      <c r="E154" s="417" t="n">
        <v>0</v>
      </c>
      <c r="F154" s="401" t="n">
        <v>0</v>
      </c>
      <c r="G154" s="417" t="n">
        <v>0</v>
      </c>
      <c r="H154" s="417" t="n">
        <v>0</v>
      </c>
      <c r="I154" s="417" t="n">
        <v>0</v>
      </c>
      <c r="J154" s="401" t="n">
        <v>0</v>
      </c>
      <c r="K154" s="417" t="n">
        <v>0</v>
      </c>
      <c r="L154" s="417" t="n">
        <v>0</v>
      </c>
      <c r="M154" s="417" t="n">
        <v>0</v>
      </c>
      <c r="N154" s="401" t="n">
        <v>0</v>
      </c>
      <c r="O154" s="417" t="n">
        <v>0</v>
      </c>
      <c r="P154" s="417" t="n">
        <v>0</v>
      </c>
      <c r="Q154" s="417" t="n">
        <v>0</v>
      </c>
      <c r="R154" s="401" t="n">
        <v>0</v>
      </c>
      <c r="S154" s="401" t="n">
        <v>0</v>
      </c>
    </row>
    <row r="155" customFormat="false" ht="12.75" hidden="false" customHeight="true" outlineLevel="1" collapsed="false">
      <c r="A155" s="415"/>
      <c r="B155" s="17" t="s">
        <v>477</v>
      </c>
      <c r="C155" s="417" t="n">
        <v>0</v>
      </c>
      <c r="D155" s="417" t="n">
        <v>0</v>
      </c>
      <c r="E155" s="417" t="n">
        <v>0</v>
      </c>
      <c r="F155" s="401" t="n">
        <v>0</v>
      </c>
      <c r="G155" s="417" t="n">
        <v>0</v>
      </c>
      <c r="H155" s="417" t="n">
        <v>0</v>
      </c>
      <c r="I155" s="417" t="n">
        <v>0</v>
      </c>
      <c r="J155" s="401" t="n">
        <v>0</v>
      </c>
      <c r="K155" s="417" t="n">
        <v>0</v>
      </c>
      <c r="L155" s="417" t="n">
        <v>0</v>
      </c>
      <c r="M155" s="417" t="n">
        <v>0</v>
      </c>
      <c r="N155" s="401" t="n">
        <v>0</v>
      </c>
      <c r="O155" s="417" t="n">
        <v>0</v>
      </c>
      <c r="P155" s="417" t="n">
        <v>0</v>
      </c>
      <c r="Q155" s="417" t="n">
        <v>0</v>
      </c>
      <c r="R155" s="401" t="n">
        <v>0</v>
      </c>
      <c r="S155" s="401" t="n">
        <v>0</v>
      </c>
    </row>
    <row r="156" customFormat="false" ht="12.75" hidden="false" customHeight="true" outlineLevel="1" collapsed="false">
      <c r="A156" s="415"/>
      <c r="B156" s="17" t="s">
        <v>478</v>
      </c>
      <c r="C156" s="417" t="n">
        <v>0</v>
      </c>
      <c r="D156" s="417" t="n">
        <v>0</v>
      </c>
      <c r="E156" s="417" t="n">
        <v>0</v>
      </c>
      <c r="F156" s="401" t="n">
        <v>0</v>
      </c>
      <c r="G156" s="417" t="n">
        <v>0</v>
      </c>
      <c r="H156" s="417" t="n">
        <v>0</v>
      </c>
      <c r="I156" s="417" t="n">
        <v>0</v>
      </c>
      <c r="J156" s="401" t="n">
        <v>0</v>
      </c>
      <c r="K156" s="417" t="n">
        <v>0</v>
      </c>
      <c r="L156" s="417" t="n">
        <v>0</v>
      </c>
      <c r="M156" s="417" t="n">
        <v>0</v>
      </c>
      <c r="N156" s="401" t="n">
        <v>0</v>
      </c>
      <c r="O156" s="417" t="n">
        <v>0</v>
      </c>
      <c r="P156" s="417" t="n">
        <v>0</v>
      </c>
      <c r="Q156" s="417" t="n">
        <v>0</v>
      </c>
      <c r="R156" s="401" t="n">
        <v>0</v>
      </c>
      <c r="S156" s="401" t="n">
        <v>0</v>
      </c>
    </row>
    <row r="157" customFormat="false" ht="12.75" hidden="false" customHeight="true" outlineLevel="1" collapsed="false">
      <c r="A157" s="415"/>
      <c r="B157" s="17" t="s">
        <v>479</v>
      </c>
      <c r="C157" s="417" t="n">
        <v>0</v>
      </c>
      <c r="D157" s="417" t="n">
        <v>0</v>
      </c>
      <c r="E157" s="417" t="n">
        <v>0</v>
      </c>
      <c r="F157" s="401" t="n">
        <v>0</v>
      </c>
      <c r="G157" s="417" t="n">
        <v>0</v>
      </c>
      <c r="H157" s="417" t="n">
        <v>0</v>
      </c>
      <c r="I157" s="417" t="n">
        <v>0</v>
      </c>
      <c r="J157" s="401" t="n">
        <v>0</v>
      </c>
      <c r="K157" s="417" t="n">
        <v>0</v>
      </c>
      <c r="L157" s="417" t="n">
        <v>0</v>
      </c>
      <c r="M157" s="417" t="n">
        <v>0</v>
      </c>
      <c r="N157" s="401" t="n">
        <v>0</v>
      </c>
      <c r="O157" s="417" t="n">
        <v>0</v>
      </c>
      <c r="P157" s="417" t="n">
        <v>0</v>
      </c>
      <c r="Q157" s="417" t="n">
        <v>0</v>
      </c>
      <c r="R157" s="401" t="n">
        <v>0</v>
      </c>
      <c r="S157" s="401" t="n">
        <v>0</v>
      </c>
    </row>
    <row r="158" customFormat="false" ht="12.75" hidden="false" customHeight="true" outlineLevel="1" collapsed="false">
      <c r="A158" s="415"/>
      <c r="B158" s="17" t="s">
        <v>480</v>
      </c>
      <c r="C158" s="417" t="n">
        <v>0</v>
      </c>
      <c r="D158" s="417" t="n">
        <v>0</v>
      </c>
      <c r="E158" s="417" t="n">
        <v>0</v>
      </c>
      <c r="F158" s="401" t="n">
        <v>0</v>
      </c>
      <c r="G158" s="417" t="n">
        <v>0</v>
      </c>
      <c r="H158" s="417" t="n">
        <v>0</v>
      </c>
      <c r="I158" s="417" t="n">
        <v>0</v>
      </c>
      <c r="J158" s="401" t="n">
        <v>0</v>
      </c>
      <c r="K158" s="417" t="n">
        <v>0</v>
      </c>
      <c r="L158" s="417" t="n">
        <v>0</v>
      </c>
      <c r="M158" s="417" t="n">
        <v>0</v>
      </c>
      <c r="N158" s="401" t="n">
        <v>0</v>
      </c>
      <c r="O158" s="417" t="n">
        <v>0</v>
      </c>
      <c r="P158" s="417" t="n">
        <v>0</v>
      </c>
      <c r="Q158" s="417" t="n">
        <v>0</v>
      </c>
      <c r="R158" s="401" t="n">
        <v>0</v>
      </c>
      <c r="S158" s="401" t="n">
        <v>0</v>
      </c>
    </row>
    <row r="159" customFormat="false" ht="12.75" hidden="false" customHeight="true" outlineLevel="1" collapsed="false">
      <c r="A159" s="415"/>
      <c r="B159" s="17" t="s">
        <v>481</v>
      </c>
      <c r="C159" s="417" t="n">
        <v>0</v>
      </c>
      <c r="D159" s="417" t="n">
        <v>0</v>
      </c>
      <c r="E159" s="417" t="n">
        <v>0</v>
      </c>
      <c r="F159" s="401" t="n">
        <v>0</v>
      </c>
      <c r="G159" s="417" t="n">
        <v>0</v>
      </c>
      <c r="H159" s="417" t="n">
        <v>0</v>
      </c>
      <c r="I159" s="417" t="n">
        <v>0</v>
      </c>
      <c r="J159" s="401" t="n">
        <v>0</v>
      </c>
      <c r="K159" s="417" t="n">
        <v>0</v>
      </c>
      <c r="L159" s="417" t="n">
        <v>0</v>
      </c>
      <c r="M159" s="417" t="n">
        <v>0</v>
      </c>
      <c r="N159" s="401" t="n">
        <v>0</v>
      </c>
      <c r="O159" s="417" t="n">
        <v>0</v>
      </c>
      <c r="P159" s="417" t="n">
        <v>0</v>
      </c>
      <c r="Q159" s="417" t="n">
        <v>0</v>
      </c>
      <c r="R159" s="401" t="n">
        <v>0</v>
      </c>
      <c r="S159" s="401" t="n">
        <v>0</v>
      </c>
    </row>
    <row r="160" customFormat="false" ht="12.75" hidden="false" customHeight="true" outlineLevel="1" collapsed="false">
      <c r="A160" s="415"/>
      <c r="B160" s="17" t="s">
        <v>482</v>
      </c>
      <c r="C160" s="417" t="n">
        <v>0</v>
      </c>
      <c r="D160" s="417" t="n">
        <v>0</v>
      </c>
      <c r="E160" s="417" t="n">
        <v>0</v>
      </c>
      <c r="F160" s="401" t="n">
        <v>0</v>
      </c>
      <c r="G160" s="417" t="n">
        <v>0</v>
      </c>
      <c r="H160" s="417" t="n">
        <v>0</v>
      </c>
      <c r="I160" s="417" t="n">
        <v>0</v>
      </c>
      <c r="J160" s="401" t="n">
        <v>0</v>
      </c>
      <c r="K160" s="417" t="n">
        <v>0</v>
      </c>
      <c r="L160" s="417" t="n">
        <v>0</v>
      </c>
      <c r="M160" s="417" t="n">
        <v>0</v>
      </c>
      <c r="N160" s="401" t="n">
        <v>0</v>
      </c>
      <c r="O160" s="417" t="n">
        <v>0</v>
      </c>
      <c r="P160" s="417" t="n">
        <v>0</v>
      </c>
      <c r="Q160" s="417" t="n">
        <v>0</v>
      </c>
      <c r="R160" s="401" t="n">
        <v>0</v>
      </c>
      <c r="S160" s="401" t="n">
        <v>0</v>
      </c>
    </row>
    <row r="161" customFormat="false" ht="12.75" hidden="false" customHeight="true" outlineLevel="1" collapsed="false">
      <c r="A161" s="415"/>
      <c r="B161" s="17" t="s">
        <v>483</v>
      </c>
      <c r="C161" s="417" t="n">
        <v>0</v>
      </c>
      <c r="D161" s="417" t="n">
        <v>0</v>
      </c>
      <c r="E161" s="417" t="n">
        <v>0</v>
      </c>
      <c r="F161" s="401" t="n">
        <v>0</v>
      </c>
      <c r="G161" s="417" t="n">
        <v>0</v>
      </c>
      <c r="H161" s="417" t="n">
        <v>0</v>
      </c>
      <c r="I161" s="417" t="n">
        <v>0</v>
      </c>
      <c r="J161" s="401" t="n">
        <v>0</v>
      </c>
      <c r="K161" s="417" t="n">
        <v>0</v>
      </c>
      <c r="L161" s="417" t="n">
        <v>0</v>
      </c>
      <c r="M161" s="417" t="n">
        <v>0</v>
      </c>
      <c r="N161" s="401" t="n">
        <v>0</v>
      </c>
      <c r="O161" s="417" t="n">
        <v>0</v>
      </c>
      <c r="P161" s="417" t="n">
        <v>0</v>
      </c>
      <c r="Q161" s="417" t="n">
        <v>0</v>
      </c>
      <c r="R161" s="401" t="n">
        <v>0</v>
      </c>
      <c r="S161" s="401" t="n">
        <v>0</v>
      </c>
    </row>
    <row r="162" customFormat="false" ht="12.75" hidden="false" customHeight="true" outlineLevel="1" collapsed="false">
      <c r="A162" s="415"/>
      <c r="B162" s="18" t="s">
        <v>484</v>
      </c>
      <c r="C162" s="417" t="n">
        <v>0</v>
      </c>
      <c r="D162" s="417" t="n">
        <v>0</v>
      </c>
      <c r="E162" s="417" t="n">
        <v>0</v>
      </c>
      <c r="F162" s="401" t="n">
        <v>0</v>
      </c>
      <c r="G162" s="417" t="n">
        <v>0</v>
      </c>
      <c r="H162" s="417" t="n">
        <v>0</v>
      </c>
      <c r="I162" s="417" t="n">
        <v>0</v>
      </c>
      <c r="J162" s="401" t="n">
        <v>0</v>
      </c>
      <c r="K162" s="417" t="n">
        <v>0</v>
      </c>
      <c r="L162" s="417" t="n">
        <v>0</v>
      </c>
      <c r="M162" s="417" t="n">
        <v>0</v>
      </c>
      <c r="N162" s="401" t="n">
        <v>0</v>
      </c>
      <c r="O162" s="417" t="n">
        <v>0</v>
      </c>
      <c r="P162" s="417" t="n">
        <v>0</v>
      </c>
      <c r="Q162" s="417" t="n">
        <v>0</v>
      </c>
      <c r="R162" s="401" t="n">
        <v>0</v>
      </c>
      <c r="S162" s="401" t="n">
        <v>0</v>
      </c>
    </row>
    <row r="163" customFormat="false" ht="12.75" hidden="false" customHeight="true" outlineLevel="1" collapsed="false">
      <c r="A163" s="415"/>
      <c r="B163" s="18" t="s">
        <v>485</v>
      </c>
      <c r="C163" s="417" t="n">
        <v>0</v>
      </c>
      <c r="D163" s="417" t="n">
        <v>0</v>
      </c>
      <c r="E163" s="417" t="n">
        <v>0</v>
      </c>
      <c r="F163" s="401" t="n">
        <v>0</v>
      </c>
      <c r="G163" s="417" t="n">
        <v>0</v>
      </c>
      <c r="H163" s="417" t="n">
        <v>0</v>
      </c>
      <c r="I163" s="417" t="n">
        <v>0</v>
      </c>
      <c r="J163" s="401" t="n">
        <v>0</v>
      </c>
      <c r="K163" s="417" t="n">
        <v>0</v>
      </c>
      <c r="L163" s="417" t="n">
        <v>0</v>
      </c>
      <c r="M163" s="417" t="n">
        <v>0</v>
      </c>
      <c r="N163" s="401" t="n">
        <v>0</v>
      </c>
      <c r="O163" s="417" t="n">
        <v>0</v>
      </c>
      <c r="P163" s="417" t="n">
        <v>0</v>
      </c>
      <c r="Q163" s="417" t="n">
        <v>0</v>
      </c>
      <c r="R163" s="401" t="n">
        <v>0</v>
      </c>
      <c r="S163" s="401" t="n">
        <v>0</v>
      </c>
    </row>
    <row r="164" customFormat="false" ht="12.75" hidden="false" customHeight="false" outlineLevel="1" collapsed="false">
      <c r="A164" s="415"/>
      <c r="B164" s="17" t="s">
        <v>486</v>
      </c>
      <c r="C164" s="417" t="n">
        <v>0</v>
      </c>
      <c r="D164" s="417" t="n">
        <v>0</v>
      </c>
      <c r="E164" s="417" t="n">
        <v>0</v>
      </c>
      <c r="F164" s="401" t="n">
        <v>0</v>
      </c>
      <c r="G164" s="417" t="n">
        <v>0</v>
      </c>
      <c r="H164" s="417" t="n">
        <v>0</v>
      </c>
      <c r="I164" s="417" t="n">
        <v>0</v>
      </c>
      <c r="J164" s="401" t="n">
        <v>0</v>
      </c>
      <c r="K164" s="417" t="n">
        <v>0</v>
      </c>
      <c r="L164" s="417" t="n">
        <v>0</v>
      </c>
      <c r="M164" s="417" t="n">
        <v>0</v>
      </c>
      <c r="N164" s="401" t="n">
        <v>0</v>
      </c>
      <c r="O164" s="417" t="n">
        <v>0</v>
      </c>
      <c r="P164" s="417" t="n">
        <v>0</v>
      </c>
      <c r="Q164" s="417" t="n">
        <v>0</v>
      </c>
      <c r="R164" s="401" t="n">
        <v>0</v>
      </c>
      <c r="S164" s="401" t="n">
        <v>0</v>
      </c>
    </row>
    <row r="165" customFormat="false" ht="12.75" hidden="false" customHeight="true" outlineLevel="0" collapsed="false">
      <c r="A165" s="415"/>
      <c r="B165" s="76" t="s">
        <v>249</v>
      </c>
      <c r="C165" s="418" t="n">
        <v>0</v>
      </c>
      <c r="D165" s="418" t="n">
        <v>0</v>
      </c>
      <c r="E165" s="418" t="n">
        <v>0</v>
      </c>
      <c r="F165" s="419" t="n">
        <v>0</v>
      </c>
      <c r="G165" s="419" t="n">
        <v>0</v>
      </c>
      <c r="H165" s="419" t="n">
        <v>0</v>
      </c>
      <c r="I165" s="419" t="n">
        <v>0</v>
      </c>
      <c r="J165" s="419" t="n">
        <v>0</v>
      </c>
      <c r="K165" s="419" t="n">
        <v>0</v>
      </c>
      <c r="L165" s="419" t="n">
        <v>0</v>
      </c>
      <c r="M165" s="419" t="n">
        <v>0</v>
      </c>
      <c r="N165" s="419" t="n">
        <v>0</v>
      </c>
      <c r="O165" s="419" t="n">
        <v>0</v>
      </c>
      <c r="P165" s="419" t="n">
        <v>0</v>
      </c>
      <c r="Q165" s="419" t="n">
        <v>0</v>
      </c>
      <c r="R165" s="419" t="n">
        <v>0</v>
      </c>
      <c r="S165" s="419" t="n">
        <v>0</v>
      </c>
      <c r="T165" s="75"/>
    </row>
    <row r="166" customFormat="false" ht="12.75" hidden="false" customHeight="true" outlineLevel="0" collapsed="false">
      <c r="A166" s="420"/>
    </row>
    <row r="167" customFormat="false" ht="12.75" hidden="false" customHeight="true" outlineLevel="0" collapsed="false">
      <c r="A167" s="420"/>
    </row>
    <row r="168" customFormat="false" ht="12.75" hidden="false" customHeight="true" outlineLevel="0" collapsed="false">
      <c r="A168" s="420"/>
    </row>
    <row r="169" customFormat="false" ht="12.75" hidden="false" customHeight="true" outlineLevel="0" collapsed="false">
      <c r="A169" s="420"/>
    </row>
    <row r="170" customFormat="false" ht="12.75" hidden="false" customHeight="true" outlineLevel="0" collapsed="false">
      <c r="A170" s="420"/>
    </row>
    <row r="171" customFormat="false" ht="12.75" hidden="false" customHeight="true" outlineLevel="0" collapsed="false">
      <c r="A171" s="420"/>
    </row>
    <row r="172" customFormat="false" ht="12.75" hidden="false" customHeight="true" outlineLevel="0" collapsed="false">
      <c r="A172" s="420"/>
    </row>
    <row r="173" customFormat="false" ht="12.75" hidden="false" customHeight="true" outlineLevel="0" collapsed="false">
      <c r="A173" s="420"/>
    </row>
    <row r="174" customFormat="false" ht="12.75" hidden="false" customHeight="true" outlineLevel="0" collapsed="false">
      <c r="A174" s="420"/>
    </row>
    <row r="175" customFormat="false" ht="12.75" hidden="false" customHeight="true" outlineLevel="0" collapsed="false">
      <c r="A175" s="420"/>
    </row>
    <row r="176" customFormat="false" ht="12.75" hidden="false" customHeight="true" outlineLevel="0" collapsed="false">
      <c r="A176" s="420"/>
    </row>
    <row r="177" customFormat="false" ht="12.75" hidden="false" customHeight="true" outlineLevel="0" collapsed="false">
      <c r="A177" s="420"/>
    </row>
    <row r="178" customFormat="false" ht="12.75" hidden="false" customHeight="true" outlineLevel="0" collapsed="false">
      <c r="A178" s="420"/>
    </row>
    <row r="179" customFormat="false" ht="12.75" hidden="false" customHeight="true" outlineLevel="0" collapsed="false">
      <c r="A179" s="420"/>
    </row>
    <row r="180" customFormat="false" ht="12.75" hidden="false" customHeight="true" outlineLevel="0" collapsed="false">
      <c r="A180" s="420"/>
    </row>
    <row r="181" customFormat="false" ht="12.75" hidden="false" customHeight="true" outlineLevel="0" collapsed="false">
      <c r="A181" s="420"/>
    </row>
    <row r="182" customFormat="false" ht="12.75" hidden="false" customHeight="true" outlineLevel="0" collapsed="false">
      <c r="A182" s="420"/>
    </row>
    <row r="183" customFormat="false" ht="12.75" hidden="false" customHeight="true" outlineLevel="0" collapsed="false">
      <c r="A183" s="420"/>
    </row>
    <row r="184" customFormat="false" ht="12.75" hidden="false" customHeight="true" outlineLevel="0" collapsed="false">
      <c r="A184" s="420"/>
    </row>
    <row r="185" customFormat="false" ht="12.75" hidden="false" customHeight="true" outlineLevel="0" collapsed="false">
      <c r="A185" s="420"/>
    </row>
    <row r="186" customFormat="false" ht="12.75" hidden="false" customHeight="false" outlineLevel="0" collapsed="false">
      <c r="A186" s="420"/>
    </row>
    <row r="187" customFormat="false" ht="12.75" hidden="false" customHeight="true" outlineLevel="0" collapsed="false">
      <c r="A187" s="420"/>
    </row>
    <row r="188" customFormat="false" ht="12.75" hidden="false" customHeight="true" outlineLevel="0" collapsed="false">
      <c r="A188" s="420"/>
    </row>
    <row r="189" customFormat="false" ht="12.75" hidden="false" customHeight="true" outlineLevel="0" collapsed="false">
      <c r="A189" s="420"/>
    </row>
    <row r="190" customFormat="false" ht="12.75" hidden="false" customHeight="true" outlineLevel="0" collapsed="false">
      <c r="A190" s="420"/>
    </row>
    <row r="191" customFormat="false" ht="12.75" hidden="false" customHeight="true" outlineLevel="0" collapsed="false">
      <c r="A191" s="420"/>
    </row>
    <row r="192" customFormat="false" ht="12.75" hidden="false" customHeight="true" outlineLevel="0" collapsed="false">
      <c r="A192" s="420"/>
    </row>
    <row r="193" customFormat="false" ht="12.75" hidden="false" customHeight="true" outlineLevel="0" collapsed="false">
      <c r="A193" s="420"/>
    </row>
    <row r="194" customFormat="false" ht="12.75" hidden="false" customHeight="true" outlineLevel="0" collapsed="false">
      <c r="A194" s="420"/>
    </row>
    <row r="195" customFormat="false" ht="12.75" hidden="false" customHeight="true" outlineLevel="0" collapsed="false">
      <c r="A195" s="420"/>
    </row>
    <row r="196" customFormat="false" ht="12.75" hidden="false" customHeight="true" outlineLevel="0" collapsed="false">
      <c r="A196" s="420"/>
    </row>
    <row r="197" customFormat="false" ht="12.75" hidden="false" customHeight="true" outlineLevel="0" collapsed="false">
      <c r="A197" s="420"/>
    </row>
    <row r="198" customFormat="false" ht="12.75" hidden="false" customHeight="true" outlineLevel="0" collapsed="false">
      <c r="A198" s="420"/>
    </row>
    <row r="199" customFormat="false" ht="12.75" hidden="false" customHeight="true" outlineLevel="0" collapsed="false">
      <c r="A199" s="420"/>
    </row>
    <row r="200" customFormat="false" ht="12.75" hidden="false" customHeight="true" outlineLevel="0" collapsed="false">
      <c r="A200" s="420"/>
    </row>
    <row r="201" customFormat="false" ht="12.75" hidden="false" customHeight="true" outlineLevel="0" collapsed="false">
      <c r="A201" s="420"/>
    </row>
    <row r="202" customFormat="false" ht="12.75" hidden="false" customHeight="true" outlineLevel="0" collapsed="false">
      <c r="A202" s="420"/>
    </row>
    <row r="203" customFormat="false" ht="12.75" hidden="false" customHeight="true" outlineLevel="0" collapsed="false">
      <c r="A203" s="420"/>
    </row>
    <row r="204" customFormat="false" ht="12.75" hidden="false" customHeight="true" outlineLevel="0" collapsed="false">
      <c r="A204" s="420"/>
    </row>
    <row r="205" customFormat="false" ht="12.75" hidden="false" customHeight="true" outlineLevel="0" collapsed="false">
      <c r="A205" s="420"/>
    </row>
    <row r="206" customFormat="false" ht="12.75" hidden="false" customHeight="true" outlineLevel="0" collapsed="false">
      <c r="A206" s="420"/>
    </row>
    <row r="207" customFormat="false" ht="12.75" hidden="false" customHeight="true" outlineLevel="0" collapsed="false">
      <c r="A207" s="420"/>
    </row>
    <row r="208" customFormat="false" ht="12.75" hidden="false" customHeight="true" outlineLevel="0" collapsed="false">
      <c r="A208" s="420"/>
    </row>
    <row r="209" customFormat="false" ht="12.75" hidden="false" customHeight="true" outlineLevel="0" collapsed="false">
      <c r="A209" s="420"/>
    </row>
    <row r="210" customFormat="false" ht="12.75" hidden="false" customHeight="true" outlineLevel="0" collapsed="false">
      <c r="A210" s="420"/>
    </row>
    <row r="211" customFormat="false" ht="12.75" hidden="false" customHeight="true" outlineLevel="0" collapsed="false">
      <c r="A211" s="420"/>
    </row>
    <row r="212" customFormat="false" ht="12.75" hidden="false" customHeight="true" outlineLevel="0" collapsed="false">
      <c r="A212" s="420"/>
    </row>
    <row r="213" customFormat="false" ht="12.75" hidden="false" customHeight="true" outlineLevel="0" collapsed="false">
      <c r="A213" s="420"/>
    </row>
    <row r="214" customFormat="false" ht="12.75" hidden="false" customHeight="true" outlineLevel="0" collapsed="false">
      <c r="A214" s="420"/>
    </row>
    <row r="215" customFormat="false" ht="12.75" hidden="false" customHeight="true" outlineLevel="0" collapsed="false">
      <c r="A215" s="420"/>
    </row>
    <row r="216" customFormat="false" ht="12.75" hidden="false" customHeight="true" outlineLevel="0" collapsed="false">
      <c r="A216" s="420"/>
    </row>
    <row r="217" customFormat="false" ht="12.75" hidden="false" customHeight="true" outlineLevel="0" collapsed="false">
      <c r="A217" s="420"/>
    </row>
    <row r="218" customFormat="false" ht="12.75" hidden="false" customHeight="true" outlineLevel="0" collapsed="false">
      <c r="A218" s="420"/>
    </row>
    <row r="219" customFormat="false" ht="12.75" hidden="false" customHeight="true" outlineLevel="0" collapsed="false">
      <c r="A219" s="420"/>
    </row>
    <row r="220" customFormat="false" ht="12.75" hidden="false" customHeight="true" outlineLevel="0" collapsed="false">
      <c r="A220" s="420"/>
    </row>
    <row r="221" customFormat="false" ht="12.75" hidden="false" customHeight="true" outlineLevel="0" collapsed="false">
      <c r="A221" s="420"/>
    </row>
    <row r="222" customFormat="false" ht="12.75" hidden="false" customHeight="true" outlineLevel="0" collapsed="false">
      <c r="A222" s="420"/>
    </row>
    <row r="223" customFormat="false" ht="12.75" hidden="false" customHeight="true" outlineLevel="0" collapsed="false">
      <c r="A223" s="420"/>
    </row>
    <row r="224" customFormat="false" ht="12.75" hidden="false" customHeight="true" outlineLevel="0" collapsed="false">
      <c r="A224" s="420"/>
    </row>
    <row r="225" customFormat="false" ht="12.75" hidden="false" customHeight="true" outlineLevel="0" collapsed="false">
      <c r="A225" s="420"/>
    </row>
    <row r="226" customFormat="false" ht="12.75" hidden="false" customHeight="true" outlineLevel="0" collapsed="false">
      <c r="A226" s="420"/>
    </row>
    <row r="227" customFormat="false" ht="12.75" hidden="false" customHeight="true" outlineLevel="0" collapsed="false">
      <c r="A227" s="420"/>
    </row>
    <row r="228" customFormat="false" ht="12.75" hidden="false" customHeight="true" outlineLevel="0" collapsed="false">
      <c r="A228" s="420"/>
    </row>
    <row r="229" customFormat="false" ht="12.75" hidden="false" customHeight="true" outlineLevel="0" collapsed="false">
      <c r="A229" s="420"/>
    </row>
    <row r="230" customFormat="false" ht="12.75" hidden="false" customHeight="true" outlineLevel="0" collapsed="false">
      <c r="A230" s="420"/>
    </row>
    <row r="231" customFormat="false" ht="12.75" hidden="false" customHeight="true" outlineLevel="0" collapsed="false">
      <c r="A231" s="420"/>
    </row>
    <row r="232" customFormat="false" ht="12.75" hidden="false" customHeight="true" outlineLevel="0" collapsed="false">
      <c r="A232" s="420"/>
    </row>
    <row r="233" customFormat="false" ht="12.75" hidden="false" customHeight="true" outlineLevel="0" collapsed="false">
      <c r="A233" s="420"/>
    </row>
    <row r="234" customFormat="false" ht="12.75" hidden="false" customHeight="true" outlineLevel="0" collapsed="false">
      <c r="A234" s="420"/>
    </row>
    <row r="235" customFormat="false" ht="12.75" hidden="false" customHeight="true" outlineLevel="0" collapsed="false">
      <c r="A235" s="420"/>
    </row>
    <row r="236" customFormat="false" ht="12.75" hidden="false" customHeight="true" outlineLevel="0" collapsed="false">
      <c r="A236" s="420"/>
    </row>
    <row r="237" customFormat="false" ht="12.75" hidden="false" customHeight="true" outlineLevel="0" collapsed="false">
      <c r="A237" s="420"/>
    </row>
    <row r="238" customFormat="false" ht="12.75" hidden="false" customHeight="true" outlineLevel="0" collapsed="false">
      <c r="A238" s="420"/>
    </row>
    <row r="239" customFormat="false" ht="12.75" hidden="false" customHeight="true" outlineLevel="0" collapsed="false">
      <c r="A239" s="420"/>
    </row>
    <row r="240" customFormat="false" ht="12.75" hidden="false" customHeight="true" outlineLevel="0" collapsed="false">
      <c r="A240" s="420"/>
    </row>
    <row r="241" customFormat="false" ht="12.75" hidden="false" customHeight="true" outlineLevel="0" collapsed="false">
      <c r="A241" s="420"/>
    </row>
    <row r="242" customFormat="false" ht="12.75" hidden="false" customHeight="true" outlineLevel="0" collapsed="false">
      <c r="A242" s="420"/>
    </row>
    <row r="243" customFormat="false" ht="12.75" hidden="false" customHeight="true" outlineLevel="0" collapsed="false">
      <c r="A243" s="420"/>
    </row>
    <row r="244" customFormat="false" ht="12.75" hidden="false" customHeight="true" outlineLevel="0" collapsed="false">
      <c r="A244" s="420"/>
    </row>
    <row r="245" customFormat="false" ht="12.75" hidden="false" customHeight="true" outlineLevel="0" collapsed="false">
      <c r="A245" s="420"/>
    </row>
    <row r="246" customFormat="false" ht="12.75" hidden="false" customHeight="true" outlineLevel="0" collapsed="false">
      <c r="A246" s="420"/>
    </row>
    <row r="247" customFormat="false" ht="12.75" hidden="false" customHeight="true" outlineLevel="0" collapsed="false">
      <c r="A247" s="420"/>
    </row>
    <row r="248" customFormat="false" ht="12.75" hidden="false" customHeight="true" outlineLevel="0" collapsed="false">
      <c r="A248" s="420"/>
    </row>
    <row r="249" customFormat="false" ht="12.75" hidden="false" customHeight="true" outlineLevel="0" collapsed="false">
      <c r="A249" s="420"/>
    </row>
    <row r="250" customFormat="false" ht="12.75" hidden="false" customHeight="true" outlineLevel="0" collapsed="false">
      <c r="A250" s="420"/>
    </row>
    <row r="251" customFormat="false" ht="12.75" hidden="false" customHeight="true" outlineLevel="0" collapsed="false">
      <c r="A251" s="420"/>
    </row>
    <row r="252" customFormat="false" ht="12.75" hidden="false" customHeight="true" outlineLevel="0" collapsed="false">
      <c r="A252" s="420"/>
    </row>
    <row r="253" customFormat="false" ht="12.75" hidden="false" customHeight="true" outlineLevel="0" collapsed="false">
      <c r="A253" s="420"/>
    </row>
    <row r="254" customFormat="false" ht="12.75" hidden="false" customHeight="true" outlineLevel="0" collapsed="false">
      <c r="A254" s="420"/>
    </row>
    <row r="255" customFormat="false" ht="12.75" hidden="false" customHeight="true" outlineLevel="0" collapsed="false">
      <c r="A255" s="420"/>
    </row>
    <row r="256" customFormat="false" ht="12.75" hidden="false" customHeight="true" outlineLevel="0" collapsed="false">
      <c r="A256" s="420"/>
    </row>
    <row r="257" customFormat="false" ht="12.75" hidden="false" customHeight="true" outlineLevel="0" collapsed="false">
      <c r="A257" s="420"/>
    </row>
    <row r="258" customFormat="false" ht="12.75" hidden="false" customHeight="true" outlineLevel="0" collapsed="false">
      <c r="A258" s="420"/>
    </row>
    <row r="259" customFormat="false" ht="12.75" hidden="false" customHeight="true" outlineLevel="0" collapsed="false">
      <c r="A259" s="420"/>
    </row>
    <row r="260" customFormat="false" ht="12.75" hidden="false" customHeight="true" outlineLevel="0" collapsed="false">
      <c r="A260" s="420"/>
    </row>
    <row r="261" customFormat="false" ht="12.75" hidden="false" customHeight="true" outlineLevel="0" collapsed="false">
      <c r="A261" s="420"/>
    </row>
    <row r="262" customFormat="false" ht="12.75" hidden="false" customHeight="true" outlineLevel="0" collapsed="false">
      <c r="A262" s="420"/>
    </row>
    <row r="263" customFormat="false" ht="12.75" hidden="false" customHeight="true" outlineLevel="0" collapsed="false">
      <c r="A263" s="420"/>
    </row>
    <row r="264" customFormat="false" ht="12.75" hidden="false" customHeight="true" outlineLevel="0" collapsed="false">
      <c r="A264" s="420"/>
    </row>
    <row r="265" customFormat="false" ht="12.75" hidden="false" customHeight="true" outlineLevel="0" collapsed="false">
      <c r="A265" s="420"/>
    </row>
    <row r="266" customFormat="false" ht="12.75" hidden="false" customHeight="false" outlineLevel="0" collapsed="false">
      <c r="A266" s="420"/>
    </row>
    <row r="267" customFormat="false" ht="12.75" hidden="false" customHeight="false" outlineLevel="0" collapsed="false">
      <c r="A267" s="420"/>
    </row>
    <row r="268" customFormat="false" ht="12.75" hidden="false" customHeight="true" outlineLevel="0" collapsed="false">
      <c r="A268" s="420"/>
    </row>
    <row r="269" customFormat="false" ht="12.75" hidden="false" customHeight="true" outlineLevel="0" collapsed="false">
      <c r="A269" s="420"/>
    </row>
    <row r="270" customFormat="false" ht="12.75" hidden="false" customHeight="true" outlineLevel="0" collapsed="false">
      <c r="A270" s="420"/>
    </row>
    <row r="271" customFormat="false" ht="12.75" hidden="false" customHeight="false" outlineLevel="0" collapsed="false">
      <c r="A271" s="420"/>
    </row>
    <row r="272" customFormat="false" ht="12.75" hidden="false" customHeight="true" outlineLevel="0" collapsed="false">
      <c r="A272" s="420"/>
    </row>
    <row r="273" customFormat="false" ht="12.75" hidden="false" customHeight="true" outlineLevel="0" collapsed="false">
      <c r="A273" s="420"/>
    </row>
    <row r="274" customFormat="false" ht="12.75" hidden="false" customHeight="true" outlineLevel="0" collapsed="false">
      <c r="A274" s="420"/>
    </row>
    <row r="275" customFormat="false" ht="12.75" hidden="false" customHeight="true" outlineLevel="0" collapsed="false">
      <c r="A275" s="420"/>
    </row>
    <row r="276" customFormat="false" ht="12.75" hidden="false" customHeight="true" outlineLevel="0" collapsed="false">
      <c r="A276" s="420"/>
    </row>
    <row r="277" customFormat="false" ht="12.75" hidden="false" customHeight="true" outlineLevel="0" collapsed="false">
      <c r="A277" s="420"/>
    </row>
    <row r="278" customFormat="false" ht="12.75" hidden="false" customHeight="true" outlineLevel="0" collapsed="false">
      <c r="A278" s="420"/>
    </row>
    <row r="279" customFormat="false" ht="12.75" hidden="false" customHeight="false" outlineLevel="0" collapsed="false">
      <c r="A279" s="420"/>
    </row>
    <row r="280" customFormat="false" ht="12.75" hidden="false" customHeight="false" outlineLevel="0" collapsed="false">
      <c r="A280" s="420"/>
    </row>
    <row r="281" customFormat="false" ht="12.75" hidden="false" customHeight="false" outlineLevel="0" collapsed="false">
      <c r="A281" s="420"/>
    </row>
    <row r="282" customFormat="false" ht="12.75" hidden="false" customHeight="false" outlineLevel="0" collapsed="false">
      <c r="A282" s="420"/>
    </row>
    <row r="283" customFormat="false" ht="12.75" hidden="false" customHeight="false" outlineLevel="0" collapsed="false">
      <c r="A283" s="420"/>
    </row>
    <row r="284" customFormat="false" ht="12.75" hidden="false" customHeight="true" outlineLevel="0" collapsed="false">
      <c r="A284" s="420"/>
    </row>
    <row r="285" customFormat="false" ht="12.75" hidden="false" customHeight="true" outlineLevel="0" collapsed="false">
      <c r="A285" s="420"/>
    </row>
    <row r="286" customFormat="false" ht="12.75" hidden="false" customHeight="false" outlineLevel="0" collapsed="false">
      <c r="A286" s="420"/>
    </row>
    <row r="287" customFormat="false" ht="12.75" hidden="false" customHeight="true" outlineLevel="0" collapsed="false">
      <c r="A287" s="420"/>
    </row>
    <row r="288" customFormat="false" ht="12.75" hidden="false" customHeight="true" outlineLevel="0" collapsed="false">
      <c r="A288" s="420"/>
    </row>
    <row r="289" customFormat="false" ht="12.75" hidden="false" customHeight="true" outlineLevel="0" collapsed="false">
      <c r="A289" s="420"/>
    </row>
    <row r="290" customFormat="false" ht="12.75" hidden="false" customHeight="true" outlineLevel="0" collapsed="false">
      <c r="A290" s="420"/>
    </row>
    <row r="291" customFormat="false" ht="12.75" hidden="false" customHeight="true" outlineLevel="0" collapsed="false">
      <c r="A291" s="420"/>
    </row>
    <row r="292" customFormat="false" ht="15" hidden="false" customHeight="false" outlineLevel="0" collapsed="false">
      <c r="A292" s="420"/>
      <c r="T292" s="421"/>
    </row>
  </sheetData>
  <printOptions headings="false" gridLines="false" gridLinesSet="true" horizontalCentered="false" verticalCentered="false"/>
  <pageMargins left="0.747916666666667" right="0.747916666666667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IW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1" outlineLevelCol="0"/>
  <cols>
    <col collapsed="false" customWidth="false" hidden="false" outlineLevel="0" max="1" min="1" style="144" width="9.14"/>
    <col collapsed="false" customWidth="true" hidden="false" outlineLevel="0" max="2" min="2" style="144" width="29.41"/>
    <col collapsed="false" customWidth="true" hidden="false" outlineLevel="0" max="30" min="3" style="144" width="16.13"/>
    <col collapsed="false" customWidth="false" hidden="false" outlineLevel="0" max="257" min="31" style="144" width="9.14"/>
  </cols>
  <sheetData>
    <row r="4" customFormat="false" ht="12.75" hidden="false" customHeight="false" outlineLevel="0" collapsed="false">
      <c r="B4" s="145" t="s">
        <v>0</v>
      </c>
    </row>
    <row r="5" customFormat="false" ht="12.75" hidden="false" customHeight="true" outlineLevel="0" collapsed="false">
      <c r="B5" s="146" t="s">
        <v>487</v>
      </c>
      <c r="C5" s="181" t="s">
        <v>488</v>
      </c>
    </row>
    <row r="7" customFormat="false" ht="25.5" hidden="false" customHeight="true" outlineLevel="0" collapsed="false">
      <c r="A7" s="422"/>
      <c r="B7" s="422"/>
      <c r="C7" s="231" t="s">
        <v>489</v>
      </c>
      <c r="D7" s="231" t="s">
        <v>490</v>
      </c>
      <c r="E7" s="231" t="s">
        <v>491</v>
      </c>
      <c r="F7" s="231" t="s">
        <v>492</v>
      </c>
      <c r="G7" s="231" t="s">
        <v>493</v>
      </c>
      <c r="H7" s="231" t="s">
        <v>494</v>
      </c>
      <c r="I7" s="231" t="s">
        <v>255</v>
      </c>
      <c r="J7" s="231" t="s">
        <v>256</v>
      </c>
      <c r="K7" s="231" t="s">
        <v>257</v>
      </c>
      <c r="L7" s="423"/>
      <c r="M7" s="423"/>
      <c r="N7" s="423"/>
      <c r="O7" s="423"/>
      <c r="P7" s="423"/>
      <c r="Q7" s="423"/>
      <c r="R7" s="423"/>
      <c r="S7" s="423"/>
      <c r="T7" s="423"/>
      <c r="U7" s="423"/>
      <c r="V7" s="423"/>
      <c r="W7" s="423"/>
      <c r="X7" s="423"/>
      <c r="Y7" s="423"/>
      <c r="Z7" s="423"/>
      <c r="AA7" s="423"/>
      <c r="AB7" s="423"/>
      <c r="AC7" s="423"/>
      <c r="AD7" s="423"/>
      <c r="AE7" s="423"/>
      <c r="AF7" s="423"/>
      <c r="AG7" s="423"/>
      <c r="AH7" s="423"/>
      <c r="AI7" s="423"/>
      <c r="AJ7" s="423"/>
      <c r="AK7" s="423"/>
      <c r="AL7" s="423"/>
      <c r="AM7" s="423"/>
      <c r="AN7" s="423"/>
      <c r="AO7" s="423"/>
      <c r="AP7" s="423"/>
      <c r="AQ7" s="423"/>
      <c r="AR7" s="423"/>
      <c r="AS7" s="423"/>
      <c r="AT7" s="423"/>
      <c r="AU7" s="423"/>
      <c r="AV7" s="423"/>
      <c r="AW7" s="423"/>
      <c r="AX7" s="423"/>
      <c r="AY7" s="423"/>
      <c r="AZ7" s="423"/>
      <c r="BA7" s="423"/>
      <c r="BB7" s="423"/>
      <c r="BC7" s="423"/>
      <c r="BD7" s="423"/>
      <c r="BE7" s="423"/>
      <c r="BF7" s="423"/>
      <c r="BG7" s="423"/>
      <c r="BH7" s="423"/>
      <c r="BI7" s="423"/>
      <c r="BJ7" s="423"/>
      <c r="BK7" s="423"/>
      <c r="BL7" s="423"/>
      <c r="BM7" s="423"/>
      <c r="BN7" s="423"/>
      <c r="BO7" s="423"/>
      <c r="BP7" s="423"/>
      <c r="BQ7" s="423"/>
      <c r="BR7" s="423"/>
      <c r="BS7" s="423"/>
      <c r="BT7" s="423"/>
      <c r="BU7" s="423"/>
      <c r="BV7" s="423"/>
      <c r="BW7" s="423"/>
      <c r="BX7" s="423"/>
      <c r="BY7" s="423"/>
      <c r="BZ7" s="423"/>
      <c r="CA7" s="423"/>
      <c r="CB7" s="423"/>
      <c r="CC7" s="423"/>
      <c r="CD7" s="423"/>
      <c r="CE7" s="423"/>
      <c r="CF7" s="423"/>
      <c r="CG7" s="423"/>
      <c r="CH7" s="423"/>
      <c r="CI7" s="423"/>
      <c r="CJ7" s="423"/>
      <c r="CK7" s="423"/>
      <c r="CL7" s="423"/>
      <c r="CM7" s="423"/>
      <c r="CN7" s="423"/>
      <c r="CO7" s="423"/>
      <c r="CP7" s="423"/>
      <c r="CQ7" s="423"/>
      <c r="CR7" s="423"/>
      <c r="CS7" s="423"/>
      <c r="CT7" s="423"/>
      <c r="CU7" s="423"/>
      <c r="CV7" s="423"/>
      <c r="CW7" s="423"/>
      <c r="CX7" s="423"/>
      <c r="CY7" s="423"/>
      <c r="CZ7" s="423"/>
      <c r="DA7" s="423"/>
      <c r="DB7" s="423"/>
      <c r="DC7" s="423"/>
      <c r="DD7" s="423"/>
      <c r="DE7" s="423"/>
      <c r="DF7" s="423"/>
      <c r="DG7" s="423"/>
      <c r="DH7" s="423"/>
      <c r="DI7" s="423"/>
      <c r="DJ7" s="423"/>
      <c r="DK7" s="423"/>
      <c r="DL7" s="423"/>
      <c r="DM7" s="423"/>
      <c r="DN7" s="423"/>
      <c r="DO7" s="423"/>
      <c r="DP7" s="423"/>
      <c r="DQ7" s="423"/>
      <c r="DR7" s="423"/>
      <c r="DS7" s="423"/>
      <c r="DT7" s="423"/>
      <c r="DU7" s="423"/>
      <c r="DV7" s="423"/>
      <c r="DW7" s="423"/>
      <c r="DX7" s="423"/>
      <c r="DY7" s="423"/>
      <c r="DZ7" s="423"/>
      <c r="EA7" s="423"/>
      <c r="EB7" s="423"/>
      <c r="EC7" s="423"/>
      <c r="ED7" s="423"/>
      <c r="EE7" s="423"/>
      <c r="EF7" s="423"/>
      <c r="EG7" s="423"/>
      <c r="EH7" s="423"/>
      <c r="EI7" s="423"/>
      <c r="EJ7" s="423"/>
      <c r="EK7" s="423"/>
      <c r="EL7" s="423"/>
      <c r="EM7" s="423"/>
      <c r="EN7" s="423"/>
      <c r="EO7" s="423"/>
      <c r="EP7" s="423"/>
      <c r="EQ7" s="423"/>
      <c r="ER7" s="423"/>
      <c r="ES7" s="423"/>
      <c r="ET7" s="423"/>
      <c r="EU7" s="423"/>
      <c r="EV7" s="423"/>
      <c r="EW7" s="423"/>
      <c r="EX7" s="423"/>
      <c r="EY7" s="423"/>
      <c r="EZ7" s="423"/>
      <c r="FA7" s="423"/>
      <c r="FB7" s="423"/>
      <c r="FC7" s="423"/>
      <c r="FD7" s="423"/>
      <c r="FE7" s="423"/>
      <c r="FF7" s="423"/>
      <c r="FG7" s="423"/>
      <c r="FH7" s="423"/>
      <c r="FI7" s="423"/>
      <c r="FJ7" s="423"/>
      <c r="FK7" s="423"/>
      <c r="FL7" s="423"/>
      <c r="FM7" s="423"/>
      <c r="FN7" s="423"/>
      <c r="FO7" s="423"/>
      <c r="FP7" s="423"/>
      <c r="FQ7" s="423"/>
      <c r="FR7" s="423"/>
      <c r="FS7" s="423"/>
      <c r="FT7" s="423"/>
      <c r="FU7" s="423"/>
      <c r="FV7" s="423"/>
      <c r="FW7" s="423"/>
      <c r="FX7" s="423"/>
      <c r="FY7" s="423"/>
      <c r="FZ7" s="423"/>
      <c r="GA7" s="423"/>
      <c r="GB7" s="423"/>
      <c r="GC7" s="423"/>
      <c r="GD7" s="423"/>
      <c r="GE7" s="423"/>
      <c r="GF7" s="423"/>
      <c r="GG7" s="423"/>
      <c r="GH7" s="423"/>
      <c r="GI7" s="423"/>
      <c r="GJ7" s="423"/>
      <c r="GK7" s="423"/>
      <c r="GL7" s="423"/>
      <c r="GM7" s="423"/>
      <c r="GN7" s="423"/>
      <c r="GO7" s="423"/>
      <c r="GP7" s="423"/>
      <c r="GQ7" s="423"/>
      <c r="GR7" s="423"/>
      <c r="GS7" s="423"/>
      <c r="GT7" s="423"/>
      <c r="GU7" s="423"/>
      <c r="GV7" s="423"/>
      <c r="GW7" s="423"/>
      <c r="GX7" s="423"/>
      <c r="GY7" s="423"/>
      <c r="GZ7" s="423"/>
      <c r="HA7" s="423"/>
      <c r="HB7" s="423"/>
      <c r="HC7" s="423"/>
      <c r="HD7" s="423"/>
      <c r="HE7" s="423"/>
      <c r="HF7" s="423"/>
      <c r="HG7" s="423"/>
      <c r="HH7" s="423"/>
      <c r="HI7" s="423"/>
      <c r="HJ7" s="423"/>
      <c r="HK7" s="423"/>
      <c r="HL7" s="423"/>
      <c r="HM7" s="423"/>
      <c r="HN7" s="423"/>
      <c r="HO7" s="423"/>
      <c r="HP7" s="423"/>
      <c r="HQ7" s="423"/>
      <c r="HR7" s="423"/>
      <c r="HS7" s="423"/>
      <c r="HT7" s="423"/>
      <c r="HU7" s="423"/>
      <c r="HV7" s="423"/>
      <c r="HW7" s="423"/>
      <c r="HX7" s="423"/>
      <c r="HY7" s="423"/>
      <c r="HZ7" s="423"/>
      <c r="IA7" s="423"/>
      <c r="IB7" s="423"/>
      <c r="IC7" s="423"/>
      <c r="ID7" s="423"/>
      <c r="IE7" s="423"/>
      <c r="IF7" s="423"/>
      <c r="IG7" s="423"/>
      <c r="IH7" s="423"/>
      <c r="II7" s="423"/>
      <c r="IJ7" s="423"/>
      <c r="IK7" s="423"/>
      <c r="IL7" s="423"/>
      <c r="IM7" s="423"/>
      <c r="IN7" s="423"/>
      <c r="IO7" s="423"/>
      <c r="IP7" s="423"/>
      <c r="IQ7" s="423"/>
      <c r="IR7" s="423"/>
      <c r="IS7" s="423"/>
      <c r="IT7" s="423"/>
      <c r="IU7" s="423"/>
      <c r="IV7" s="423"/>
      <c r="IW7" s="423"/>
    </row>
    <row r="8" customFormat="false" ht="12.75" hidden="false" customHeight="false" outlineLevel="0" collapsed="false">
      <c r="A8" s="424"/>
      <c r="B8" s="425"/>
      <c r="C8" s="426"/>
      <c r="D8" s="426"/>
      <c r="E8" s="426"/>
      <c r="F8" s="426"/>
      <c r="G8" s="426"/>
      <c r="H8" s="426"/>
      <c r="I8" s="426"/>
      <c r="J8" s="426"/>
      <c r="K8" s="426"/>
      <c r="L8" s="425"/>
      <c r="M8" s="425"/>
      <c r="N8" s="425"/>
      <c r="O8" s="425"/>
      <c r="P8" s="425"/>
      <c r="Q8" s="425"/>
      <c r="R8" s="425"/>
      <c r="S8" s="425"/>
      <c r="T8" s="425"/>
      <c r="U8" s="425"/>
      <c r="V8" s="425"/>
      <c r="W8" s="425"/>
      <c r="X8" s="425"/>
      <c r="Y8" s="425"/>
      <c r="Z8" s="425"/>
      <c r="AA8" s="425"/>
      <c r="AB8" s="425"/>
      <c r="AC8" s="425"/>
      <c r="AD8" s="425"/>
      <c r="AE8" s="425"/>
      <c r="AF8" s="425"/>
      <c r="AG8" s="425"/>
      <c r="AH8" s="425"/>
      <c r="AI8" s="425"/>
      <c r="AJ8" s="425"/>
      <c r="AK8" s="425"/>
      <c r="AL8" s="425"/>
      <c r="AM8" s="425"/>
      <c r="AN8" s="425"/>
      <c r="AO8" s="425"/>
      <c r="AP8" s="425"/>
      <c r="AQ8" s="425"/>
      <c r="AR8" s="425"/>
      <c r="AS8" s="425"/>
      <c r="AT8" s="425"/>
      <c r="AU8" s="425"/>
      <c r="AV8" s="425"/>
      <c r="AW8" s="425"/>
      <c r="AX8" s="425"/>
      <c r="AY8" s="425"/>
      <c r="AZ8" s="425"/>
      <c r="BA8" s="425"/>
      <c r="BB8" s="425"/>
      <c r="BC8" s="425"/>
      <c r="BD8" s="425"/>
      <c r="BE8" s="425"/>
      <c r="BF8" s="425"/>
      <c r="BG8" s="425"/>
      <c r="BH8" s="425"/>
      <c r="BI8" s="425"/>
      <c r="BJ8" s="425"/>
      <c r="BK8" s="425"/>
      <c r="BL8" s="425"/>
      <c r="BM8" s="425"/>
      <c r="BN8" s="425"/>
      <c r="BO8" s="425"/>
      <c r="BP8" s="425"/>
      <c r="BQ8" s="425"/>
      <c r="BR8" s="425"/>
      <c r="BS8" s="425"/>
      <c r="BT8" s="425"/>
      <c r="BU8" s="425"/>
      <c r="BV8" s="425"/>
      <c r="BW8" s="425"/>
      <c r="BX8" s="425"/>
      <c r="BY8" s="425"/>
      <c r="BZ8" s="425"/>
      <c r="CA8" s="425"/>
      <c r="CB8" s="425"/>
      <c r="CC8" s="425"/>
      <c r="CD8" s="425"/>
      <c r="CE8" s="425"/>
      <c r="CF8" s="425"/>
      <c r="CG8" s="425"/>
      <c r="CH8" s="425"/>
      <c r="CI8" s="425"/>
      <c r="CJ8" s="425"/>
      <c r="CK8" s="425"/>
      <c r="CL8" s="425"/>
      <c r="CM8" s="425"/>
      <c r="CN8" s="425"/>
      <c r="CO8" s="425"/>
      <c r="CP8" s="425"/>
      <c r="CQ8" s="425"/>
      <c r="CR8" s="425"/>
      <c r="CS8" s="425"/>
      <c r="CT8" s="425"/>
      <c r="CU8" s="425"/>
      <c r="CV8" s="425"/>
      <c r="CW8" s="425"/>
      <c r="CX8" s="425"/>
      <c r="CY8" s="425"/>
      <c r="CZ8" s="425"/>
      <c r="DA8" s="425"/>
      <c r="DB8" s="425"/>
      <c r="DC8" s="425"/>
      <c r="DD8" s="425"/>
      <c r="DE8" s="425"/>
      <c r="DF8" s="425"/>
      <c r="DG8" s="425"/>
      <c r="DH8" s="425"/>
      <c r="DI8" s="425"/>
      <c r="DJ8" s="425"/>
      <c r="DK8" s="425"/>
      <c r="DL8" s="425"/>
      <c r="DM8" s="425"/>
      <c r="DN8" s="425"/>
      <c r="DO8" s="425"/>
      <c r="DP8" s="425"/>
      <c r="DQ8" s="425"/>
      <c r="DR8" s="425"/>
      <c r="DS8" s="425"/>
      <c r="DT8" s="425"/>
      <c r="DU8" s="425"/>
      <c r="DV8" s="425"/>
      <c r="DW8" s="425"/>
      <c r="DX8" s="425"/>
      <c r="DY8" s="425"/>
      <c r="DZ8" s="425"/>
      <c r="EA8" s="425"/>
      <c r="EB8" s="425"/>
      <c r="EC8" s="425"/>
      <c r="ED8" s="425"/>
      <c r="EE8" s="425"/>
      <c r="EF8" s="425"/>
      <c r="EG8" s="425"/>
      <c r="EH8" s="425"/>
      <c r="EI8" s="425"/>
      <c r="EJ8" s="425"/>
      <c r="EK8" s="425"/>
      <c r="EL8" s="425"/>
      <c r="EM8" s="425"/>
      <c r="EN8" s="425"/>
      <c r="EO8" s="425"/>
      <c r="EP8" s="425"/>
      <c r="EQ8" s="425"/>
      <c r="ER8" s="425"/>
      <c r="ES8" s="425"/>
      <c r="ET8" s="425"/>
      <c r="EU8" s="425"/>
      <c r="EV8" s="425"/>
      <c r="EW8" s="425"/>
      <c r="EX8" s="425"/>
      <c r="EY8" s="425"/>
      <c r="EZ8" s="425"/>
      <c r="FA8" s="425"/>
      <c r="FB8" s="425"/>
      <c r="FC8" s="425"/>
      <c r="FD8" s="425"/>
      <c r="FE8" s="425"/>
      <c r="FF8" s="425"/>
      <c r="FG8" s="425"/>
      <c r="FH8" s="425"/>
      <c r="FI8" s="425"/>
      <c r="FJ8" s="425"/>
      <c r="FK8" s="425"/>
      <c r="FL8" s="425"/>
      <c r="FM8" s="425"/>
      <c r="FN8" s="425"/>
      <c r="FO8" s="425"/>
      <c r="FP8" s="425"/>
      <c r="FQ8" s="425"/>
      <c r="FR8" s="425"/>
      <c r="FS8" s="425"/>
      <c r="FT8" s="425"/>
      <c r="FU8" s="425"/>
      <c r="FV8" s="425"/>
      <c r="FW8" s="425"/>
      <c r="FX8" s="425"/>
      <c r="FY8" s="425"/>
      <c r="FZ8" s="425"/>
      <c r="GA8" s="425"/>
      <c r="GB8" s="425"/>
      <c r="GC8" s="425"/>
      <c r="GD8" s="425"/>
      <c r="GE8" s="425"/>
      <c r="GF8" s="425"/>
      <c r="GG8" s="425"/>
      <c r="GH8" s="425"/>
      <c r="GI8" s="425"/>
      <c r="GJ8" s="425"/>
      <c r="GK8" s="425"/>
      <c r="GL8" s="425"/>
      <c r="GM8" s="425"/>
      <c r="GN8" s="425"/>
      <c r="GO8" s="425"/>
      <c r="GP8" s="425"/>
      <c r="GQ8" s="425"/>
      <c r="GR8" s="425"/>
      <c r="GS8" s="425"/>
      <c r="GT8" s="425"/>
      <c r="GU8" s="425"/>
      <c r="GV8" s="425"/>
      <c r="GW8" s="425"/>
      <c r="GX8" s="425"/>
      <c r="GY8" s="425"/>
      <c r="GZ8" s="425"/>
      <c r="HA8" s="425"/>
      <c r="HB8" s="425"/>
      <c r="HC8" s="425"/>
      <c r="HD8" s="425"/>
      <c r="HE8" s="425"/>
      <c r="HF8" s="425"/>
      <c r="HG8" s="425"/>
      <c r="HH8" s="425"/>
      <c r="HI8" s="425"/>
      <c r="HJ8" s="425"/>
      <c r="HK8" s="425"/>
      <c r="HL8" s="425"/>
      <c r="HM8" s="425"/>
      <c r="HN8" s="425"/>
      <c r="HO8" s="425"/>
      <c r="HP8" s="425"/>
      <c r="HQ8" s="425"/>
      <c r="HR8" s="425"/>
      <c r="HS8" s="425"/>
      <c r="HT8" s="425"/>
      <c r="HU8" s="425"/>
      <c r="HV8" s="425"/>
      <c r="HW8" s="425"/>
      <c r="HX8" s="425"/>
      <c r="HY8" s="425"/>
      <c r="HZ8" s="425"/>
      <c r="IA8" s="425"/>
      <c r="IB8" s="425"/>
      <c r="IC8" s="425"/>
      <c r="ID8" s="425"/>
      <c r="IE8" s="425"/>
      <c r="IF8" s="425"/>
      <c r="IG8" s="425"/>
      <c r="IH8" s="425"/>
      <c r="II8" s="425"/>
      <c r="IJ8" s="425"/>
      <c r="IK8" s="425"/>
      <c r="IL8" s="425"/>
      <c r="IM8" s="425"/>
      <c r="IN8" s="425"/>
      <c r="IO8" s="425"/>
      <c r="IP8" s="425"/>
      <c r="IQ8" s="425"/>
      <c r="IR8" s="425"/>
      <c r="IS8" s="425"/>
      <c r="IT8" s="425"/>
      <c r="IU8" s="425"/>
      <c r="IV8" s="425"/>
      <c r="IW8" s="425"/>
    </row>
    <row r="9" customFormat="false" ht="12.75" hidden="false" customHeight="false" outlineLevel="0" collapsed="false">
      <c r="A9" s="427"/>
      <c r="B9" s="190" t="s">
        <v>319</v>
      </c>
      <c r="C9" s="190" t="n">
        <v>214136.48</v>
      </c>
      <c r="D9" s="190" t="n">
        <v>223991.37</v>
      </c>
      <c r="E9" s="190" t="n">
        <v>0</v>
      </c>
      <c r="F9" s="190" t="n">
        <v>361190.51</v>
      </c>
      <c r="G9" s="190" t="n">
        <v>107388.38</v>
      </c>
      <c r="H9" s="190" t="n">
        <v>299171.26</v>
      </c>
      <c r="I9" s="190" t="n">
        <v>1205878</v>
      </c>
      <c r="J9" s="190" t="n">
        <v>1315875.92</v>
      </c>
      <c r="K9" s="190" t="n">
        <v>2521753.92</v>
      </c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3"/>
      <c r="CY9" s="143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3"/>
      <c r="DN9" s="143"/>
      <c r="DO9" s="143"/>
      <c r="DP9" s="143"/>
      <c r="DQ9" s="143"/>
      <c r="DR9" s="143"/>
      <c r="DS9" s="143"/>
      <c r="DT9" s="143"/>
      <c r="DU9" s="143"/>
      <c r="DV9" s="143"/>
      <c r="DW9" s="143"/>
      <c r="DX9" s="143"/>
      <c r="DY9" s="143"/>
      <c r="DZ9" s="143"/>
      <c r="EA9" s="143"/>
      <c r="EB9" s="143"/>
      <c r="EC9" s="143"/>
      <c r="ED9" s="143"/>
      <c r="EE9" s="143"/>
      <c r="EF9" s="143"/>
      <c r="EG9" s="143"/>
      <c r="EH9" s="143"/>
      <c r="EI9" s="143"/>
      <c r="EJ9" s="143"/>
      <c r="EK9" s="143"/>
      <c r="EL9" s="143"/>
      <c r="EM9" s="143"/>
      <c r="EN9" s="143"/>
      <c r="EO9" s="143"/>
      <c r="EP9" s="143"/>
      <c r="EQ9" s="143"/>
      <c r="ER9" s="143"/>
      <c r="ES9" s="143"/>
      <c r="ET9" s="143"/>
      <c r="EU9" s="143"/>
      <c r="EV9" s="143"/>
      <c r="EW9" s="143"/>
      <c r="EX9" s="143"/>
      <c r="EY9" s="143"/>
      <c r="EZ9" s="143"/>
      <c r="FA9" s="143"/>
      <c r="FB9" s="143"/>
      <c r="FC9" s="143"/>
      <c r="FD9" s="143"/>
      <c r="FE9" s="143"/>
      <c r="FF9" s="143"/>
      <c r="FG9" s="143"/>
      <c r="FH9" s="143"/>
      <c r="FI9" s="143"/>
      <c r="FJ9" s="143"/>
      <c r="FK9" s="143"/>
      <c r="FL9" s="143"/>
      <c r="FM9" s="143"/>
      <c r="FN9" s="143"/>
      <c r="FO9" s="143"/>
      <c r="FP9" s="143"/>
      <c r="FQ9" s="143"/>
      <c r="FR9" s="143"/>
      <c r="FS9" s="143"/>
      <c r="FT9" s="143"/>
      <c r="FU9" s="143"/>
      <c r="FV9" s="143"/>
      <c r="FW9" s="143"/>
      <c r="FX9" s="143"/>
      <c r="FY9" s="143"/>
      <c r="FZ9" s="143"/>
      <c r="GA9" s="143"/>
      <c r="GB9" s="143"/>
      <c r="GC9" s="143"/>
      <c r="GD9" s="143"/>
      <c r="GE9" s="143"/>
      <c r="GF9" s="143"/>
      <c r="GG9" s="143"/>
      <c r="GH9" s="143"/>
      <c r="GI9" s="143"/>
      <c r="GJ9" s="143"/>
      <c r="GK9" s="143"/>
      <c r="GL9" s="143"/>
      <c r="GM9" s="143"/>
      <c r="GN9" s="143"/>
      <c r="GO9" s="143"/>
      <c r="GP9" s="143"/>
      <c r="GQ9" s="143"/>
      <c r="GR9" s="143"/>
      <c r="GS9" s="143"/>
      <c r="GT9" s="143"/>
      <c r="GU9" s="143"/>
      <c r="GV9" s="143"/>
      <c r="GW9" s="143"/>
      <c r="GX9" s="143"/>
      <c r="GY9" s="143"/>
      <c r="GZ9" s="143"/>
      <c r="HA9" s="143"/>
      <c r="HB9" s="143"/>
      <c r="HC9" s="143"/>
      <c r="HD9" s="143"/>
      <c r="HE9" s="143"/>
      <c r="HF9" s="143"/>
      <c r="HG9" s="143"/>
      <c r="HH9" s="143"/>
      <c r="HI9" s="143"/>
      <c r="HJ9" s="143"/>
      <c r="HK9" s="143"/>
      <c r="HL9" s="143"/>
      <c r="HM9" s="143"/>
      <c r="HN9" s="143"/>
      <c r="HO9" s="143"/>
      <c r="HP9" s="143"/>
      <c r="HQ9" s="143"/>
      <c r="HR9" s="143"/>
      <c r="HS9" s="143"/>
      <c r="HT9" s="143"/>
      <c r="HU9" s="143"/>
      <c r="HV9" s="143"/>
      <c r="HW9" s="143"/>
      <c r="HX9" s="143"/>
      <c r="HY9" s="143"/>
      <c r="HZ9" s="143"/>
      <c r="IA9" s="143"/>
      <c r="IB9" s="143"/>
      <c r="IC9" s="143"/>
      <c r="ID9" s="143"/>
      <c r="IE9" s="143"/>
      <c r="IF9" s="143"/>
      <c r="IG9" s="143"/>
      <c r="IH9" s="143"/>
      <c r="II9" s="143"/>
      <c r="IJ9" s="143"/>
      <c r="IK9" s="143"/>
      <c r="IL9" s="143"/>
      <c r="IM9" s="143"/>
      <c r="IN9" s="143"/>
      <c r="IO9" s="143"/>
      <c r="IP9" s="143"/>
      <c r="IQ9" s="143"/>
      <c r="IR9" s="143"/>
      <c r="IS9" s="143"/>
      <c r="IT9" s="143"/>
      <c r="IU9" s="143"/>
      <c r="IV9" s="143"/>
      <c r="IW9" s="143"/>
    </row>
    <row r="11" customFormat="false" ht="12.75" hidden="true" customHeight="false" outlineLevel="1" collapsed="false"/>
    <row r="12" customFormat="false" ht="12.75" hidden="true" customHeight="false" outlineLevel="1" collapsed="false">
      <c r="B12" s="145" t="s">
        <v>0</v>
      </c>
    </row>
    <row r="13" customFormat="false" ht="12.75" hidden="true" customHeight="true" outlineLevel="1" collapsed="false">
      <c r="B13" s="181" t="s">
        <v>250</v>
      </c>
      <c r="C13" s="146" t="s">
        <v>487</v>
      </c>
    </row>
    <row r="15" customFormat="false" ht="19.5" hidden="false" customHeight="true" outlineLevel="0" collapsed="false">
      <c r="A15" s="428" t="s">
        <v>495</v>
      </c>
      <c r="B15" s="422"/>
      <c r="C15" s="231" t="s">
        <v>489</v>
      </c>
      <c r="D15" s="231" t="s">
        <v>490</v>
      </c>
      <c r="E15" s="231" t="s">
        <v>491</v>
      </c>
      <c r="F15" s="231" t="s">
        <v>492</v>
      </c>
      <c r="G15" s="231" t="s">
        <v>493</v>
      </c>
      <c r="H15" s="231" t="s">
        <v>494</v>
      </c>
      <c r="I15" s="231" t="s">
        <v>255</v>
      </c>
      <c r="J15" s="231" t="s">
        <v>256</v>
      </c>
      <c r="K15" s="231" t="s">
        <v>257</v>
      </c>
      <c r="L15" s="423"/>
      <c r="M15" s="423"/>
      <c r="N15" s="423"/>
      <c r="O15" s="423"/>
      <c r="P15" s="423"/>
      <c r="Q15" s="423"/>
      <c r="R15" s="423"/>
      <c r="S15" s="423"/>
      <c r="T15" s="423"/>
      <c r="U15" s="423"/>
      <c r="V15" s="423"/>
      <c r="W15" s="423"/>
      <c r="X15" s="423"/>
      <c r="Y15" s="423"/>
      <c r="Z15" s="423"/>
      <c r="AA15" s="423"/>
      <c r="AB15" s="423"/>
      <c r="AC15" s="423"/>
      <c r="AD15" s="423"/>
      <c r="AE15" s="423"/>
      <c r="AF15" s="423"/>
      <c r="AG15" s="423"/>
      <c r="AH15" s="423"/>
      <c r="AI15" s="423"/>
      <c r="AJ15" s="423"/>
      <c r="AK15" s="423"/>
      <c r="AL15" s="423"/>
      <c r="AM15" s="423"/>
      <c r="AN15" s="423"/>
      <c r="AO15" s="423"/>
      <c r="AP15" s="423"/>
      <c r="AQ15" s="423"/>
      <c r="AR15" s="423"/>
      <c r="AS15" s="423"/>
      <c r="AT15" s="423"/>
      <c r="AU15" s="423"/>
      <c r="AV15" s="423"/>
      <c r="AW15" s="423"/>
      <c r="AX15" s="423"/>
      <c r="AY15" s="423"/>
      <c r="AZ15" s="423"/>
      <c r="BA15" s="423"/>
      <c r="BB15" s="423"/>
      <c r="BC15" s="423"/>
      <c r="BD15" s="423"/>
      <c r="BE15" s="423"/>
      <c r="BF15" s="423"/>
      <c r="BG15" s="423"/>
      <c r="BH15" s="423"/>
      <c r="BI15" s="423"/>
      <c r="BJ15" s="423"/>
      <c r="BK15" s="423"/>
      <c r="BL15" s="423"/>
      <c r="BM15" s="423"/>
      <c r="BN15" s="423"/>
      <c r="BO15" s="423"/>
      <c r="BP15" s="423"/>
      <c r="BQ15" s="423"/>
      <c r="BR15" s="423"/>
      <c r="BS15" s="423"/>
      <c r="BT15" s="423"/>
      <c r="BU15" s="423"/>
      <c r="BV15" s="423"/>
      <c r="BW15" s="423"/>
      <c r="BX15" s="423"/>
      <c r="BY15" s="423"/>
      <c r="BZ15" s="423"/>
      <c r="CA15" s="423"/>
      <c r="CB15" s="423"/>
      <c r="CC15" s="423"/>
      <c r="CD15" s="423"/>
      <c r="CE15" s="423"/>
      <c r="CF15" s="423"/>
      <c r="CG15" s="423"/>
      <c r="CH15" s="423"/>
      <c r="CI15" s="423"/>
      <c r="CJ15" s="423"/>
      <c r="CK15" s="423"/>
      <c r="CL15" s="423"/>
      <c r="CM15" s="423"/>
      <c r="CN15" s="423"/>
      <c r="CO15" s="423"/>
      <c r="CP15" s="423"/>
      <c r="CQ15" s="423"/>
      <c r="CR15" s="423"/>
      <c r="CS15" s="423"/>
      <c r="CT15" s="423"/>
      <c r="CU15" s="423"/>
      <c r="CV15" s="423"/>
      <c r="CW15" s="423"/>
      <c r="CX15" s="423"/>
      <c r="CY15" s="423"/>
      <c r="CZ15" s="423"/>
      <c r="DA15" s="423"/>
      <c r="DB15" s="423"/>
      <c r="DC15" s="423"/>
      <c r="DD15" s="423"/>
      <c r="DE15" s="423"/>
      <c r="DF15" s="423"/>
      <c r="DG15" s="423"/>
      <c r="DH15" s="423"/>
      <c r="DI15" s="423"/>
      <c r="DJ15" s="423"/>
      <c r="DK15" s="423"/>
      <c r="DL15" s="423"/>
      <c r="DM15" s="423"/>
      <c r="DN15" s="423"/>
      <c r="DO15" s="423"/>
      <c r="DP15" s="423"/>
      <c r="DQ15" s="423"/>
      <c r="DR15" s="423"/>
      <c r="DS15" s="423"/>
      <c r="DT15" s="423"/>
      <c r="DU15" s="423"/>
      <c r="DV15" s="423"/>
      <c r="DW15" s="423"/>
      <c r="DX15" s="423"/>
      <c r="DY15" s="423"/>
      <c r="DZ15" s="423"/>
      <c r="EA15" s="423"/>
      <c r="EB15" s="423"/>
      <c r="EC15" s="423"/>
      <c r="ED15" s="423"/>
      <c r="EE15" s="423"/>
      <c r="EF15" s="423"/>
      <c r="EG15" s="423"/>
      <c r="EH15" s="423"/>
      <c r="EI15" s="423"/>
      <c r="EJ15" s="423"/>
      <c r="EK15" s="423"/>
      <c r="EL15" s="423"/>
      <c r="EM15" s="423"/>
      <c r="EN15" s="423"/>
      <c r="EO15" s="423"/>
      <c r="EP15" s="423"/>
      <c r="EQ15" s="423"/>
      <c r="ER15" s="423"/>
      <c r="ES15" s="423"/>
      <c r="ET15" s="423"/>
      <c r="EU15" s="423"/>
      <c r="EV15" s="423"/>
      <c r="EW15" s="423"/>
      <c r="EX15" s="423"/>
      <c r="EY15" s="423"/>
      <c r="EZ15" s="423"/>
      <c r="FA15" s="423"/>
      <c r="FB15" s="423"/>
      <c r="FC15" s="423"/>
      <c r="FD15" s="423"/>
      <c r="FE15" s="423"/>
      <c r="FF15" s="423"/>
      <c r="FG15" s="423"/>
      <c r="FH15" s="423"/>
      <c r="FI15" s="423"/>
      <c r="FJ15" s="423"/>
      <c r="FK15" s="423"/>
      <c r="FL15" s="423"/>
      <c r="FM15" s="423"/>
      <c r="FN15" s="423"/>
      <c r="FO15" s="423"/>
      <c r="FP15" s="423"/>
      <c r="FQ15" s="423"/>
      <c r="FR15" s="423"/>
      <c r="FS15" s="423"/>
      <c r="FT15" s="423"/>
      <c r="FU15" s="423"/>
      <c r="FV15" s="423"/>
      <c r="FW15" s="423"/>
      <c r="FX15" s="423"/>
      <c r="FY15" s="423"/>
      <c r="FZ15" s="423"/>
      <c r="GA15" s="423"/>
      <c r="GB15" s="423"/>
      <c r="GC15" s="423"/>
      <c r="GD15" s="423"/>
      <c r="GE15" s="423"/>
      <c r="GF15" s="423"/>
      <c r="GG15" s="423"/>
      <c r="GH15" s="423"/>
      <c r="GI15" s="423"/>
      <c r="GJ15" s="423"/>
      <c r="GK15" s="423"/>
      <c r="GL15" s="423"/>
      <c r="GM15" s="423"/>
      <c r="GN15" s="423"/>
      <c r="GO15" s="423"/>
      <c r="GP15" s="423"/>
      <c r="GQ15" s="423"/>
      <c r="GR15" s="423"/>
      <c r="GS15" s="423"/>
      <c r="GT15" s="423"/>
      <c r="GU15" s="423"/>
      <c r="GV15" s="423"/>
      <c r="GW15" s="423"/>
      <c r="GX15" s="423"/>
      <c r="GY15" s="423"/>
      <c r="GZ15" s="423"/>
      <c r="HA15" s="423"/>
      <c r="HB15" s="423"/>
      <c r="HC15" s="423"/>
      <c r="HD15" s="423"/>
      <c r="HE15" s="423"/>
      <c r="HF15" s="423"/>
      <c r="HG15" s="423"/>
      <c r="HH15" s="423"/>
      <c r="HI15" s="423"/>
      <c r="HJ15" s="423"/>
      <c r="HK15" s="423"/>
      <c r="HL15" s="423"/>
      <c r="HM15" s="423"/>
      <c r="HN15" s="423"/>
      <c r="HO15" s="423"/>
      <c r="HP15" s="423"/>
      <c r="HQ15" s="423"/>
      <c r="HR15" s="423"/>
      <c r="HS15" s="423"/>
      <c r="HT15" s="423"/>
      <c r="HU15" s="423"/>
      <c r="HV15" s="423"/>
      <c r="HW15" s="423"/>
      <c r="HX15" s="423"/>
      <c r="HY15" s="423"/>
      <c r="HZ15" s="423"/>
      <c r="IA15" s="423"/>
      <c r="IB15" s="423"/>
      <c r="IC15" s="423"/>
      <c r="ID15" s="423"/>
      <c r="IE15" s="423"/>
      <c r="IF15" s="423"/>
      <c r="IG15" s="423"/>
      <c r="IH15" s="423"/>
      <c r="II15" s="423"/>
      <c r="IJ15" s="423"/>
      <c r="IK15" s="423"/>
      <c r="IL15" s="423"/>
      <c r="IM15" s="423"/>
      <c r="IN15" s="423"/>
      <c r="IO15" s="423"/>
      <c r="IP15" s="423"/>
      <c r="IQ15" s="423"/>
      <c r="IR15" s="423"/>
      <c r="IS15" s="423"/>
      <c r="IT15" s="423"/>
      <c r="IU15" s="423"/>
      <c r="IV15" s="423"/>
      <c r="IW15" s="423"/>
    </row>
    <row r="16" customFormat="false" ht="12.75" hidden="false" customHeight="false" outlineLevel="0" collapsed="false">
      <c r="A16" s="428"/>
      <c r="B16" s="181" t="s">
        <v>255</v>
      </c>
      <c r="C16" s="181" t="n">
        <v>21435.59</v>
      </c>
      <c r="D16" s="181" t="n">
        <v>134981</v>
      </c>
      <c r="E16" s="181" t="n">
        <v>0</v>
      </c>
      <c r="F16" s="181" t="n">
        <v>10637.34</v>
      </c>
      <c r="G16" s="181" t="n">
        <v>0</v>
      </c>
      <c r="H16" s="181" t="n">
        <v>-167388.12</v>
      </c>
      <c r="I16" s="181" t="n">
        <v>-334.190000000031</v>
      </c>
      <c r="J16" s="181" t="n">
        <v>0</v>
      </c>
      <c r="K16" s="181" t="n">
        <v>-334.190000000031</v>
      </c>
    </row>
    <row r="17" customFormat="false" ht="12.75" hidden="false" customHeight="true" outlineLevel="0" collapsed="false">
      <c r="A17" s="428"/>
      <c r="B17" s="185" t="s">
        <v>256</v>
      </c>
      <c r="C17" s="185" t="n">
        <v>0</v>
      </c>
      <c r="D17" s="185" t="n">
        <v>0</v>
      </c>
      <c r="E17" s="185" t="n">
        <v>0</v>
      </c>
      <c r="F17" s="185" t="n">
        <v>0</v>
      </c>
      <c r="G17" s="185" t="n">
        <v>0</v>
      </c>
      <c r="H17" s="185" t="n">
        <v>0</v>
      </c>
      <c r="I17" s="185" t="n">
        <v>0</v>
      </c>
      <c r="J17" s="185" t="n">
        <v>0</v>
      </c>
      <c r="K17" s="185" t="n">
        <v>0</v>
      </c>
    </row>
    <row r="18" customFormat="false" ht="18" hidden="false" customHeight="true" outlineLevel="0" collapsed="false">
      <c r="A18" s="428"/>
      <c r="B18" s="181" t="s">
        <v>257</v>
      </c>
      <c r="C18" s="181" t="n">
        <v>21435.59</v>
      </c>
      <c r="D18" s="181" t="n">
        <v>134981</v>
      </c>
      <c r="E18" s="181" t="n">
        <v>0</v>
      </c>
      <c r="F18" s="181" t="n">
        <v>10637.34</v>
      </c>
      <c r="G18" s="181" t="n">
        <v>0</v>
      </c>
      <c r="H18" s="181" t="n">
        <v>-167388.12</v>
      </c>
      <c r="I18" s="181" t="n">
        <v>-334.190000000031</v>
      </c>
      <c r="J18" s="181" t="n">
        <v>0</v>
      </c>
      <c r="K18" s="181" t="n">
        <v>-334.190000000031</v>
      </c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153"/>
      <c r="BS18" s="153"/>
      <c r="BT18" s="153"/>
      <c r="BU18" s="153"/>
      <c r="BV18" s="153"/>
      <c r="BW18" s="153"/>
      <c r="BX18" s="153"/>
      <c r="BY18" s="153"/>
      <c r="BZ18" s="153"/>
      <c r="CA18" s="153"/>
      <c r="CB18" s="153"/>
      <c r="CC18" s="153"/>
      <c r="CD18" s="153"/>
      <c r="CE18" s="153"/>
      <c r="CF18" s="153"/>
      <c r="CG18" s="153"/>
      <c r="CH18" s="153"/>
      <c r="CI18" s="153"/>
      <c r="CJ18" s="153"/>
      <c r="CK18" s="153"/>
      <c r="CL18" s="153"/>
      <c r="CM18" s="153"/>
      <c r="CN18" s="153"/>
      <c r="CO18" s="153"/>
      <c r="CP18" s="153"/>
      <c r="CQ18" s="153"/>
      <c r="CR18" s="153"/>
      <c r="CS18" s="153"/>
      <c r="CT18" s="153"/>
      <c r="CU18" s="153"/>
      <c r="CV18" s="153"/>
      <c r="CW18" s="153"/>
      <c r="CX18" s="153"/>
      <c r="CY18" s="153"/>
      <c r="CZ18" s="153"/>
      <c r="DA18" s="153"/>
      <c r="DB18" s="153"/>
      <c r="DC18" s="153"/>
      <c r="DD18" s="153"/>
      <c r="DE18" s="153"/>
      <c r="DF18" s="153"/>
      <c r="DG18" s="153"/>
      <c r="DH18" s="153"/>
      <c r="DI18" s="153"/>
      <c r="DJ18" s="153"/>
      <c r="DK18" s="153"/>
      <c r="DL18" s="153"/>
      <c r="DM18" s="153"/>
      <c r="DN18" s="153"/>
      <c r="DO18" s="153"/>
      <c r="DP18" s="153"/>
      <c r="DQ18" s="153"/>
      <c r="DR18" s="153"/>
      <c r="DS18" s="153"/>
      <c r="DT18" s="153"/>
      <c r="DU18" s="153"/>
      <c r="DV18" s="153"/>
      <c r="DW18" s="153"/>
      <c r="DX18" s="153"/>
      <c r="DY18" s="153"/>
      <c r="DZ18" s="153"/>
      <c r="EA18" s="153"/>
      <c r="EB18" s="153"/>
      <c r="EC18" s="153"/>
      <c r="ED18" s="153"/>
      <c r="EE18" s="153"/>
      <c r="EF18" s="153"/>
      <c r="EG18" s="153"/>
      <c r="EH18" s="153"/>
      <c r="EI18" s="153"/>
      <c r="EJ18" s="153"/>
      <c r="EK18" s="153"/>
      <c r="EL18" s="153"/>
      <c r="EM18" s="153"/>
      <c r="EN18" s="153"/>
      <c r="EO18" s="153"/>
      <c r="EP18" s="153"/>
      <c r="EQ18" s="153"/>
      <c r="ER18" s="153"/>
      <c r="ES18" s="153"/>
      <c r="ET18" s="153"/>
      <c r="EU18" s="153"/>
      <c r="EV18" s="153"/>
      <c r="EW18" s="153"/>
      <c r="EX18" s="153"/>
      <c r="EY18" s="153"/>
      <c r="EZ18" s="153"/>
      <c r="FA18" s="153"/>
      <c r="FB18" s="153"/>
      <c r="FC18" s="153"/>
      <c r="FD18" s="153"/>
      <c r="FE18" s="153"/>
      <c r="FF18" s="153"/>
      <c r="FG18" s="153"/>
      <c r="FH18" s="153"/>
      <c r="FI18" s="153"/>
      <c r="FJ18" s="153"/>
      <c r="FK18" s="153"/>
      <c r="FL18" s="153"/>
      <c r="FM18" s="153"/>
      <c r="FN18" s="153"/>
      <c r="FO18" s="153"/>
      <c r="FP18" s="153"/>
      <c r="FQ18" s="153"/>
      <c r="FR18" s="153"/>
      <c r="FS18" s="153"/>
      <c r="FT18" s="153"/>
      <c r="FU18" s="153"/>
      <c r="FV18" s="153"/>
      <c r="FW18" s="153"/>
      <c r="FX18" s="153"/>
      <c r="FY18" s="153"/>
      <c r="FZ18" s="153"/>
      <c r="GA18" s="153"/>
      <c r="GB18" s="153"/>
      <c r="GC18" s="153"/>
      <c r="GD18" s="153"/>
      <c r="GE18" s="153"/>
      <c r="GF18" s="153"/>
      <c r="GG18" s="153"/>
      <c r="GH18" s="153"/>
      <c r="GI18" s="153"/>
      <c r="GJ18" s="153"/>
      <c r="GK18" s="153"/>
      <c r="GL18" s="153"/>
      <c r="GM18" s="153"/>
      <c r="GN18" s="153"/>
      <c r="GO18" s="153"/>
      <c r="GP18" s="153"/>
      <c r="GQ18" s="153"/>
      <c r="GR18" s="153"/>
      <c r="GS18" s="153"/>
      <c r="GT18" s="153"/>
      <c r="GU18" s="153"/>
      <c r="GV18" s="153"/>
      <c r="GW18" s="153"/>
      <c r="GX18" s="153"/>
      <c r="GY18" s="153"/>
      <c r="GZ18" s="153"/>
      <c r="HA18" s="153"/>
      <c r="HB18" s="153"/>
      <c r="HC18" s="153"/>
      <c r="HD18" s="153"/>
      <c r="HE18" s="153"/>
      <c r="HF18" s="153"/>
      <c r="HG18" s="153"/>
      <c r="HH18" s="153"/>
      <c r="HI18" s="153"/>
      <c r="HJ18" s="153"/>
      <c r="HK18" s="153"/>
      <c r="HL18" s="153"/>
      <c r="HM18" s="153"/>
      <c r="HN18" s="153"/>
      <c r="HO18" s="153"/>
      <c r="HP18" s="153"/>
      <c r="HQ18" s="153"/>
      <c r="HR18" s="153"/>
      <c r="HS18" s="153"/>
      <c r="HT18" s="153"/>
      <c r="HU18" s="153"/>
      <c r="HV18" s="153"/>
      <c r="HW18" s="153"/>
      <c r="HX18" s="153"/>
      <c r="HY18" s="153"/>
      <c r="HZ18" s="153"/>
      <c r="IA18" s="153"/>
      <c r="IB18" s="153"/>
      <c r="IC18" s="153"/>
      <c r="ID18" s="153"/>
      <c r="IE18" s="153"/>
      <c r="IF18" s="153"/>
      <c r="IG18" s="153"/>
      <c r="IH18" s="153"/>
      <c r="II18" s="153"/>
      <c r="IJ18" s="153"/>
      <c r="IK18" s="153"/>
      <c r="IL18" s="153"/>
      <c r="IM18" s="153"/>
      <c r="IN18" s="153"/>
      <c r="IO18" s="153"/>
      <c r="IP18" s="153"/>
      <c r="IQ18" s="153"/>
      <c r="IR18" s="153"/>
      <c r="IS18" s="153"/>
      <c r="IT18" s="153"/>
      <c r="IU18" s="153"/>
      <c r="IV18" s="153"/>
      <c r="IW18" s="153"/>
    </row>
    <row r="19" customFormat="false" ht="12.75" hidden="false" customHeight="false" outlineLevel="0" collapsed="false">
      <c r="A19" s="428"/>
      <c r="B19" s="181" t="s">
        <v>212</v>
      </c>
      <c r="C19" s="181" t="n">
        <v>12.23</v>
      </c>
      <c r="D19" s="181" t="n">
        <v>8.85</v>
      </c>
      <c r="E19" s="181" t="n">
        <v>0</v>
      </c>
      <c r="F19" s="181" t="n">
        <v>10.21</v>
      </c>
      <c r="G19" s="181" t="n">
        <v>0</v>
      </c>
      <c r="H19" s="181" t="n">
        <v>8.13</v>
      </c>
      <c r="I19" s="181" t="n">
        <v>39.42</v>
      </c>
      <c r="J19" s="181" t="n">
        <v>0</v>
      </c>
      <c r="K19" s="181" t="n">
        <v>39.42</v>
      </c>
    </row>
    <row r="20" customFormat="false" ht="12.75" hidden="false" customHeight="true" outlineLevel="0" collapsed="false">
      <c r="A20" s="428"/>
      <c r="B20" s="181" t="s">
        <v>213</v>
      </c>
      <c r="C20" s="181" t="n">
        <v>0</v>
      </c>
      <c r="D20" s="181" t="n">
        <v>0</v>
      </c>
      <c r="E20" s="181" t="n">
        <v>0</v>
      </c>
      <c r="F20" s="181" t="n">
        <v>0</v>
      </c>
      <c r="G20" s="181" t="n">
        <v>0</v>
      </c>
      <c r="H20" s="181" t="n">
        <v>0</v>
      </c>
      <c r="I20" s="181" t="n">
        <v>0</v>
      </c>
      <c r="J20" s="181" t="n">
        <v>0</v>
      </c>
      <c r="K20" s="181" t="n">
        <v>0</v>
      </c>
    </row>
    <row r="21" customFormat="false" ht="12.75" hidden="false" customHeight="true" outlineLevel="0" collapsed="false">
      <c r="A21" s="428"/>
      <c r="B21" s="181" t="s">
        <v>214</v>
      </c>
      <c r="C21" s="181" t="n">
        <v>0</v>
      </c>
      <c r="D21" s="181" t="n">
        <v>0</v>
      </c>
      <c r="E21" s="181" t="n">
        <v>0</v>
      </c>
      <c r="F21" s="181" t="n">
        <v>0</v>
      </c>
      <c r="G21" s="181" t="n">
        <v>0</v>
      </c>
      <c r="H21" s="181" t="n">
        <v>0</v>
      </c>
      <c r="I21" s="181" t="n">
        <v>0</v>
      </c>
      <c r="J21" s="181" t="n">
        <v>0</v>
      </c>
      <c r="K21" s="181" t="n">
        <v>0</v>
      </c>
    </row>
    <row r="22" customFormat="false" ht="12.75" hidden="false" customHeight="false" outlineLevel="0" collapsed="false">
      <c r="A22" s="428"/>
      <c r="B22" s="181" t="s">
        <v>215</v>
      </c>
      <c r="C22" s="181" t="n">
        <v>0</v>
      </c>
      <c r="D22" s="181" t="n">
        <v>3700.41</v>
      </c>
      <c r="E22" s="181" t="n">
        <v>0</v>
      </c>
      <c r="F22" s="181" t="n">
        <v>0</v>
      </c>
      <c r="G22" s="181" t="n">
        <v>0</v>
      </c>
      <c r="H22" s="181" t="n">
        <v>-47033.66</v>
      </c>
      <c r="I22" s="181" t="n">
        <v>-43333.25</v>
      </c>
      <c r="J22" s="181" t="n">
        <v>0</v>
      </c>
      <c r="K22" s="181" t="n">
        <v>-43333.25</v>
      </c>
    </row>
    <row r="23" customFormat="false" ht="12.75" hidden="false" customHeight="true" outlineLevel="0" collapsed="false">
      <c r="A23" s="428"/>
      <c r="B23" s="181" t="s">
        <v>216</v>
      </c>
      <c r="C23" s="181" t="n">
        <v>0</v>
      </c>
      <c r="D23" s="181" t="n">
        <v>0</v>
      </c>
      <c r="E23" s="181" t="n">
        <v>0</v>
      </c>
      <c r="F23" s="181" t="n">
        <v>0</v>
      </c>
      <c r="G23" s="181" t="n">
        <v>0</v>
      </c>
      <c r="H23" s="181" t="n">
        <v>0</v>
      </c>
      <c r="I23" s="181" t="n">
        <v>0</v>
      </c>
      <c r="J23" s="181" t="n">
        <v>0</v>
      </c>
      <c r="K23" s="181" t="n">
        <v>0</v>
      </c>
    </row>
    <row r="24" customFormat="false" ht="12.75" hidden="false" customHeight="true" outlineLevel="0" collapsed="false">
      <c r="A24" s="428"/>
      <c r="B24" s="181" t="s">
        <v>217</v>
      </c>
      <c r="C24" s="181" t="n">
        <v>0</v>
      </c>
      <c r="D24" s="181" t="n">
        <v>0</v>
      </c>
      <c r="E24" s="181" t="n">
        <v>0</v>
      </c>
      <c r="F24" s="181" t="n">
        <v>0</v>
      </c>
      <c r="G24" s="181" t="n">
        <v>0</v>
      </c>
      <c r="H24" s="181" t="n">
        <v>0</v>
      </c>
      <c r="I24" s="181" t="n">
        <v>0</v>
      </c>
      <c r="J24" s="181" t="n">
        <v>0</v>
      </c>
      <c r="K24" s="181" t="n">
        <v>0</v>
      </c>
    </row>
    <row r="25" customFormat="false" ht="12.75" hidden="false" customHeight="true" outlineLevel="0" collapsed="false">
      <c r="A25" s="428"/>
      <c r="B25" s="181" t="s">
        <v>218</v>
      </c>
      <c r="C25" s="181" t="n">
        <v>0</v>
      </c>
      <c r="D25" s="181" t="n">
        <v>0</v>
      </c>
      <c r="E25" s="181" t="n">
        <v>0</v>
      </c>
      <c r="F25" s="181" t="n">
        <v>0</v>
      </c>
      <c r="G25" s="181" t="n">
        <v>0</v>
      </c>
      <c r="H25" s="181" t="n">
        <v>0</v>
      </c>
      <c r="I25" s="181" t="n">
        <v>0</v>
      </c>
      <c r="J25" s="181" t="n">
        <v>0</v>
      </c>
      <c r="K25" s="181" t="n">
        <v>0</v>
      </c>
    </row>
    <row r="26" customFormat="false" ht="12.75" hidden="false" customHeight="true" outlineLevel="0" collapsed="false">
      <c r="A26" s="428"/>
      <c r="B26" s="181" t="s">
        <v>219</v>
      </c>
      <c r="C26" s="181" t="n">
        <v>0</v>
      </c>
      <c r="D26" s="181" t="n">
        <v>0</v>
      </c>
      <c r="E26" s="181" t="n">
        <v>0</v>
      </c>
      <c r="F26" s="181" t="n">
        <v>0</v>
      </c>
      <c r="G26" s="181" t="n">
        <v>0</v>
      </c>
      <c r="H26" s="181" t="n">
        <v>0</v>
      </c>
      <c r="I26" s="181" t="n">
        <v>0</v>
      </c>
      <c r="J26" s="181" t="n">
        <v>0</v>
      </c>
      <c r="K26" s="181" t="n">
        <v>0</v>
      </c>
    </row>
    <row r="27" customFormat="false" ht="12.75" hidden="false" customHeight="true" outlineLevel="0" collapsed="false">
      <c r="A27" s="428"/>
      <c r="B27" s="181" t="s">
        <v>220</v>
      </c>
      <c r="C27" s="181" t="n">
        <v>0</v>
      </c>
      <c r="D27" s="181" t="n">
        <v>0</v>
      </c>
      <c r="E27" s="181" t="n">
        <v>0</v>
      </c>
      <c r="F27" s="181" t="n">
        <v>0</v>
      </c>
      <c r="G27" s="181" t="n">
        <v>0</v>
      </c>
      <c r="H27" s="181" t="n">
        <v>0</v>
      </c>
      <c r="I27" s="181" t="n">
        <v>0</v>
      </c>
      <c r="J27" s="181" t="n">
        <v>0</v>
      </c>
      <c r="K27" s="181" t="n">
        <v>0</v>
      </c>
    </row>
    <row r="28" customFormat="false" ht="12.75" hidden="false" customHeight="true" outlineLevel="0" collapsed="false">
      <c r="A28" s="428"/>
      <c r="B28" s="181" t="s">
        <v>221</v>
      </c>
      <c r="C28" s="181" t="n">
        <v>0</v>
      </c>
      <c r="D28" s="181" t="n">
        <v>0</v>
      </c>
      <c r="E28" s="181" t="n">
        <v>0</v>
      </c>
      <c r="F28" s="181" t="n">
        <v>0</v>
      </c>
      <c r="G28" s="181" t="n">
        <v>0</v>
      </c>
      <c r="H28" s="181" t="n">
        <v>0</v>
      </c>
      <c r="I28" s="181" t="n">
        <v>0</v>
      </c>
      <c r="J28" s="181" t="n">
        <v>0</v>
      </c>
      <c r="K28" s="181" t="n">
        <v>0</v>
      </c>
    </row>
    <row r="29" customFormat="false" ht="12.75" hidden="false" customHeight="true" outlineLevel="0" collapsed="false">
      <c r="A29" s="428"/>
      <c r="B29" s="181" t="s">
        <v>222</v>
      </c>
      <c r="C29" s="181" t="n">
        <v>0</v>
      </c>
      <c r="D29" s="181" t="n">
        <v>0</v>
      </c>
      <c r="E29" s="181" t="n">
        <v>0</v>
      </c>
      <c r="F29" s="181" t="n">
        <v>0</v>
      </c>
      <c r="G29" s="181" t="n">
        <v>0</v>
      </c>
      <c r="H29" s="181" t="n">
        <v>0</v>
      </c>
      <c r="I29" s="181" t="n">
        <v>0</v>
      </c>
      <c r="J29" s="181" t="n">
        <v>0</v>
      </c>
      <c r="K29" s="181" t="n">
        <v>0</v>
      </c>
    </row>
    <row r="30" customFormat="false" ht="12.75" hidden="false" customHeight="false" outlineLevel="0" collapsed="false">
      <c r="A30" s="428"/>
      <c r="B30" s="185" t="s">
        <v>223</v>
      </c>
      <c r="C30" s="185" t="n">
        <v>-153635.86</v>
      </c>
      <c r="D30" s="185" t="n">
        <v>-116849.47</v>
      </c>
      <c r="E30" s="185" t="n">
        <v>0</v>
      </c>
      <c r="F30" s="185" t="n">
        <v>-134953.74</v>
      </c>
      <c r="G30" s="185" t="n">
        <v>0</v>
      </c>
      <c r="H30" s="185" t="n">
        <v>-107852.57</v>
      </c>
      <c r="I30" s="185" t="n">
        <v>-513291.64</v>
      </c>
      <c r="J30" s="185" t="n">
        <v>0</v>
      </c>
      <c r="K30" s="185" t="n">
        <v>-513291.64</v>
      </c>
    </row>
    <row r="31" customFormat="false" ht="12.75" hidden="false" customHeight="false" outlineLevel="0" collapsed="false">
      <c r="A31" s="428"/>
      <c r="B31" s="190" t="s">
        <v>224</v>
      </c>
      <c r="C31" s="190" t="n">
        <v>-132188.04</v>
      </c>
      <c r="D31" s="190" t="n">
        <v>21840.79</v>
      </c>
      <c r="E31" s="190" t="n">
        <v>0</v>
      </c>
      <c r="F31" s="190" t="n">
        <v>-124306.19</v>
      </c>
      <c r="G31" s="190" t="n">
        <v>0</v>
      </c>
      <c r="H31" s="190" t="n">
        <v>-322266.22</v>
      </c>
      <c r="I31" s="190" t="n">
        <v>-556919.66</v>
      </c>
      <c r="J31" s="190" t="n">
        <v>0</v>
      </c>
      <c r="K31" s="190" t="n">
        <v>-556919.66</v>
      </c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3"/>
      <c r="BM31" s="143"/>
      <c r="BN31" s="143"/>
      <c r="BO31" s="143"/>
      <c r="BP31" s="143"/>
      <c r="BQ31" s="143"/>
      <c r="BR31" s="143"/>
      <c r="BS31" s="143"/>
      <c r="BT31" s="143"/>
      <c r="BU31" s="143"/>
      <c r="BV31" s="143"/>
      <c r="BW31" s="143"/>
      <c r="BX31" s="143"/>
      <c r="BY31" s="143"/>
      <c r="BZ31" s="143"/>
      <c r="CA31" s="143"/>
      <c r="CB31" s="143"/>
      <c r="CC31" s="143"/>
      <c r="CD31" s="143"/>
      <c r="CE31" s="143"/>
      <c r="CF31" s="143"/>
      <c r="CG31" s="143"/>
      <c r="CH31" s="143"/>
      <c r="CI31" s="143"/>
      <c r="CJ31" s="143"/>
      <c r="CK31" s="143"/>
      <c r="CL31" s="143"/>
      <c r="CM31" s="143"/>
      <c r="CN31" s="143"/>
      <c r="CO31" s="143"/>
      <c r="CP31" s="143"/>
      <c r="CQ31" s="143"/>
      <c r="CR31" s="143"/>
      <c r="CS31" s="143"/>
      <c r="CT31" s="143"/>
      <c r="CU31" s="143"/>
      <c r="CV31" s="143"/>
      <c r="CW31" s="143"/>
      <c r="CX31" s="143"/>
      <c r="CY31" s="143"/>
      <c r="CZ31" s="143"/>
      <c r="DA31" s="143"/>
      <c r="DB31" s="143"/>
      <c r="DC31" s="143"/>
      <c r="DD31" s="143"/>
      <c r="DE31" s="143"/>
      <c r="DF31" s="143"/>
      <c r="DG31" s="143"/>
      <c r="DH31" s="143"/>
      <c r="DI31" s="143"/>
      <c r="DJ31" s="143"/>
      <c r="DK31" s="143"/>
      <c r="DL31" s="143"/>
      <c r="DM31" s="143"/>
      <c r="DN31" s="143"/>
      <c r="DO31" s="143"/>
      <c r="DP31" s="143"/>
      <c r="DQ31" s="143"/>
      <c r="DR31" s="143"/>
      <c r="DS31" s="143"/>
      <c r="DT31" s="143"/>
      <c r="DU31" s="143"/>
      <c r="DV31" s="143"/>
      <c r="DW31" s="143"/>
      <c r="DX31" s="143"/>
      <c r="DY31" s="143"/>
      <c r="DZ31" s="143"/>
      <c r="EA31" s="143"/>
      <c r="EB31" s="143"/>
      <c r="EC31" s="143"/>
      <c r="ED31" s="143"/>
      <c r="EE31" s="143"/>
      <c r="EF31" s="143"/>
      <c r="EG31" s="143"/>
      <c r="EH31" s="143"/>
      <c r="EI31" s="143"/>
      <c r="EJ31" s="143"/>
      <c r="EK31" s="143"/>
      <c r="EL31" s="143"/>
      <c r="EM31" s="143"/>
      <c r="EN31" s="143"/>
      <c r="EO31" s="143"/>
      <c r="EP31" s="143"/>
      <c r="EQ31" s="143"/>
      <c r="ER31" s="143"/>
      <c r="ES31" s="143"/>
      <c r="ET31" s="143"/>
      <c r="EU31" s="143"/>
      <c r="EV31" s="143"/>
      <c r="EW31" s="143"/>
      <c r="EX31" s="143"/>
      <c r="EY31" s="143"/>
      <c r="EZ31" s="143"/>
      <c r="FA31" s="143"/>
      <c r="FB31" s="143"/>
      <c r="FC31" s="143"/>
      <c r="FD31" s="143"/>
      <c r="FE31" s="143"/>
      <c r="FF31" s="143"/>
      <c r="FG31" s="143"/>
      <c r="FH31" s="143"/>
      <c r="FI31" s="143"/>
      <c r="FJ31" s="143"/>
      <c r="FK31" s="143"/>
      <c r="FL31" s="143"/>
      <c r="FM31" s="143"/>
      <c r="FN31" s="143"/>
      <c r="FO31" s="143"/>
      <c r="FP31" s="143"/>
      <c r="FQ31" s="143"/>
      <c r="FR31" s="143"/>
      <c r="FS31" s="143"/>
      <c r="FT31" s="143"/>
      <c r="FU31" s="143"/>
      <c r="FV31" s="143"/>
      <c r="FW31" s="143"/>
      <c r="FX31" s="143"/>
      <c r="FY31" s="143"/>
      <c r="FZ31" s="143"/>
      <c r="GA31" s="143"/>
      <c r="GB31" s="143"/>
      <c r="GC31" s="143"/>
      <c r="GD31" s="143"/>
      <c r="GE31" s="143"/>
      <c r="GF31" s="143"/>
      <c r="GG31" s="143"/>
      <c r="GH31" s="143"/>
      <c r="GI31" s="143"/>
      <c r="GJ31" s="143"/>
      <c r="GK31" s="143"/>
      <c r="GL31" s="143"/>
      <c r="GM31" s="143"/>
      <c r="GN31" s="143"/>
      <c r="GO31" s="143"/>
      <c r="GP31" s="143"/>
      <c r="GQ31" s="143"/>
      <c r="GR31" s="143"/>
      <c r="GS31" s="143"/>
      <c r="GT31" s="143"/>
      <c r="GU31" s="143"/>
      <c r="GV31" s="143"/>
      <c r="GW31" s="143"/>
      <c r="GX31" s="143"/>
      <c r="GY31" s="143"/>
      <c r="GZ31" s="143"/>
      <c r="HA31" s="143"/>
      <c r="HB31" s="143"/>
      <c r="HC31" s="143"/>
      <c r="HD31" s="143"/>
      <c r="HE31" s="143"/>
      <c r="HF31" s="143"/>
      <c r="HG31" s="143"/>
      <c r="HH31" s="143"/>
      <c r="HI31" s="143"/>
      <c r="HJ31" s="143"/>
      <c r="HK31" s="143"/>
      <c r="HL31" s="143"/>
      <c r="HM31" s="143"/>
      <c r="HN31" s="143"/>
      <c r="HO31" s="143"/>
      <c r="HP31" s="143"/>
      <c r="HQ31" s="143"/>
      <c r="HR31" s="143"/>
      <c r="HS31" s="143"/>
      <c r="HT31" s="143"/>
      <c r="HU31" s="143"/>
      <c r="HV31" s="143"/>
      <c r="HW31" s="143"/>
      <c r="HX31" s="143"/>
      <c r="HY31" s="143"/>
      <c r="HZ31" s="143"/>
      <c r="IA31" s="143"/>
      <c r="IB31" s="143"/>
      <c r="IC31" s="143"/>
      <c r="ID31" s="143"/>
      <c r="IE31" s="143"/>
      <c r="IF31" s="143"/>
      <c r="IG31" s="143"/>
      <c r="IH31" s="143"/>
      <c r="II31" s="143"/>
      <c r="IJ31" s="143"/>
      <c r="IK31" s="143"/>
      <c r="IL31" s="143"/>
      <c r="IM31" s="143"/>
      <c r="IN31" s="143"/>
      <c r="IO31" s="143"/>
      <c r="IP31" s="143"/>
      <c r="IQ31" s="143"/>
      <c r="IR31" s="143"/>
      <c r="IS31" s="143"/>
      <c r="IT31" s="143"/>
      <c r="IU31" s="143"/>
      <c r="IV31" s="143"/>
      <c r="IW31" s="143"/>
    </row>
    <row r="32" customFormat="false" ht="18" hidden="false" customHeight="true" outlineLevel="0" collapsed="false">
      <c r="A32" s="428"/>
      <c r="B32" s="146" t="s">
        <v>225</v>
      </c>
      <c r="C32" s="181" t="n">
        <v>10144.07</v>
      </c>
      <c r="D32" s="181" t="n">
        <v>22869.78</v>
      </c>
      <c r="E32" s="181" t="n">
        <v>0</v>
      </c>
      <c r="F32" s="181" t="n">
        <v>10583.39</v>
      </c>
      <c r="G32" s="181" t="n">
        <v>0</v>
      </c>
      <c r="H32" s="181" t="n">
        <v>8350.87</v>
      </c>
      <c r="I32" s="181" t="n">
        <v>51948.11</v>
      </c>
      <c r="J32" s="181" t="n">
        <v>0</v>
      </c>
      <c r="K32" s="181" t="n">
        <v>51948.11</v>
      </c>
    </row>
    <row r="33" customFormat="false" ht="12.75" hidden="false" customHeight="false" outlineLevel="0" collapsed="false">
      <c r="A33" s="428"/>
      <c r="B33" s="146" t="s">
        <v>226</v>
      </c>
      <c r="C33" s="181" t="n">
        <v>18967.9</v>
      </c>
      <c r="D33" s="181" t="n">
        <v>42763.15</v>
      </c>
      <c r="E33" s="181" t="n">
        <v>0</v>
      </c>
      <c r="F33" s="181" t="n">
        <v>19789.42</v>
      </c>
      <c r="G33" s="181" t="n">
        <v>0</v>
      </c>
      <c r="H33" s="181" t="n">
        <v>15614.88</v>
      </c>
      <c r="I33" s="181" t="n">
        <v>97135.35</v>
      </c>
      <c r="J33" s="181" t="n">
        <v>0</v>
      </c>
      <c r="K33" s="181" t="n">
        <v>97135.35</v>
      </c>
    </row>
    <row r="34" customFormat="false" ht="18" hidden="false" customHeight="true" outlineLevel="0" collapsed="false">
      <c r="A34" s="428"/>
      <c r="B34" s="429" t="s">
        <v>227</v>
      </c>
      <c r="C34" s="430" t="n">
        <v>11296.9</v>
      </c>
      <c r="D34" s="430" t="n">
        <v>25468.84</v>
      </c>
      <c r="E34" s="430" t="n">
        <v>0</v>
      </c>
      <c r="F34" s="430" t="n">
        <v>11786.19</v>
      </c>
      <c r="G34" s="430" t="n">
        <v>0</v>
      </c>
      <c r="H34" s="430" t="n">
        <v>9299.9</v>
      </c>
      <c r="I34" s="430" t="n">
        <v>57851.83</v>
      </c>
      <c r="J34" s="430" t="n">
        <v>0</v>
      </c>
      <c r="K34" s="430" t="n">
        <v>57851.83</v>
      </c>
      <c r="L34" s="431"/>
      <c r="M34" s="431"/>
      <c r="N34" s="431"/>
      <c r="O34" s="431"/>
      <c r="P34" s="431"/>
      <c r="Q34" s="431"/>
      <c r="R34" s="431"/>
      <c r="S34" s="431"/>
      <c r="T34" s="431"/>
      <c r="U34" s="431"/>
      <c r="V34" s="431"/>
      <c r="W34" s="431"/>
      <c r="X34" s="431"/>
      <c r="Y34" s="431"/>
      <c r="Z34" s="431"/>
      <c r="AA34" s="431"/>
      <c r="AB34" s="431"/>
      <c r="AC34" s="431"/>
      <c r="AD34" s="431"/>
      <c r="AE34" s="431"/>
      <c r="AF34" s="431"/>
      <c r="AG34" s="431"/>
      <c r="AH34" s="431"/>
      <c r="AI34" s="431"/>
      <c r="AJ34" s="431"/>
      <c r="AK34" s="431"/>
      <c r="AL34" s="431"/>
      <c r="AM34" s="431"/>
      <c r="AN34" s="431"/>
      <c r="AO34" s="431"/>
      <c r="AP34" s="431"/>
      <c r="AQ34" s="431"/>
      <c r="AR34" s="431"/>
      <c r="AS34" s="431"/>
      <c r="AT34" s="431"/>
      <c r="AU34" s="431"/>
      <c r="AV34" s="431"/>
      <c r="AW34" s="431"/>
      <c r="AX34" s="431"/>
      <c r="AY34" s="431"/>
      <c r="AZ34" s="431"/>
      <c r="BA34" s="431"/>
      <c r="BB34" s="431"/>
      <c r="BC34" s="431"/>
      <c r="BD34" s="431"/>
      <c r="BE34" s="431"/>
      <c r="BF34" s="431"/>
      <c r="BG34" s="431"/>
      <c r="BH34" s="431"/>
      <c r="BI34" s="431"/>
      <c r="BJ34" s="431"/>
      <c r="BK34" s="431"/>
      <c r="BL34" s="431"/>
      <c r="BM34" s="431"/>
      <c r="BN34" s="431"/>
      <c r="BO34" s="431"/>
      <c r="BP34" s="431"/>
      <c r="BQ34" s="431"/>
      <c r="BR34" s="431"/>
      <c r="BS34" s="431"/>
      <c r="BT34" s="431"/>
      <c r="BU34" s="431"/>
      <c r="BV34" s="431"/>
      <c r="BW34" s="431"/>
      <c r="BX34" s="431"/>
      <c r="BY34" s="431"/>
      <c r="BZ34" s="431"/>
      <c r="CA34" s="431"/>
      <c r="CB34" s="431"/>
      <c r="CC34" s="431"/>
      <c r="CD34" s="431"/>
      <c r="CE34" s="431"/>
      <c r="CF34" s="431"/>
      <c r="CG34" s="431"/>
      <c r="CH34" s="431"/>
      <c r="CI34" s="431"/>
      <c r="CJ34" s="431"/>
      <c r="CK34" s="431"/>
      <c r="CL34" s="431"/>
      <c r="CM34" s="431"/>
      <c r="CN34" s="431"/>
      <c r="CO34" s="431"/>
      <c r="CP34" s="431"/>
      <c r="CQ34" s="431"/>
      <c r="CR34" s="431"/>
      <c r="CS34" s="431"/>
      <c r="CT34" s="431"/>
      <c r="CU34" s="431"/>
      <c r="CV34" s="431"/>
      <c r="CW34" s="431"/>
      <c r="CX34" s="431"/>
      <c r="CY34" s="431"/>
      <c r="CZ34" s="431"/>
      <c r="DA34" s="431"/>
      <c r="DB34" s="431"/>
      <c r="DC34" s="431"/>
      <c r="DD34" s="431"/>
      <c r="DE34" s="431"/>
      <c r="DF34" s="431"/>
      <c r="DG34" s="431"/>
      <c r="DH34" s="431"/>
      <c r="DI34" s="431"/>
      <c r="DJ34" s="431"/>
      <c r="DK34" s="431"/>
      <c r="DL34" s="431"/>
      <c r="DM34" s="431"/>
      <c r="DN34" s="431"/>
      <c r="DO34" s="431"/>
      <c r="DP34" s="431"/>
      <c r="DQ34" s="431"/>
      <c r="DR34" s="431"/>
      <c r="DS34" s="431"/>
      <c r="DT34" s="431"/>
      <c r="DU34" s="431"/>
      <c r="DV34" s="431"/>
      <c r="DW34" s="431"/>
      <c r="DX34" s="431"/>
      <c r="DY34" s="431"/>
      <c r="DZ34" s="431"/>
      <c r="EA34" s="431"/>
      <c r="EB34" s="431"/>
      <c r="EC34" s="431"/>
      <c r="ED34" s="431"/>
      <c r="EE34" s="431"/>
      <c r="EF34" s="431"/>
      <c r="EG34" s="431"/>
      <c r="EH34" s="431"/>
      <c r="EI34" s="431"/>
      <c r="EJ34" s="431"/>
      <c r="EK34" s="431"/>
      <c r="EL34" s="431"/>
      <c r="EM34" s="431"/>
      <c r="EN34" s="431"/>
      <c r="EO34" s="431"/>
      <c r="EP34" s="431"/>
      <c r="EQ34" s="431"/>
      <c r="ER34" s="431"/>
      <c r="ES34" s="431"/>
      <c r="ET34" s="431"/>
      <c r="EU34" s="431"/>
      <c r="EV34" s="431"/>
      <c r="EW34" s="431"/>
      <c r="EX34" s="431"/>
      <c r="EY34" s="431"/>
      <c r="EZ34" s="431"/>
      <c r="FA34" s="431"/>
      <c r="FB34" s="431"/>
      <c r="FC34" s="431"/>
      <c r="FD34" s="431"/>
      <c r="FE34" s="431"/>
      <c r="FF34" s="431"/>
      <c r="FG34" s="431"/>
      <c r="FH34" s="431"/>
      <c r="FI34" s="431"/>
      <c r="FJ34" s="431"/>
      <c r="FK34" s="431"/>
      <c r="FL34" s="431"/>
      <c r="FM34" s="431"/>
      <c r="FN34" s="431"/>
      <c r="FO34" s="431"/>
      <c r="FP34" s="431"/>
      <c r="FQ34" s="431"/>
      <c r="FR34" s="431"/>
      <c r="FS34" s="431"/>
      <c r="FT34" s="431"/>
      <c r="FU34" s="431"/>
      <c r="FV34" s="431"/>
      <c r="FW34" s="431"/>
      <c r="FX34" s="431"/>
      <c r="FY34" s="431"/>
      <c r="FZ34" s="431"/>
      <c r="GA34" s="431"/>
      <c r="GB34" s="431"/>
      <c r="GC34" s="431"/>
      <c r="GD34" s="431"/>
      <c r="GE34" s="431"/>
      <c r="GF34" s="431"/>
      <c r="GG34" s="431"/>
      <c r="GH34" s="431"/>
      <c r="GI34" s="431"/>
      <c r="GJ34" s="431"/>
      <c r="GK34" s="431"/>
      <c r="GL34" s="431"/>
      <c r="GM34" s="431"/>
      <c r="GN34" s="431"/>
      <c r="GO34" s="431"/>
      <c r="GP34" s="431"/>
      <c r="GQ34" s="431"/>
      <c r="GR34" s="431"/>
      <c r="GS34" s="431"/>
      <c r="GT34" s="431"/>
      <c r="GU34" s="431"/>
      <c r="GV34" s="431"/>
      <c r="GW34" s="431"/>
      <c r="GX34" s="431"/>
      <c r="GY34" s="431"/>
      <c r="GZ34" s="431"/>
      <c r="HA34" s="431"/>
      <c r="HB34" s="431"/>
      <c r="HC34" s="431"/>
      <c r="HD34" s="431"/>
      <c r="HE34" s="431"/>
      <c r="HF34" s="431"/>
      <c r="HG34" s="431"/>
      <c r="HH34" s="431"/>
      <c r="HI34" s="431"/>
      <c r="HJ34" s="431"/>
      <c r="HK34" s="431"/>
      <c r="HL34" s="431"/>
      <c r="HM34" s="431"/>
      <c r="HN34" s="431"/>
      <c r="HO34" s="431"/>
      <c r="HP34" s="431"/>
      <c r="HQ34" s="431"/>
      <c r="HR34" s="431"/>
      <c r="HS34" s="431"/>
      <c r="HT34" s="431"/>
      <c r="HU34" s="431"/>
      <c r="HV34" s="431"/>
      <c r="HW34" s="431"/>
      <c r="HX34" s="431"/>
      <c r="HY34" s="431"/>
      <c r="HZ34" s="431"/>
      <c r="IA34" s="431"/>
      <c r="IB34" s="431"/>
      <c r="IC34" s="431"/>
      <c r="ID34" s="431"/>
      <c r="IE34" s="431"/>
      <c r="IF34" s="431"/>
      <c r="IG34" s="431"/>
      <c r="IH34" s="431"/>
      <c r="II34" s="431"/>
      <c r="IJ34" s="431"/>
      <c r="IK34" s="431"/>
      <c r="IL34" s="431"/>
      <c r="IM34" s="431"/>
      <c r="IN34" s="431"/>
      <c r="IO34" s="431"/>
      <c r="IP34" s="431"/>
      <c r="IQ34" s="431"/>
      <c r="IR34" s="431"/>
      <c r="IS34" s="431"/>
      <c r="IT34" s="431"/>
      <c r="IU34" s="431"/>
      <c r="IV34" s="431"/>
      <c r="IW34" s="431"/>
    </row>
    <row r="35" customFormat="false" ht="12.75" hidden="true" customHeight="true" outlineLevel="0" collapsed="false">
      <c r="A35" s="428"/>
      <c r="B35" s="146" t="s">
        <v>228</v>
      </c>
      <c r="C35" s="181" t="n">
        <v>0</v>
      </c>
      <c r="D35" s="181" t="n">
        <v>0</v>
      </c>
      <c r="E35" s="181" t="n">
        <v>0</v>
      </c>
      <c r="F35" s="181" t="n">
        <v>0</v>
      </c>
      <c r="G35" s="181" t="n">
        <v>0</v>
      </c>
      <c r="H35" s="181" t="n">
        <v>0</v>
      </c>
      <c r="I35" s="181" t="n">
        <v>0</v>
      </c>
      <c r="J35" s="181" t="n">
        <v>0</v>
      </c>
      <c r="K35" s="181" t="n">
        <v>0</v>
      </c>
    </row>
    <row r="36" customFormat="false" ht="12.75" hidden="false" customHeight="false" outlineLevel="0" collapsed="false">
      <c r="A36" s="428"/>
      <c r="B36" s="146" t="s">
        <v>265</v>
      </c>
      <c r="C36" s="181" t="n">
        <v>-13567.17</v>
      </c>
      <c r="D36" s="181" t="n">
        <v>-9809.36</v>
      </c>
      <c r="E36" s="181" t="n">
        <v>0</v>
      </c>
      <c r="F36" s="181" t="n">
        <v>-11329.18</v>
      </c>
      <c r="G36" s="181" t="n">
        <v>0</v>
      </c>
      <c r="H36" s="181" t="n">
        <v>-9054.04</v>
      </c>
      <c r="I36" s="181" t="n">
        <v>-43759.75</v>
      </c>
      <c r="J36" s="181" t="n">
        <v>0</v>
      </c>
      <c r="K36" s="181" t="n">
        <v>-43759.75</v>
      </c>
    </row>
    <row r="37" customFormat="false" ht="12.75" hidden="false" customHeight="false" outlineLevel="0" collapsed="false">
      <c r="A37" s="428"/>
      <c r="B37" s="146" t="s">
        <v>261</v>
      </c>
      <c r="C37" s="181" t="n">
        <v>1660.97</v>
      </c>
      <c r="D37" s="181" t="n">
        <v>1200.93</v>
      </c>
      <c r="E37" s="181" t="n">
        <v>0</v>
      </c>
      <c r="F37" s="181" t="n">
        <v>1386.98</v>
      </c>
      <c r="G37" s="181" t="n">
        <v>0</v>
      </c>
      <c r="H37" s="181" t="n">
        <v>1108.47</v>
      </c>
      <c r="I37" s="181" t="n">
        <v>5357.35</v>
      </c>
      <c r="J37" s="181" t="n">
        <v>0</v>
      </c>
      <c r="K37" s="181" t="n">
        <v>5357.35</v>
      </c>
    </row>
    <row r="38" customFormat="false" ht="12.75" hidden="false" customHeight="true" outlineLevel="0" collapsed="false">
      <c r="A38" s="428"/>
      <c r="B38" s="146" t="s">
        <v>229</v>
      </c>
      <c r="C38" s="181" t="n">
        <v>28850.97</v>
      </c>
      <c r="D38" s="181" t="n">
        <v>20859.82</v>
      </c>
      <c r="E38" s="181" t="n">
        <v>0</v>
      </c>
      <c r="F38" s="181" t="n">
        <v>25633.59</v>
      </c>
      <c r="G38" s="181" t="n">
        <v>0</v>
      </c>
      <c r="H38" s="181" t="n">
        <v>19253.8</v>
      </c>
      <c r="I38" s="181" t="n">
        <v>94598.18</v>
      </c>
      <c r="J38" s="181" t="n">
        <v>0</v>
      </c>
      <c r="K38" s="181" t="n">
        <v>94598.18</v>
      </c>
    </row>
    <row r="39" customFormat="false" ht="12.75" hidden="false" customHeight="true" outlineLevel="0" collapsed="false">
      <c r="A39" s="428"/>
      <c r="B39" s="146" t="s">
        <v>230</v>
      </c>
      <c r="C39" s="181" t="n">
        <v>7691.31</v>
      </c>
      <c r="D39" s="181" t="n">
        <v>5560.96</v>
      </c>
      <c r="E39" s="181" t="n">
        <v>0</v>
      </c>
      <c r="F39" s="181" t="n">
        <v>6422.55</v>
      </c>
      <c r="G39" s="181" t="n">
        <v>0</v>
      </c>
      <c r="H39" s="181" t="n">
        <v>5132.8</v>
      </c>
      <c r="I39" s="181" t="n">
        <v>24807.62</v>
      </c>
      <c r="J39" s="181" t="n">
        <v>0</v>
      </c>
      <c r="K39" s="181" t="n">
        <v>24807.62</v>
      </c>
    </row>
    <row r="40" customFormat="false" ht="12.75" hidden="false" customHeight="true" outlineLevel="0" collapsed="false">
      <c r="A40" s="428"/>
      <c r="B40" s="146" t="s">
        <v>231</v>
      </c>
      <c r="C40" s="181" t="n">
        <v>6894.31</v>
      </c>
      <c r="D40" s="181" t="n">
        <v>4740.88</v>
      </c>
      <c r="E40" s="181" t="n">
        <v>0</v>
      </c>
      <c r="F40" s="181" t="n">
        <v>5475.47</v>
      </c>
      <c r="G40" s="181" t="n">
        <v>0</v>
      </c>
      <c r="H40" s="181" t="n">
        <v>4375.89</v>
      </c>
      <c r="I40" s="181" t="n">
        <v>21486.55</v>
      </c>
      <c r="J40" s="181" t="n">
        <v>0</v>
      </c>
      <c r="K40" s="181" t="n">
        <v>21486.55</v>
      </c>
    </row>
    <row r="41" customFormat="false" ht="12.75" hidden="true" customHeight="true" outlineLevel="0" collapsed="false">
      <c r="A41" s="428"/>
      <c r="B41" s="146" t="s">
        <v>258</v>
      </c>
      <c r="C41" s="181" t="n">
        <v>0</v>
      </c>
      <c r="D41" s="181" t="n">
        <v>0</v>
      </c>
      <c r="E41" s="181" t="n">
        <v>0</v>
      </c>
      <c r="F41" s="181" t="n">
        <v>0</v>
      </c>
      <c r="G41" s="181" t="n">
        <v>0</v>
      </c>
      <c r="H41" s="181" t="n">
        <v>0</v>
      </c>
      <c r="I41" s="181" t="n">
        <v>0</v>
      </c>
      <c r="J41" s="181" t="n">
        <v>0</v>
      </c>
      <c r="K41" s="181" t="n">
        <v>0</v>
      </c>
    </row>
    <row r="42" customFormat="false" ht="12.75" hidden="true" customHeight="true" outlineLevel="0" collapsed="false">
      <c r="A42" s="428"/>
      <c r="B42" s="146" t="s">
        <v>259</v>
      </c>
      <c r="C42" s="181" t="n">
        <v>0</v>
      </c>
      <c r="D42" s="181" t="n">
        <v>0</v>
      </c>
      <c r="E42" s="181" t="n">
        <v>0</v>
      </c>
      <c r="F42" s="181" t="n">
        <v>0</v>
      </c>
      <c r="G42" s="181" t="n">
        <v>0</v>
      </c>
      <c r="H42" s="181" t="n">
        <v>0</v>
      </c>
      <c r="I42" s="181" t="n">
        <v>0</v>
      </c>
      <c r="J42" s="181" t="n">
        <v>0</v>
      </c>
      <c r="K42" s="181" t="n">
        <v>0</v>
      </c>
    </row>
    <row r="43" customFormat="false" ht="12.75" hidden="true" customHeight="true" outlineLevel="0" collapsed="false">
      <c r="A43" s="428"/>
      <c r="B43" s="146" t="s">
        <v>496</v>
      </c>
      <c r="C43" s="181" t="n">
        <v>0</v>
      </c>
      <c r="D43" s="181" t="n">
        <v>0</v>
      </c>
      <c r="E43" s="181" t="n">
        <v>0</v>
      </c>
      <c r="F43" s="181" t="n">
        <v>0</v>
      </c>
      <c r="G43" s="181" t="n">
        <v>0</v>
      </c>
      <c r="H43" s="181" t="n">
        <v>0</v>
      </c>
      <c r="I43" s="181" t="n">
        <v>0</v>
      </c>
      <c r="J43" s="181" t="n">
        <v>0</v>
      </c>
      <c r="K43" s="181" t="n">
        <v>0</v>
      </c>
    </row>
    <row r="44" customFormat="false" ht="12.75" hidden="false" customHeight="false" outlineLevel="0" collapsed="false">
      <c r="A44" s="428"/>
      <c r="B44" s="146" t="s">
        <v>232</v>
      </c>
      <c r="C44" s="181" t="n">
        <v>9023.54</v>
      </c>
      <c r="D44" s="181" t="n">
        <v>6524.23</v>
      </c>
      <c r="E44" s="181" t="n">
        <v>0</v>
      </c>
      <c r="F44" s="181" t="n">
        <v>7535.04</v>
      </c>
      <c r="G44" s="181" t="n">
        <v>0</v>
      </c>
      <c r="H44" s="181" t="n">
        <v>6021.91</v>
      </c>
      <c r="I44" s="181" t="n">
        <v>29104.72</v>
      </c>
      <c r="J44" s="181" t="n">
        <v>0</v>
      </c>
      <c r="K44" s="181" t="n">
        <v>29104.72</v>
      </c>
    </row>
    <row r="45" customFormat="false" ht="12.75" hidden="true" customHeight="true" outlineLevel="0" collapsed="false">
      <c r="A45" s="428"/>
      <c r="B45" s="146" t="s">
        <v>260</v>
      </c>
      <c r="C45" s="181" t="n">
        <v>0</v>
      </c>
      <c r="D45" s="181" t="n">
        <v>0</v>
      </c>
      <c r="E45" s="181" t="n">
        <v>0</v>
      </c>
      <c r="F45" s="181" t="n">
        <v>0</v>
      </c>
      <c r="G45" s="181" t="n">
        <v>0</v>
      </c>
      <c r="H45" s="181" t="n">
        <v>0</v>
      </c>
      <c r="I45" s="181" t="n">
        <v>0</v>
      </c>
      <c r="J45" s="181" t="n">
        <v>0</v>
      </c>
      <c r="K45" s="181" t="n">
        <v>0</v>
      </c>
    </row>
    <row r="46" customFormat="false" ht="12.75" hidden="false" customHeight="false" outlineLevel="0" collapsed="false">
      <c r="A46" s="428"/>
      <c r="B46" s="146" t="s">
        <v>233</v>
      </c>
      <c r="C46" s="181" t="n">
        <v>7481.24</v>
      </c>
      <c r="D46" s="181" t="n">
        <v>5409.09</v>
      </c>
      <c r="E46" s="181" t="n">
        <v>0</v>
      </c>
      <c r="F46" s="181" t="n">
        <v>6247.17</v>
      </c>
      <c r="G46" s="181" t="n">
        <v>0</v>
      </c>
      <c r="H46" s="181" t="n">
        <v>4992.62</v>
      </c>
      <c r="I46" s="181" t="n">
        <v>24130.12</v>
      </c>
      <c r="J46" s="181" t="n">
        <v>0</v>
      </c>
      <c r="K46" s="181" t="n">
        <v>24130.12</v>
      </c>
    </row>
    <row r="47" customFormat="false" ht="12.75" hidden="false" customHeight="false" outlineLevel="0" collapsed="false">
      <c r="A47" s="428"/>
      <c r="B47" s="146" t="s">
        <v>1</v>
      </c>
      <c r="C47" s="181" t="n">
        <v>10930.04</v>
      </c>
      <c r="D47" s="181" t="n">
        <v>12649.06</v>
      </c>
      <c r="E47" s="181" t="n">
        <v>0</v>
      </c>
      <c r="F47" s="181" t="n">
        <v>10506.75</v>
      </c>
      <c r="G47" s="181" t="n">
        <v>0</v>
      </c>
      <c r="H47" s="181" t="n">
        <v>6779.91</v>
      </c>
      <c r="I47" s="181" t="n">
        <v>40865.76</v>
      </c>
      <c r="J47" s="181" t="n">
        <v>0</v>
      </c>
      <c r="K47" s="181" t="n">
        <v>40865.76</v>
      </c>
    </row>
    <row r="48" customFormat="false" ht="12.75" hidden="false" customHeight="false" outlineLevel="0" collapsed="false">
      <c r="A48" s="428"/>
      <c r="B48" s="146" t="s">
        <v>234</v>
      </c>
      <c r="C48" s="181" t="n">
        <v>34850.82</v>
      </c>
      <c r="D48" s="181" t="n">
        <v>24163.51</v>
      </c>
      <c r="E48" s="181" t="n">
        <v>0</v>
      </c>
      <c r="F48" s="181" t="n">
        <v>29337.98</v>
      </c>
      <c r="G48" s="181" t="n">
        <v>0</v>
      </c>
      <c r="H48" s="181" t="n">
        <v>22303.01</v>
      </c>
      <c r="I48" s="181" t="n">
        <v>110655.32</v>
      </c>
      <c r="J48" s="181" t="n">
        <v>0</v>
      </c>
      <c r="K48" s="181" t="n">
        <v>110655.32</v>
      </c>
    </row>
    <row r="49" customFormat="false" ht="12.75" hidden="false" customHeight="false" outlineLevel="0" collapsed="false">
      <c r="A49" s="428"/>
      <c r="B49" s="146" t="s">
        <v>235</v>
      </c>
      <c r="C49" s="181" t="n">
        <v>11725.92</v>
      </c>
      <c r="D49" s="181" t="n">
        <v>8478.07</v>
      </c>
      <c r="E49" s="181" t="n">
        <v>0</v>
      </c>
      <c r="F49" s="181" t="n">
        <v>9791.61</v>
      </c>
      <c r="G49" s="181" t="n">
        <v>0</v>
      </c>
      <c r="H49" s="181" t="n">
        <v>7825.31</v>
      </c>
      <c r="I49" s="181" t="n">
        <v>37820.91</v>
      </c>
      <c r="J49" s="181" t="n">
        <v>0</v>
      </c>
      <c r="K49" s="181" t="n">
        <v>37820.91</v>
      </c>
    </row>
    <row r="50" customFormat="false" ht="12.75" hidden="false" customHeight="false" outlineLevel="0" collapsed="false">
      <c r="A50" s="428"/>
      <c r="B50" s="181" t="s">
        <v>236</v>
      </c>
      <c r="C50" s="181" t="n">
        <v>176388.56</v>
      </c>
      <c r="D50" s="181" t="n">
        <v>125860.24</v>
      </c>
      <c r="E50" s="181" t="n">
        <v>0</v>
      </c>
      <c r="F50" s="181" t="n">
        <v>145360.69</v>
      </c>
      <c r="G50" s="181" t="n">
        <v>0</v>
      </c>
      <c r="H50" s="181" t="n">
        <v>116169.55</v>
      </c>
      <c r="I50" s="181" t="n">
        <v>563779.04</v>
      </c>
      <c r="J50" s="181" t="n">
        <v>0</v>
      </c>
      <c r="K50" s="181" t="n">
        <v>563779.04</v>
      </c>
    </row>
    <row r="51" customFormat="false" ht="12.75" hidden="false" customHeight="false" outlineLevel="0" collapsed="false">
      <c r="A51" s="428"/>
      <c r="B51" s="181" t="s">
        <v>237</v>
      </c>
      <c r="C51" s="181" t="n">
        <v>32306.94</v>
      </c>
      <c r="D51" s="181" t="n">
        <v>24755.77</v>
      </c>
      <c r="E51" s="181" t="n">
        <v>0</v>
      </c>
      <c r="F51" s="181" t="n">
        <v>27787.08</v>
      </c>
      <c r="G51" s="181" t="n">
        <v>0</v>
      </c>
      <c r="H51" s="181" t="n">
        <v>21560.15</v>
      </c>
      <c r="I51" s="181" t="n">
        <v>106409.94</v>
      </c>
      <c r="J51" s="181" t="n">
        <v>0</v>
      </c>
      <c r="K51" s="181" t="n">
        <v>106409.94</v>
      </c>
    </row>
    <row r="52" customFormat="false" ht="12.75" hidden="false" customHeight="false" outlineLevel="0" collapsed="false">
      <c r="A52" s="428"/>
      <c r="B52" s="181" t="s">
        <v>238</v>
      </c>
      <c r="C52" s="181" t="n">
        <v>1161.4</v>
      </c>
      <c r="D52" s="181" t="n">
        <v>2618.35</v>
      </c>
      <c r="E52" s="181" t="n">
        <v>0</v>
      </c>
      <c r="F52" s="181" t="n">
        <v>1211.68</v>
      </c>
      <c r="G52" s="181" t="n">
        <v>0</v>
      </c>
      <c r="H52" s="181" t="n">
        <v>956.06</v>
      </c>
      <c r="I52" s="181" t="n">
        <v>5947.49</v>
      </c>
      <c r="J52" s="181" t="n">
        <v>0</v>
      </c>
      <c r="K52" s="181" t="n">
        <v>5947.49</v>
      </c>
    </row>
    <row r="53" customFormat="false" ht="12.75" hidden="false" customHeight="false" outlineLevel="0" collapsed="false">
      <c r="A53" s="428"/>
      <c r="B53" s="181" t="s">
        <v>241</v>
      </c>
      <c r="C53" s="181" t="n">
        <v>74621.23</v>
      </c>
      <c r="D53" s="181" t="n">
        <v>53952.6</v>
      </c>
      <c r="E53" s="181" t="n">
        <v>0</v>
      </c>
      <c r="F53" s="181" t="n">
        <v>62311.6</v>
      </c>
      <c r="G53" s="181" t="n">
        <v>0</v>
      </c>
      <c r="H53" s="181" t="n">
        <v>49798.34</v>
      </c>
      <c r="I53" s="181" t="n">
        <v>240683.77</v>
      </c>
      <c r="J53" s="181" t="n">
        <v>0</v>
      </c>
      <c r="K53" s="181" t="n">
        <v>240683.77</v>
      </c>
    </row>
    <row r="54" customFormat="false" ht="12.75" hidden="false" customHeight="false" outlineLevel="0" collapsed="false">
      <c r="A54" s="428"/>
      <c r="B54" s="146" t="s">
        <v>239</v>
      </c>
      <c r="C54" s="181" t="n">
        <v>12642.23</v>
      </c>
      <c r="D54" s="181" t="n">
        <v>9140.57</v>
      </c>
      <c r="E54" s="181" t="n">
        <v>0</v>
      </c>
      <c r="F54" s="181" t="n">
        <v>10556.76</v>
      </c>
      <c r="G54" s="181" t="n">
        <v>0</v>
      </c>
      <c r="H54" s="181" t="n">
        <v>8436.76</v>
      </c>
      <c r="I54" s="181" t="n">
        <v>40776.32</v>
      </c>
      <c r="J54" s="181" t="n">
        <v>0</v>
      </c>
      <c r="K54" s="181" t="n">
        <v>40776.32</v>
      </c>
    </row>
    <row r="55" customFormat="false" ht="12.75" hidden="false" customHeight="false" outlineLevel="0" collapsed="false">
      <c r="A55" s="428"/>
      <c r="B55" s="146" t="s">
        <v>240</v>
      </c>
      <c r="C55" s="181" t="n">
        <v>-514.57</v>
      </c>
      <c r="D55" s="181" t="n">
        <v>-371.98</v>
      </c>
      <c r="E55" s="181" t="n">
        <v>0</v>
      </c>
      <c r="F55" s="181" t="n">
        <v>-429.69</v>
      </c>
      <c r="G55" s="181" t="n">
        <v>0</v>
      </c>
      <c r="H55" s="181" t="n">
        <v>-343.35</v>
      </c>
      <c r="I55" s="181" t="n">
        <v>-1659.59</v>
      </c>
      <c r="J55" s="181" t="n">
        <v>0</v>
      </c>
      <c r="K55" s="181" t="n">
        <v>-1659.59</v>
      </c>
    </row>
    <row r="56" customFormat="false" ht="12.75" hidden="false" customHeight="true" outlineLevel="0" collapsed="false">
      <c r="A56" s="428"/>
      <c r="B56" s="185" t="s">
        <v>242</v>
      </c>
      <c r="C56" s="185" t="n">
        <v>173588.84</v>
      </c>
      <c r="D56" s="185" t="n">
        <v>125508.2</v>
      </c>
      <c r="E56" s="185" t="n">
        <v>0</v>
      </c>
      <c r="F56" s="185" t="n">
        <v>144997.52</v>
      </c>
      <c r="G56" s="185" t="n">
        <v>0</v>
      </c>
      <c r="H56" s="185" t="n">
        <v>114649.26</v>
      </c>
      <c r="I56" s="185" t="n">
        <v>558743.82</v>
      </c>
      <c r="J56" s="185" t="n">
        <v>0</v>
      </c>
      <c r="K56" s="185" t="n">
        <v>558743.82</v>
      </c>
    </row>
    <row r="57" customFormat="false" ht="12.75" hidden="true" customHeight="true" outlineLevel="0" collapsed="false">
      <c r="A57" s="428"/>
      <c r="B57" s="146" t="s">
        <v>262</v>
      </c>
      <c r="C57" s="181" t="n">
        <v>0</v>
      </c>
      <c r="D57" s="181" t="n">
        <v>0</v>
      </c>
      <c r="E57" s="181" t="n">
        <v>0</v>
      </c>
      <c r="F57" s="181" t="n">
        <v>0</v>
      </c>
      <c r="G57" s="181" t="n">
        <v>0</v>
      </c>
      <c r="H57" s="181" t="n">
        <v>0</v>
      </c>
      <c r="I57" s="181" t="n">
        <v>0</v>
      </c>
      <c r="J57" s="181" t="n">
        <v>0</v>
      </c>
      <c r="K57" s="181" t="n">
        <v>0</v>
      </c>
    </row>
    <row r="58" customFormat="false" ht="12.75" hidden="false" customHeight="false" outlineLevel="0" collapsed="false">
      <c r="A58" s="428"/>
      <c r="B58" s="209" t="s">
        <v>160</v>
      </c>
      <c r="C58" s="209" t="n">
        <v>616145.45</v>
      </c>
      <c r="D58" s="209" t="n">
        <v>512342.71</v>
      </c>
      <c r="E58" s="209" t="n">
        <v>0</v>
      </c>
      <c r="F58" s="209" t="n">
        <v>524962.6</v>
      </c>
      <c r="G58" s="209" t="n">
        <v>0</v>
      </c>
      <c r="H58" s="209" t="n">
        <v>413232.1</v>
      </c>
      <c r="I58" s="209" t="n">
        <v>2066682.86</v>
      </c>
      <c r="J58" s="209" t="n">
        <v>0</v>
      </c>
      <c r="K58" s="209" t="n">
        <v>2066682.86</v>
      </c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3"/>
      <c r="AK58" s="143"/>
      <c r="AL58" s="143"/>
      <c r="AM58" s="143"/>
      <c r="AN58" s="143"/>
      <c r="AO58" s="143"/>
      <c r="AP58" s="143"/>
      <c r="AQ58" s="143"/>
      <c r="AR58" s="143"/>
      <c r="AS58" s="143"/>
      <c r="AT58" s="143"/>
      <c r="AU58" s="143"/>
      <c r="AV58" s="143"/>
      <c r="AW58" s="143"/>
      <c r="AX58" s="143"/>
      <c r="AY58" s="143"/>
      <c r="AZ58" s="143"/>
      <c r="BA58" s="143"/>
      <c r="BB58" s="143"/>
      <c r="BC58" s="143"/>
      <c r="BD58" s="143"/>
      <c r="BE58" s="143"/>
      <c r="BF58" s="143"/>
      <c r="BG58" s="143"/>
      <c r="BH58" s="143"/>
      <c r="BI58" s="143"/>
      <c r="BJ58" s="143"/>
      <c r="BK58" s="143"/>
      <c r="BL58" s="143"/>
      <c r="BM58" s="143"/>
      <c r="BN58" s="143"/>
      <c r="BO58" s="143"/>
      <c r="BP58" s="143"/>
      <c r="BQ58" s="143"/>
      <c r="BR58" s="143"/>
      <c r="BS58" s="143"/>
      <c r="BT58" s="143"/>
      <c r="BU58" s="143"/>
      <c r="BV58" s="143"/>
      <c r="BW58" s="143"/>
      <c r="BX58" s="143"/>
      <c r="BY58" s="143"/>
      <c r="BZ58" s="143"/>
      <c r="CA58" s="143"/>
      <c r="CB58" s="143"/>
      <c r="CC58" s="143"/>
      <c r="CD58" s="143"/>
      <c r="CE58" s="143"/>
      <c r="CF58" s="143"/>
      <c r="CG58" s="143"/>
      <c r="CH58" s="143"/>
      <c r="CI58" s="143"/>
      <c r="CJ58" s="143"/>
      <c r="CK58" s="143"/>
      <c r="CL58" s="143"/>
      <c r="CM58" s="143"/>
      <c r="CN58" s="143"/>
      <c r="CO58" s="143"/>
      <c r="CP58" s="143"/>
      <c r="CQ58" s="143"/>
      <c r="CR58" s="143"/>
      <c r="CS58" s="143"/>
      <c r="CT58" s="143"/>
      <c r="CU58" s="143"/>
      <c r="CV58" s="143"/>
      <c r="CW58" s="143"/>
      <c r="CX58" s="143"/>
      <c r="CY58" s="143"/>
      <c r="CZ58" s="143"/>
      <c r="DA58" s="143"/>
      <c r="DB58" s="143"/>
      <c r="DC58" s="143"/>
      <c r="DD58" s="143"/>
      <c r="DE58" s="143"/>
      <c r="DF58" s="143"/>
      <c r="DG58" s="143"/>
      <c r="DH58" s="143"/>
      <c r="DI58" s="143"/>
      <c r="DJ58" s="143"/>
      <c r="DK58" s="143"/>
      <c r="DL58" s="143"/>
      <c r="DM58" s="143"/>
      <c r="DN58" s="143"/>
      <c r="DO58" s="143"/>
      <c r="DP58" s="143"/>
      <c r="DQ58" s="143"/>
      <c r="DR58" s="143"/>
      <c r="DS58" s="143"/>
      <c r="DT58" s="143"/>
      <c r="DU58" s="143"/>
      <c r="DV58" s="143"/>
      <c r="DW58" s="143"/>
      <c r="DX58" s="143"/>
      <c r="DY58" s="143"/>
      <c r="DZ58" s="143"/>
      <c r="EA58" s="143"/>
      <c r="EB58" s="143"/>
      <c r="EC58" s="143"/>
      <c r="ED58" s="143"/>
      <c r="EE58" s="143"/>
      <c r="EF58" s="143"/>
      <c r="EG58" s="143"/>
      <c r="EH58" s="143"/>
      <c r="EI58" s="143"/>
      <c r="EJ58" s="143"/>
      <c r="EK58" s="143"/>
      <c r="EL58" s="143"/>
      <c r="EM58" s="143"/>
      <c r="EN58" s="143"/>
      <c r="EO58" s="143"/>
      <c r="EP58" s="143"/>
      <c r="EQ58" s="143"/>
      <c r="ER58" s="143"/>
      <c r="ES58" s="143"/>
      <c r="ET58" s="143"/>
      <c r="EU58" s="143"/>
      <c r="EV58" s="143"/>
      <c r="EW58" s="143"/>
      <c r="EX58" s="143"/>
      <c r="EY58" s="143"/>
      <c r="EZ58" s="143"/>
      <c r="FA58" s="143"/>
      <c r="FB58" s="143"/>
      <c r="FC58" s="143"/>
      <c r="FD58" s="143"/>
      <c r="FE58" s="143"/>
      <c r="FF58" s="143"/>
      <c r="FG58" s="143"/>
      <c r="FH58" s="143"/>
      <c r="FI58" s="143"/>
      <c r="FJ58" s="143"/>
      <c r="FK58" s="143"/>
      <c r="FL58" s="143"/>
      <c r="FM58" s="143"/>
      <c r="FN58" s="143"/>
      <c r="FO58" s="143"/>
      <c r="FP58" s="143"/>
      <c r="FQ58" s="143"/>
      <c r="FR58" s="143"/>
      <c r="FS58" s="143"/>
      <c r="FT58" s="143"/>
      <c r="FU58" s="143"/>
      <c r="FV58" s="143"/>
      <c r="FW58" s="143"/>
      <c r="FX58" s="143"/>
      <c r="FY58" s="143"/>
      <c r="FZ58" s="143"/>
      <c r="GA58" s="143"/>
      <c r="GB58" s="143"/>
      <c r="GC58" s="143"/>
      <c r="GD58" s="143"/>
      <c r="GE58" s="143"/>
      <c r="GF58" s="143"/>
      <c r="GG58" s="143"/>
      <c r="GH58" s="143"/>
      <c r="GI58" s="143"/>
      <c r="GJ58" s="143"/>
      <c r="GK58" s="143"/>
      <c r="GL58" s="143"/>
      <c r="GM58" s="143"/>
      <c r="GN58" s="143"/>
      <c r="GO58" s="143"/>
      <c r="GP58" s="143"/>
      <c r="GQ58" s="143"/>
      <c r="GR58" s="143"/>
      <c r="GS58" s="143"/>
      <c r="GT58" s="143"/>
      <c r="GU58" s="143"/>
      <c r="GV58" s="143"/>
      <c r="GW58" s="143"/>
      <c r="GX58" s="143"/>
      <c r="GY58" s="143"/>
      <c r="GZ58" s="143"/>
      <c r="HA58" s="143"/>
      <c r="HB58" s="143"/>
      <c r="HC58" s="143"/>
      <c r="HD58" s="143"/>
      <c r="HE58" s="143"/>
      <c r="HF58" s="143"/>
      <c r="HG58" s="143"/>
      <c r="HH58" s="143"/>
      <c r="HI58" s="143"/>
      <c r="HJ58" s="143"/>
      <c r="HK58" s="143"/>
      <c r="HL58" s="143"/>
      <c r="HM58" s="143"/>
      <c r="HN58" s="143"/>
      <c r="HO58" s="143"/>
      <c r="HP58" s="143"/>
      <c r="HQ58" s="143"/>
      <c r="HR58" s="143"/>
      <c r="HS58" s="143"/>
      <c r="HT58" s="143"/>
      <c r="HU58" s="143"/>
      <c r="HV58" s="143"/>
      <c r="HW58" s="143"/>
      <c r="HX58" s="143"/>
      <c r="HY58" s="143"/>
      <c r="HZ58" s="143"/>
      <c r="IA58" s="143"/>
      <c r="IB58" s="143"/>
      <c r="IC58" s="143"/>
      <c r="ID58" s="143"/>
      <c r="IE58" s="143"/>
      <c r="IF58" s="143"/>
      <c r="IG58" s="143"/>
      <c r="IH58" s="143"/>
      <c r="II58" s="143"/>
      <c r="IJ58" s="143"/>
      <c r="IK58" s="143"/>
      <c r="IL58" s="143"/>
      <c r="IM58" s="143"/>
      <c r="IN58" s="143"/>
      <c r="IO58" s="143"/>
      <c r="IP58" s="143"/>
      <c r="IQ58" s="143"/>
      <c r="IR58" s="143"/>
      <c r="IS58" s="143"/>
      <c r="IT58" s="143"/>
      <c r="IU58" s="143"/>
      <c r="IV58" s="143"/>
      <c r="IW58" s="143"/>
    </row>
    <row r="59" customFormat="false" ht="12.75" hidden="false" customHeight="false" outlineLevel="0" collapsed="false">
      <c r="A59" s="428"/>
      <c r="B59" s="190" t="s">
        <v>243</v>
      </c>
      <c r="C59" s="190" t="n">
        <v>483957.41</v>
      </c>
      <c r="D59" s="190" t="n">
        <v>534183.5</v>
      </c>
      <c r="E59" s="190" t="n">
        <v>0</v>
      </c>
      <c r="F59" s="190" t="n">
        <v>400656.41</v>
      </c>
      <c r="G59" s="190" t="n">
        <v>0</v>
      </c>
      <c r="H59" s="190" t="n">
        <v>90965.88</v>
      </c>
      <c r="I59" s="190" t="n">
        <v>1509763.2</v>
      </c>
      <c r="J59" s="190" t="n">
        <v>0</v>
      </c>
      <c r="K59" s="190" t="n">
        <v>1509763.2</v>
      </c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3"/>
      <c r="AK59" s="143"/>
      <c r="AL59" s="143"/>
      <c r="AM59" s="143"/>
      <c r="AN59" s="143"/>
      <c r="AO59" s="143"/>
      <c r="AP59" s="143"/>
      <c r="AQ59" s="143"/>
      <c r="AR59" s="143"/>
      <c r="AS59" s="143"/>
      <c r="AT59" s="143"/>
      <c r="AU59" s="143"/>
      <c r="AV59" s="143"/>
      <c r="AW59" s="143"/>
      <c r="AX59" s="143"/>
      <c r="AY59" s="143"/>
      <c r="AZ59" s="143"/>
      <c r="BA59" s="143"/>
      <c r="BB59" s="143"/>
      <c r="BC59" s="143"/>
      <c r="BD59" s="143"/>
      <c r="BE59" s="143"/>
      <c r="BF59" s="143"/>
      <c r="BG59" s="143"/>
      <c r="BH59" s="143"/>
      <c r="BI59" s="143"/>
      <c r="BJ59" s="143"/>
      <c r="BK59" s="143"/>
      <c r="BL59" s="143"/>
      <c r="BM59" s="143"/>
      <c r="BN59" s="143"/>
      <c r="BO59" s="143"/>
      <c r="BP59" s="143"/>
      <c r="BQ59" s="143"/>
      <c r="BR59" s="143"/>
      <c r="BS59" s="143"/>
      <c r="BT59" s="143"/>
      <c r="BU59" s="143"/>
      <c r="BV59" s="143"/>
      <c r="BW59" s="143"/>
      <c r="BX59" s="143"/>
      <c r="BY59" s="143"/>
      <c r="BZ59" s="143"/>
      <c r="CA59" s="143"/>
      <c r="CB59" s="143"/>
      <c r="CC59" s="143"/>
      <c r="CD59" s="143"/>
      <c r="CE59" s="143"/>
      <c r="CF59" s="143"/>
      <c r="CG59" s="143"/>
      <c r="CH59" s="143"/>
      <c r="CI59" s="143"/>
      <c r="CJ59" s="143"/>
      <c r="CK59" s="143"/>
      <c r="CL59" s="143"/>
      <c r="CM59" s="143"/>
      <c r="CN59" s="143"/>
      <c r="CO59" s="143"/>
      <c r="CP59" s="143"/>
      <c r="CQ59" s="143"/>
      <c r="CR59" s="143"/>
      <c r="CS59" s="143"/>
      <c r="CT59" s="143"/>
      <c r="CU59" s="143"/>
      <c r="CV59" s="143"/>
      <c r="CW59" s="143"/>
      <c r="CX59" s="143"/>
      <c r="CY59" s="143"/>
      <c r="CZ59" s="143"/>
      <c r="DA59" s="143"/>
      <c r="DB59" s="143"/>
      <c r="DC59" s="143"/>
      <c r="DD59" s="143"/>
      <c r="DE59" s="143"/>
      <c r="DF59" s="143"/>
      <c r="DG59" s="143"/>
      <c r="DH59" s="143"/>
      <c r="DI59" s="143"/>
      <c r="DJ59" s="143"/>
      <c r="DK59" s="143"/>
      <c r="DL59" s="143"/>
      <c r="DM59" s="143"/>
      <c r="DN59" s="143"/>
      <c r="DO59" s="143"/>
      <c r="DP59" s="143"/>
      <c r="DQ59" s="143"/>
      <c r="DR59" s="143"/>
      <c r="DS59" s="143"/>
      <c r="DT59" s="143"/>
      <c r="DU59" s="143"/>
      <c r="DV59" s="143"/>
      <c r="DW59" s="143"/>
      <c r="DX59" s="143"/>
      <c r="DY59" s="143"/>
      <c r="DZ59" s="143"/>
      <c r="EA59" s="143"/>
      <c r="EB59" s="143"/>
      <c r="EC59" s="143"/>
      <c r="ED59" s="143"/>
      <c r="EE59" s="143"/>
      <c r="EF59" s="143"/>
      <c r="EG59" s="143"/>
      <c r="EH59" s="143"/>
      <c r="EI59" s="143"/>
      <c r="EJ59" s="143"/>
      <c r="EK59" s="143"/>
      <c r="EL59" s="143"/>
      <c r="EM59" s="143"/>
      <c r="EN59" s="143"/>
      <c r="EO59" s="143"/>
      <c r="EP59" s="143"/>
      <c r="EQ59" s="143"/>
      <c r="ER59" s="143"/>
      <c r="ES59" s="143"/>
      <c r="ET59" s="143"/>
      <c r="EU59" s="143"/>
      <c r="EV59" s="143"/>
      <c r="EW59" s="143"/>
      <c r="EX59" s="143"/>
      <c r="EY59" s="143"/>
      <c r="EZ59" s="143"/>
      <c r="FA59" s="143"/>
      <c r="FB59" s="143"/>
      <c r="FC59" s="143"/>
      <c r="FD59" s="143"/>
      <c r="FE59" s="143"/>
      <c r="FF59" s="143"/>
      <c r="FG59" s="143"/>
      <c r="FH59" s="143"/>
      <c r="FI59" s="143"/>
      <c r="FJ59" s="143"/>
      <c r="FK59" s="143"/>
      <c r="FL59" s="143"/>
      <c r="FM59" s="143"/>
      <c r="FN59" s="143"/>
      <c r="FO59" s="143"/>
      <c r="FP59" s="143"/>
      <c r="FQ59" s="143"/>
      <c r="FR59" s="143"/>
      <c r="FS59" s="143"/>
      <c r="FT59" s="143"/>
      <c r="FU59" s="143"/>
      <c r="FV59" s="143"/>
      <c r="FW59" s="143"/>
      <c r="FX59" s="143"/>
      <c r="FY59" s="143"/>
      <c r="FZ59" s="143"/>
      <c r="GA59" s="143"/>
      <c r="GB59" s="143"/>
      <c r="GC59" s="143"/>
      <c r="GD59" s="143"/>
      <c r="GE59" s="143"/>
      <c r="GF59" s="143"/>
      <c r="GG59" s="143"/>
      <c r="GH59" s="143"/>
      <c r="GI59" s="143"/>
      <c r="GJ59" s="143"/>
      <c r="GK59" s="143"/>
      <c r="GL59" s="143"/>
      <c r="GM59" s="143"/>
      <c r="GN59" s="143"/>
      <c r="GO59" s="143"/>
      <c r="GP59" s="143"/>
      <c r="GQ59" s="143"/>
      <c r="GR59" s="143"/>
      <c r="GS59" s="143"/>
      <c r="GT59" s="143"/>
      <c r="GU59" s="143"/>
      <c r="GV59" s="143"/>
      <c r="GW59" s="143"/>
      <c r="GX59" s="143"/>
      <c r="GY59" s="143"/>
      <c r="GZ59" s="143"/>
      <c r="HA59" s="143"/>
      <c r="HB59" s="143"/>
      <c r="HC59" s="143"/>
      <c r="HD59" s="143"/>
      <c r="HE59" s="143"/>
      <c r="HF59" s="143"/>
      <c r="HG59" s="143"/>
      <c r="HH59" s="143"/>
      <c r="HI59" s="143"/>
      <c r="HJ59" s="143"/>
      <c r="HK59" s="143"/>
      <c r="HL59" s="143"/>
      <c r="HM59" s="143"/>
      <c r="HN59" s="143"/>
      <c r="HO59" s="143"/>
      <c r="HP59" s="143"/>
      <c r="HQ59" s="143"/>
      <c r="HR59" s="143"/>
      <c r="HS59" s="143"/>
      <c r="HT59" s="143"/>
      <c r="HU59" s="143"/>
      <c r="HV59" s="143"/>
      <c r="HW59" s="143"/>
      <c r="HX59" s="143"/>
      <c r="HY59" s="143"/>
      <c r="HZ59" s="143"/>
      <c r="IA59" s="143"/>
      <c r="IB59" s="143"/>
      <c r="IC59" s="143"/>
      <c r="ID59" s="143"/>
      <c r="IE59" s="143"/>
      <c r="IF59" s="143"/>
      <c r="IG59" s="143"/>
      <c r="IH59" s="143"/>
      <c r="II59" s="143"/>
      <c r="IJ59" s="143"/>
      <c r="IK59" s="143"/>
      <c r="IL59" s="143"/>
      <c r="IM59" s="143"/>
      <c r="IN59" s="143"/>
      <c r="IO59" s="143"/>
      <c r="IP59" s="143"/>
      <c r="IQ59" s="143"/>
      <c r="IR59" s="143"/>
      <c r="IS59" s="143"/>
      <c r="IT59" s="143"/>
      <c r="IU59" s="143"/>
      <c r="IV59" s="143"/>
      <c r="IW59" s="143"/>
    </row>
    <row r="60" customFormat="false" ht="12.75" hidden="false" customHeight="true" outlineLevel="0" collapsed="false">
      <c r="A60" s="428"/>
      <c r="B60" s="181" t="s">
        <v>263</v>
      </c>
      <c r="C60" s="181" t="n">
        <v>0</v>
      </c>
      <c r="D60" s="181" t="n">
        <v>0</v>
      </c>
      <c r="E60" s="181" t="n">
        <v>0</v>
      </c>
      <c r="F60" s="181" t="n">
        <v>0</v>
      </c>
      <c r="G60" s="181" t="n">
        <v>0</v>
      </c>
      <c r="H60" s="181" t="n">
        <v>0</v>
      </c>
      <c r="I60" s="181" t="n">
        <v>0</v>
      </c>
      <c r="J60" s="181" t="n">
        <v>0</v>
      </c>
      <c r="K60" s="181" t="n">
        <v>0</v>
      </c>
    </row>
    <row r="61" customFormat="false" ht="12.75" hidden="false" customHeight="true" outlineLevel="0" collapsed="false">
      <c r="A61" s="428"/>
      <c r="B61" s="146" t="s">
        <v>264</v>
      </c>
      <c r="C61" s="181" t="n">
        <v>0</v>
      </c>
      <c r="D61" s="181" t="n">
        <v>0</v>
      </c>
      <c r="E61" s="181" t="n">
        <v>0</v>
      </c>
      <c r="F61" s="181" t="n">
        <v>0</v>
      </c>
      <c r="G61" s="181" t="n">
        <v>0</v>
      </c>
      <c r="H61" s="181" t="n">
        <v>0</v>
      </c>
      <c r="I61" s="181" t="n">
        <v>0</v>
      </c>
      <c r="J61" s="181" t="n">
        <v>0</v>
      </c>
      <c r="K61" s="181" t="n">
        <v>0</v>
      </c>
    </row>
    <row r="62" customFormat="false" ht="12.75" hidden="false" customHeight="true" outlineLevel="0" collapsed="false">
      <c r="A62" s="428"/>
      <c r="B62" s="181" t="s">
        <v>244</v>
      </c>
      <c r="C62" s="181" t="n">
        <v>0</v>
      </c>
      <c r="D62" s="181" t="n">
        <v>0</v>
      </c>
      <c r="E62" s="181" t="n">
        <v>0</v>
      </c>
      <c r="F62" s="181" t="n">
        <v>0</v>
      </c>
      <c r="G62" s="181" t="n">
        <v>0</v>
      </c>
      <c r="H62" s="181" t="n">
        <v>0</v>
      </c>
      <c r="I62" s="181" t="n">
        <v>0</v>
      </c>
      <c r="J62" s="181" t="n">
        <v>0</v>
      </c>
      <c r="K62" s="181" t="n">
        <v>0</v>
      </c>
    </row>
    <row r="63" customFormat="false" ht="12.75" hidden="false" customHeight="true" outlineLevel="0" collapsed="false">
      <c r="A63" s="428"/>
      <c r="B63" s="181" t="s">
        <v>245</v>
      </c>
      <c r="C63" s="181" t="n">
        <v>0</v>
      </c>
      <c r="D63" s="181" t="n">
        <v>0</v>
      </c>
      <c r="E63" s="181" t="n">
        <v>0</v>
      </c>
      <c r="F63" s="181" t="n">
        <v>0</v>
      </c>
      <c r="G63" s="181" t="n">
        <v>0</v>
      </c>
      <c r="H63" s="181" t="n">
        <v>0</v>
      </c>
      <c r="I63" s="181" t="n">
        <v>0</v>
      </c>
      <c r="J63" s="181" t="n">
        <v>0</v>
      </c>
      <c r="K63" s="181" t="n">
        <v>0</v>
      </c>
    </row>
    <row r="64" customFormat="false" ht="12.75" hidden="false" customHeight="true" outlineLevel="0" collapsed="false">
      <c r="A64" s="428"/>
      <c r="B64" s="181" t="s">
        <v>246</v>
      </c>
      <c r="C64" s="181" t="n">
        <v>0</v>
      </c>
      <c r="D64" s="181" t="n">
        <v>0</v>
      </c>
      <c r="E64" s="181" t="n">
        <v>0</v>
      </c>
      <c r="F64" s="181" t="n">
        <v>0</v>
      </c>
      <c r="G64" s="181" t="n">
        <v>0</v>
      </c>
      <c r="H64" s="181" t="n">
        <v>0</v>
      </c>
      <c r="I64" s="181" t="n">
        <v>0</v>
      </c>
      <c r="J64" s="181" t="n">
        <v>0</v>
      </c>
      <c r="K64" s="181" t="n">
        <v>0</v>
      </c>
    </row>
    <row r="65" customFormat="false" ht="12.75" hidden="false" customHeight="true" outlineLevel="0" collapsed="false">
      <c r="A65" s="428"/>
      <c r="B65" s="432" t="s">
        <v>247</v>
      </c>
      <c r="C65" s="185" t="n">
        <v>0</v>
      </c>
      <c r="D65" s="185" t="n">
        <v>0</v>
      </c>
      <c r="E65" s="185" t="n">
        <v>0</v>
      </c>
      <c r="F65" s="185" t="n">
        <v>0</v>
      </c>
      <c r="G65" s="185" t="n">
        <v>0</v>
      </c>
      <c r="H65" s="185" t="n">
        <v>0</v>
      </c>
      <c r="I65" s="185" t="n">
        <v>0</v>
      </c>
      <c r="J65" s="185" t="n">
        <v>0</v>
      </c>
      <c r="K65" s="185" t="n">
        <v>0</v>
      </c>
    </row>
    <row r="66" customFormat="false" ht="18" hidden="false" customHeight="true" outlineLevel="0" collapsed="false">
      <c r="A66" s="428"/>
      <c r="B66" s="190" t="s">
        <v>248</v>
      </c>
      <c r="C66" s="190" t="n">
        <v>0</v>
      </c>
      <c r="D66" s="190" t="n">
        <v>0</v>
      </c>
      <c r="E66" s="190" t="n">
        <v>0</v>
      </c>
      <c r="F66" s="190" t="n">
        <v>0</v>
      </c>
      <c r="G66" s="190" t="n">
        <v>0</v>
      </c>
      <c r="H66" s="190" t="n">
        <v>0</v>
      </c>
      <c r="I66" s="190" t="n">
        <v>0</v>
      </c>
      <c r="J66" s="190" t="n">
        <v>0</v>
      </c>
      <c r="K66" s="190" t="n">
        <v>0</v>
      </c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C66" s="143"/>
      <c r="AD66" s="143"/>
      <c r="AE66" s="143"/>
      <c r="AF66" s="143"/>
      <c r="AG66" s="143"/>
      <c r="AH66" s="143"/>
      <c r="AI66" s="143"/>
      <c r="AJ66" s="143"/>
      <c r="AK66" s="143"/>
      <c r="AL66" s="143"/>
      <c r="AM66" s="143"/>
      <c r="AN66" s="143"/>
      <c r="AO66" s="143"/>
      <c r="AP66" s="143"/>
      <c r="AQ66" s="143"/>
      <c r="AR66" s="143"/>
      <c r="AS66" s="143"/>
      <c r="AT66" s="143"/>
      <c r="AU66" s="143"/>
      <c r="AV66" s="143"/>
      <c r="AW66" s="143"/>
      <c r="AX66" s="143"/>
      <c r="AY66" s="143"/>
      <c r="AZ66" s="143"/>
      <c r="BA66" s="143"/>
      <c r="BB66" s="143"/>
      <c r="BC66" s="143"/>
      <c r="BD66" s="143"/>
      <c r="BE66" s="143"/>
      <c r="BF66" s="143"/>
      <c r="BG66" s="143"/>
      <c r="BH66" s="143"/>
      <c r="BI66" s="143"/>
      <c r="BJ66" s="143"/>
      <c r="BK66" s="143"/>
      <c r="BL66" s="143"/>
      <c r="BM66" s="143"/>
      <c r="BN66" s="143"/>
      <c r="BO66" s="143"/>
      <c r="BP66" s="143"/>
      <c r="BQ66" s="143"/>
      <c r="BR66" s="143"/>
      <c r="BS66" s="143"/>
      <c r="BT66" s="143"/>
      <c r="BU66" s="143"/>
      <c r="BV66" s="143"/>
      <c r="BW66" s="143"/>
      <c r="BX66" s="143"/>
      <c r="BY66" s="143"/>
      <c r="BZ66" s="143"/>
      <c r="CA66" s="143"/>
      <c r="CB66" s="143"/>
      <c r="CC66" s="143"/>
      <c r="CD66" s="143"/>
      <c r="CE66" s="143"/>
      <c r="CF66" s="143"/>
      <c r="CG66" s="143"/>
      <c r="CH66" s="143"/>
      <c r="CI66" s="143"/>
      <c r="CJ66" s="143"/>
      <c r="CK66" s="143"/>
      <c r="CL66" s="143"/>
      <c r="CM66" s="143"/>
      <c r="CN66" s="143"/>
      <c r="CO66" s="143"/>
      <c r="CP66" s="143"/>
      <c r="CQ66" s="143"/>
      <c r="CR66" s="143"/>
      <c r="CS66" s="143"/>
      <c r="CT66" s="143"/>
      <c r="CU66" s="143"/>
      <c r="CV66" s="143"/>
      <c r="CW66" s="143"/>
      <c r="CX66" s="143"/>
      <c r="CY66" s="143"/>
      <c r="CZ66" s="143"/>
      <c r="DA66" s="143"/>
      <c r="DB66" s="143"/>
      <c r="DC66" s="143"/>
      <c r="DD66" s="143"/>
      <c r="DE66" s="143"/>
      <c r="DF66" s="143"/>
      <c r="DG66" s="143"/>
      <c r="DH66" s="143"/>
      <c r="DI66" s="143"/>
      <c r="DJ66" s="143"/>
      <c r="DK66" s="143"/>
      <c r="DL66" s="143"/>
      <c r="DM66" s="143"/>
      <c r="DN66" s="143"/>
      <c r="DO66" s="143"/>
      <c r="DP66" s="143"/>
      <c r="DQ66" s="143"/>
      <c r="DR66" s="143"/>
      <c r="DS66" s="143"/>
      <c r="DT66" s="143"/>
      <c r="DU66" s="143"/>
      <c r="DV66" s="143"/>
      <c r="DW66" s="143"/>
      <c r="DX66" s="143"/>
      <c r="DY66" s="143"/>
      <c r="DZ66" s="143"/>
      <c r="EA66" s="143"/>
      <c r="EB66" s="143"/>
      <c r="EC66" s="143"/>
      <c r="ED66" s="143"/>
      <c r="EE66" s="143"/>
      <c r="EF66" s="143"/>
      <c r="EG66" s="143"/>
      <c r="EH66" s="143"/>
      <c r="EI66" s="143"/>
      <c r="EJ66" s="143"/>
      <c r="EK66" s="143"/>
      <c r="EL66" s="143"/>
      <c r="EM66" s="143"/>
      <c r="EN66" s="143"/>
      <c r="EO66" s="143"/>
      <c r="EP66" s="143"/>
      <c r="EQ66" s="143"/>
      <c r="ER66" s="143"/>
      <c r="ES66" s="143"/>
      <c r="ET66" s="143"/>
      <c r="EU66" s="143"/>
      <c r="EV66" s="143"/>
      <c r="EW66" s="143"/>
      <c r="EX66" s="143"/>
      <c r="EY66" s="143"/>
      <c r="EZ66" s="143"/>
      <c r="FA66" s="143"/>
      <c r="FB66" s="143"/>
      <c r="FC66" s="143"/>
      <c r="FD66" s="143"/>
      <c r="FE66" s="143"/>
      <c r="FF66" s="143"/>
      <c r="FG66" s="143"/>
      <c r="FH66" s="143"/>
      <c r="FI66" s="143"/>
      <c r="FJ66" s="143"/>
      <c r="FK66" s="143"/>
      <c r="FL66" s="143"/>
      <c r="FM66" s="143"/>
      <c r="FN66" s="143"/>
      <c r="FO66" s="143"/>
      <c r="FP66" s="143"/>
      <c r="FQ66" s="143"/>
      <c r="FR66" s="143"/>
      <c r="FS66" s="143"/>
      <c r="FT66" s="143"/>
      <c r="FU66" s="143"/>
      <c r="FV66" s="143"/>
      <c r="FW66" s="143"/>
      <c r="FX66" s="143"/>
      <c r="FY66" s="143"/>
      <c r="FZ66" s="143"/>
      <c r="GA66" s="143"/>
      <c r="GB66" s="143"/>
      <c r="GC66" s="143"/>
      <c r="GD66" s="143"/>
      <c r="GE66" s="143"/>
      <c r="GF66" s="143"/>
      <c r="GG66" s="143"/>
      <c r="GH66" s="143"/>
      <c r="GI66" s="143"/>
      <c r="GJ66" s="143"/>
      <c r="GK66" s="143"/>
      <c r="GL66" s="143"/>
      <c r="GM66" s="143"/>
      <c r="GN66" s="143"/>
      <c r="GO66" s="143"/>
      <c r="GP66" s="143"/>
      <c r="GQ66" s="143"/>
      <c r="GR66" s="143"/>
      <c r="GS66" s="143"/>
      <c r="GT66" s="143"/>
      <c r="GU66" s="143"/>
      <c r="GV66" s="143"/>
      <c r="GW66" s="143"/>
      <c r="GX66" s="143"/>
      <c r="GY66" s="143"/>
      <c r="GZ66" s="143"/>
      <c r="HA66" s="143"/>
      <c r="HB66" s="143"/>
      <c r="HC66" s="143"/>
      <c r="HD66" s="143"/>
      <c r="HE66" s="143"/>
      <c r="HF66" s="143"/>
      <c r="HG66" s="143"/>
      <c r="HH66" s="143"/>
      <c r="HI66" s="143"/>
      <c r="HJ66" s="143"/>
      <c r="HK66" s="143"/>
      <c r="HL66" s="143"/>
      <c r="HM66" s="143"/>
      <c r="HN66" s="143"/>
      <c r="HO66" s="143"/>
      <c r="HP66" s="143"/>
      <c r="HQ66" s="143"/>
      <c r="HR66" s="143"/>
      <c r="HS66" s="143"/>
      <c r="HT66" s="143"/>
      <c r="HU66" s="143"/>
      <c r="HV66" s="143"/>
      <c r="HW66" s="143"/>
      <c r="HX66" s="143"/>
      <c r="HY66" s="143"/>
      <c r="HZ66" s="143"/>
      <c r="IA66" s="143"/>
      <c r="IB66" s="143"/>
      <c r="IC66" s="143"/>
      <c r="ID66" s="143"/>
      <c r="IE66" s="143"/>
      <c r="IF66" s="143"/>
      <c r="IG66" s="143"/>
      <c r="IH66" s="143"/>
      <c r="II66" s="143"/>
      <c r="IJ66" s="143"/>
      <c r="IK66" s="143"/>
      <c r="IL66" s="143"/>
      <c r="IM66" s="143"/>
      <c r="IN66" s="143"/>
      <c r="IO66" s="143"/>
      <c r="IP66" s="143"/>
      <c r="IQ66" s="143"/>
      <c r="IR66" s="143"/>
      <c r="IS66" s="143"/>
      <c r="IT66" s="143"/>
      <c r="IU66" s="143"/>
      <c r="IV66" s="143"/>
      <c r="IW66" s="143"/>
    </row>
    <row r="67" customFormat="false" ht="18" hidden="false" customHeight="true" outlineLevel="0" collapsed="false">
      <c r="A67" s="428"/>
      <c r="B67" s="181" t="s">
        <v>249</v>
      </c>
      <c r="C67" s="181" t="n">
        <v>814174.06</v>
      </c>
      <c r="D67" s="181" t="n">
        <v>453447.77</v>
      </c>
      <c r="E67" s="181" t="n">
        <v>0</v>
      </c>
      <c r="F67" s="181" t="n">
        <v>465424.23</v>
      </c>
      <c r="G67" s="181" t="n">
        <v>0</v>
      </c>
      <c r="H67" s="181" t="n">
        <v>-41972.15</v>
      </c>
      <c r="I67" s="181" t="n">
        <v>1691073.91</v>
      </c>
      <c r="J67" s="181" t="n">
        <v>23617.93</v>
      </c>
      <c r="K67" s="181" t="n">
        <v>1714691.84</v>
      </c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  <c r="BI67" s="153"/>
      <c r="BJ67" s="153"/>
      <c r="BK67" s="153"/>
      <c r="BL67" s="153"/>
      <c r="BM67" s="153"/>
      <c r="BN67" s="153"/>
      <c r="BO67" s="153"/>
      <c r="BP67" s="153"/>
      <c r="BQ67" s="153"/>
      <c r="BR67" s="153"/>
      <c r="BS67" s="153"/>
      <c r="BT67" s="153"/>
      <c r="BU67" s="153"/>
      <c r="BV67" s="153"/>
      <c r="BW67" s="153"/>
      <c r="BX67" s="153"/>
      <c r="BY67" s="153"/>
      <c r="BZ67" s="153"/>
      <c r="CA67" s="153"/>
      <c r="CB67" s="153"/>
      <c r="CC67" s="153"/>
      <c r="CD67" s="153"/>
      <c r="CE67" s="153"/>
      <c r="CF67" s="153"/>
      <c r="CG67" s="153"/>
      <c r="CH67" s="153"/>
      <c r="CI67" s="153"/>
      <c r="CJ67" s="153"/>
      <c r="CK67" s="153"/>
      <c r="CL67" s="153"/>
      <c r="CM67" s="153"/>
      <c r="CN67" s="153"/>
      <c r="CO67" s="153"/>
      <c r="CP67" s="153"/>
      <c r="CQ67" s="153"/>
      <c r="CR67" s="153"/>
      <c r="CS67" s="153"/>
      <c r="CT67" s="153"/>
      <c r="CU67" s="153"/>
      <c r="CV67" s="153"/>
      <c r="CW67" s="153"/>
      <c r="CX67" s="153"/>
      <c r="CY67" s="153"/>
      <c r="CZ67" s="153"/>
      <c r="DA67" s="153"/>
      <c r="DB67" s="153"/>
      <c r="DC67" s="153"/>
      <c r="DD67" s="153"/>
      <c r="DE67" s="153"/>
      <c r="DF67" s="153"/>
      <c r="DG67" s="153"/>
      <c r="DH67" s="153"/>
      <c r="DI67" s="153"/>
      <c r="DJ67" s="153"/>
      <c r="DK67" s="153"/>
      <c r="DL67" s="153"/>
      <c r="DM67" s="153"/>
      <c r="DN67" s="153"/>
      <c r="DO67" s="153"/>
      <c r="DP67" s="153"/>
      <c r="DQ67" s="153"/>
      <c r="DR67" s="153"/>
      <c r="DS67" s="153"/>
      <c r="DT67" s="153"/>
      <c r="DU67" s="153"/>
      <c r="DV67" s="153"/>
      <c r="DW67" s="153"/>
      <c r="DX67" s="153"/>
      <c r="DY67" s="153"/>
      <c r="DZ67" s="153"/>
      <c r="EA67" s="153"/>
      <c r="EB67" s="153"/>
      <c r="EC67" s="153"/>
      <c r="ED67" s="153"/>
      <c r="EE67" s="153"/>
      <c r="EF67" s="153"/>
      <c r="EG67" s="153"/>
      <c r="EH67" s="153"/>
      <c r="EI67" s="153"/>
      <c r="EJ67" s="153"/>
      <c r="EK67" s="153"/>
      <c r="EL67" s="153"/>
      <c r="EM67" s="153"/>
      <c r="EN67" s="153"/>
      <c r="EO67" s="153"/>
      <c r="EP67" s="153"/>
      <c r="EQ67" s="153"/>
      <c r="ER67" s="153"/>
      <c r="ES67" s="153"/>
      <c r="ET67" s="153"/>
      <c r="EU67" s="153"/>
      <c r="EV67" s="153"/>
      <c r="EW67" s="153"/>
      <c r="EX67" s="153"/>
      <c r="EY67" s="153"/>
      <c r="EZ67" s="153"/>
      <c r="FA67" s="153"/>
      <c r="FB67" s="153"/>
      <c r="FC67" s="153"/>
      <c r="FD67" s="153"/>
      <c r="FE67" s="153"/>
      <c r="FF67" s="153"/>
      <c r="FG67" s="153"/>
      <c r="FH67" s="153"/>
      <c r="FI67" s="153"/>
      <c r="FJ67" s="153"/>
      <c r="FK67" s="153"/>
      <c r="FL67" s="153"/>
      <c r="FM67" s="153"/>
      <c r="FN67" s="153"/>
      <c r="FO67" s="153"/>
      <c r="FP67" s="153"/>
      <c r="FQ67" s="153"/>
      <c r="FR67" s="153"/>
      <c r="FS67" s="153"/>
      <c r="FT67" s="153"/>
      <c r="FU67" s="153"/>
      <c r="FV67" s="153"/>
      <c r="FW67" s="153"/>
      <c r="FX67" s="153"/>
      <c r="FY67" s="153"/>
      <c r="FZ67" s="153"/>
      <c r="GA67" s="153"/>
      <c r="GB67" s="153"/>
      <c r="GC67" s="153"/>
      <c r="GD67" s="153"/>
      <c r="GE67" s="153"/>
      <c r="GF67" s="153"/>
      <c r="GG67" s="153"/>
      <c r="GH67" s="153"/>
      <c r="GI67" s="153"/>
      <c r="GJ67" s="153"/>
      <c r="GK67" s="153"/>
      <c r="GL67" s="153"/>
      <c r="GM67" s="153"/>
      <c r="GN67" s="153"/>
      <c r="GO67" s="153"/>
      <c r="GP67" s="153"/>
      <c r="GQ67" s="153"/>
      <c r="GR67" s="153"/>
      <c r="GS67" s="153"/>
      <c r="GT67" s="153"/>
      <c r="GU67" s="153"/>
      <c r="GV67" s="153"/>
      <c r="GW67" s="153"/>
      <c r="GX67" s="153"/>
      <c r="GY67" s="153"/>
      <c r="GZ67" s="153"/>
      <c r="HA67" s="153"/>
      <c r="HB67" s="153"/>
      <c r="HC67" s="153"/>
      <c r="HD67" s="153"/>
      <c r="HE67" s="153"/>
      <c r="HF67" s="153"/>
      <c r="HG67" s="153"/>
      <c r="HH67" s="153"/>
      <c r="HI67" s="153"/>
      <c r="HJ67" s="153"/>
      <c r="HK67" s="153"/>
      <c r="HL67" s="153"/>
      <c r="HM67" s="153"/>
      <c r="HN67" s="153"/>
      <c r="HO67" s="153"/>
      <c r="HP67" s="153"/>
      <c r="HQ67" s="153"/>
      <c r="HR67" s="153"/>
      <c r="HS67" s="153"/>
      <c r="HT67" s="153"/>
      <c r="HU67" s="153"/>
      <c r="HV67" s="153"/>
      <c r="HW67" s="153"/>
      <c r="HX67" s="153"/>
      <c r="HY67" s="153"/>
      <c r="HZ67" s="153"/>
      <c r="IA67" s="153"/>
      <c r="IB67" s="153"/>
      <c r="IC67" s="153"/>
      <c r="ID67" s="153"/>
      <c r="IE67" s="153"/>
      <c r="IF67" s="153"/>
      <c r="IG67" s="153"/>
      <c r="IH67" s="153"/>
      <c r="II67" s="153"/>
      <c r="IJ67" s="153"/>
      <c r="IK67" s="153"/>
      <c r="IL67" s="153"/>
      <c r="IM67" s="153"/>
      <c r="IN67" s="153"/>
      <c r="IO67" s="153"/>
      <c r="IP67" s="153"/>
      <c r="IQ67" s="153"/>
      <c r="IR67" s="153"/>
      <c r="IS67" s="153"/>
      <c r="IT67" s="153"/>
      <c r="IU67" s="153"/>
      <c r="IV67" s="153"/>
      <c r="IW67" s="153"/>
    </row>
    <row r="68" customFormat="false" ht="12.75" hidden="true" customHeight="true" outlineLevel="0" collapsed="false">
      <c r="A68" s="428"/>
      <c r="B68" s="190" t="s">
        <v>488</v>
      </c>
      <c r="C68" s="190" t="n">
        <v>1298131.47</v>
      </c>
      <c r="D68" s="190" t="n">
        <v>987631.27</v>
      </c>
      <c r="E68" s="190" t="n">
        <v>0</v>
      </c>
      <c r="F68" s="190" t="n">
        <v>866080.64</v>
      </c>
      <c r="G68" s="190" t="n">
        <v>0</v>
      </c>
      <c r="H68" s="190" t="n">
        <v>48993.73</v>
      </c>
      <c r="I68" s="190" t="n">
        <v>3200837.11</v>
      </c>
      <c r="J68" s="190" t="n">
        <v>23617.93</v>
      </c>
      <c r="K68" s="190" t="n">
        <v>3224455.04</v>
      </c>
    </row>
    <row r="69" customFormat="false" ht="12.75" hidden="false" customHeight="true" outlineLevel="0" collapsed="false">
      <c r="A69" s="428"/>
      <c r="L69" s="190"/>
      <c r="M69" s="190"/>
      <c r="N69" s="190"/>
      <c r="O69" s="190"/>
      <c r="P69" s="190"/>
      <c r="Q69" s="190"/>
      <c r="R69" s="190"/>
      <c r="S69" s="190"/>
      <c r="T69" s="190"/>
      <c r="U69" s="190"/>
      <c r="V69" s="190"/>
      <c r="W69" s="190"/>
      <c r="X69" s="190"/>
      <c r="Y69" s="190"/>
      <c r="Z69" s="190"/>
      <c r="AA69" s="190"/>
      <c r="AB69" s="190"/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  <c r="AM69" s="143"/>
      <c r="AN69" s="143"/>
      <c r="AO69" s="143"/>
      <c r="AP69" s="143"/>
      <c r="AQ69" s="143"/>
      <c r="AR69" s="143"/>
      <c r="AS69" s="143"/>
      <c r="AT69" s="143"/>
      <c r="AU69" s="143"/>
      <c r="AV69" s="143"/>
      <c r="AW69" s="143"/>
      <c r="AX69" s="143"/>
      <c r="AY69" s="143"/>
      <c r="AZ69" s="143"/>
      <c r="BA69" s="143"/>
      <c r="BB69" s="143"/>
      <c r="BC69" s="143"/>
      <c r="BD69" s="143"/>
      <c r="BE69" s="143"/>
      <c r="BF69" s="143"/>
      <c r="BG69" s="143"/>
      <c r="BH69" s="143"/>
      <c r="BI69" s="143"/>
      <c r="BJ69" s="143"/>
      <c r="BK69" s="143"/>
      <c r="BL69" s="143"/>
      <c r="BM69" s="143"/>
      <c r="BN69" s="143"/>
      <c r="BO69" s="143"/>
      <c r="BP69" s="143"/>
      <c r="BQ69" s="143"/>
      <c r="BR69" s="143"/>
      <c r="BS69" s="143"/>
      <c r="BT69" s="143"/>
      <c r="BU69" s="143"/>
      <c r="BV69" s="143"/>
      <c r="BW69" s="143"/>
      <c r="BX69" s="143"/>
      <c r="BY69" s="143"/>
      <c r="BZ69" s="143"/>
      <c r="CA69" s="143"/>
      <c r="CB69" s="143"/>
      <c r="CC69" s="143"/>
      <c r="CD69" s="143"/>
      <c r="CE69" s="143"/>
      <c r="CF69" s="143"/>
      <c r="CG69" s="143"/>
      <c r="CH69" s="143"/>
      <c r="CI69" s="143"/>
      <c r="CJ69" s="143"/>
      <c r="CK69" s="143"/>
      <c r="CL69" s="143"/>
      <c r="CM69" s="143"/>
      <c r="CN69" s="143"/>
      <c r="CO69" s="143"/>
      <c r="CP69" s="143"/>
      <c r="CQ69" s="143"/>
      <c r="CR69" s="143"/>
      <c r="CS69" s="143"/>
      <c r="CT69" s="143"/>
      <c r="CU69" s="143"/>
      <c r="CV69" s="143"/>
      <c r="CW69" s="143"/>
      <c r="CX69" s="143"/>
      <c r="CY69" s="143"/>
      <c r="CZ69" s="143"/>
      <c r="DA69" s="143"/>
      <c r="DB69" s="143"/>
      <c r="DC69" s="143"/>
      <c r="DD69" s="143"/>
      <c r="DE69" s="143"/>
      <c r="DF69" s="143"/>
      <c r="DG69" s="143"/>
      <c r="DH69" s="143"/>
      <c r="DI69" s="143"/>
      <c r="DJ69" s="143"/>
      <c r="DK69" s="143"/>
      <c r="DL69" s="143"/>
      <c r="DM69" s="143"/>
      <c r="DN69" s="143"/>
      <c r="DO69" s="143"/>
      <c r="DP69" s="143"/>
      <c r="DQ69" s="143"/>
      <c r="DR69" s="143"/>
      <c r="DS69" s="143"/>
      <c r="DT69" s="143"/>
      <c r="DU69" s="143"/>
      <c r="DV69" s="143"/>
      <c r="DW69" s="143"/>
      <c r="DX69" s="143"/>
      <c r="DY69" s="143"/>
      <c r="DZ69" s="143"/>
      <c r="EA69" s="143"/>
      <c r="EB69" s="143"/>
      <c r="EC69" s="143"/>
      <c r="ED69" s="143"/>
      <c r="EE69" s="143"/>
      <c r="EF69" s="143"/>
      <c r="EG69" s="143"/>
      <c r="EH69" s="143"/>
      <c r="EI69" s="143"/>
      <c r="EJ69" s="143"/>
      <c r="EK69" s="143"/>
      <c r="EL69" s="143"/>
      <c r="EM69" s="143"/>
      <c r="EN69" s="143"/>
      <c r="EO69" s="143"/>
      <c r="EP69" s="143"/>
      <c r="EQ69" s="143"/>
      <c r="ER69" s="143"/>
      <c r="ES69" s="143"/>
      <c r="ET69" s="143"/>
      <c r="EU69" s="143"/>
      <c r="EV69" s="143"/>
      <c r="EW69" s="143"/>
      <c r="EX69" s="143"/>
      <c r="EY69" s="143"/>
      <c r="EZ69" s="143"/>
      <c r="FA69" s="143"/>
      <c r="FB69" s="143"/>
      <c r="FC69" s="143"/>
      <c r="FD69" s="143"/>
      <c r="FE69" s="143"/>
      <c r="FF69" s="143"/>
      <c r="FG69" s="143"/>
      <c r="FH69" s="143"/>
      <c r="FI69" s="143"/>
      <c r="FJ69" s="143"/>
      <c r="FK69" s="143"/>
      <c r="FL69" s="143"/>
      <c r="FM69" s="143"/>
      <c r="FN69" s="143"/>
      <c r="FO69" s="143"/>
      <c r="FP69" s="143"/>
      <c r="FQ69" s="143"/>
      <c r="FR69" s="143"/>
      <c r="FS69" s="143"/>
      <c r="FT69" s="143"/>
      <c r="FU69" s="143"/>
      <c r="FV69" s="143"/>
      <c r="FW69" s="143"/>
      <c r="FX69" s="143"/>
      <c r="FY69" s="143"/>
      <c r="FZ69" s="143"/>
      <c r="GA69" s="143"/>
      <c r="GB69" s="143"/>
      <c r="GC69" s="143"/>
      <c r="GD69" s="143"/>
      <c r="GE69" s="143"/>
      <c r="GF69" s="143"/>
      <c r="GG69" s="143"/>
      <c r="GH69" s="143"/>
      <c r="GI69" s="143"/>
      <c r="GJ69" s="143"/>
      <c r="GK69" s="143"/>
      <c r="GL69" s="143"/>
      <c r="GM69" s="143"/>
      <c r="GN69" s="143"/>
      <c r="GO69" s="143"/>
      <c r="GP69" s="143"/>
      <c r="GQ69" s="143"/>
      <c r="GR69" s="143"/>
      <c r="GS69" s="143"/>
      <c r="GT69" s="143"/>
      <c r="GU69" s="143"/>
      <c r="GV69" s="143"/>
      <c r="GW69" s="143"/>
      <c r="GX69" s="143"/>
      <c r="GY69" s="143"/>
      <c r="GZ69" s="143"/>
      <c r="HA69" s="143"/>
      <c r="HB69" s="143"/>
      <c r="HC69" s="143"/>
      <c r="HD69" s="143"/>
      <c r="HE69" s="143"/>
      <c r="HF69" s="143"/>
      <c r="HG69" s="143"/>
      <c r="HH69" s="143"/>
      <c r="HI69" s="143"/>
      <c r="HJ69" s="143"/>
      <c r="HK69" s="143"/>
      <c r="HL69" s="143"/>
      <c r="HM69" s="143"/>
      <c r="HN69" s="143"/>
      <c r="HO69" s="143"/>
      <c r="HP69" s="143"/>
      <c r="HQ69" s="143"/>
      <c r="HR69" s="143"/>
      <c r="HS69" s="143"/>
      <c r="HT69" s="143"/>
      <c r="HU69" s="143"/>
      <c r="HV69" s="143"/>
      <c r="HW69" s="143"/>
      <c r="HX69" s="143"/>
      <c r="HY69" s="143"/>
      <c r="HZ69" s="143"/>
      <c r="IA69" s="143"/>
      <c r="IB69" s="143"/>
      <c r="IC69" s="143"/>
      <c r="ID69" s="143"/>
      <c r="IE69" s="143"/>
      <c r="IF69" s="143"/>
      <c r="IG69" s="143"/>
      <c r="IH69" s="143"/>
      <c r="II69" s="143"/>
      <c r="IJ69" s="143"/>
      <c r="IK69" s="143"/>
      <c r="IL69" s="143"/>
      <c r="IM69" s="143"/>
      <c r="IN69" s="143"/>
      <c r="IO69" s="143"/>
      <c r="IP69" s="143"/>
      <c r="IQ69" s="143"/>
      <c r="IR69" s="143"/>
      <c r="IS69" s="143"/>
      <c r="IT69" s="143"/>
      <c r="IU69" s="143"/>
      <c r="IV69" s="143"/>
      <c r="IW69" s="143"/>
    </row>
    <row r="70" customFormat="false" ht="12.75" hidden="false" customHeight="true" outlineLevel="0" collapsed="false">
      <c r="A70" s="428"/>
      <c r="B70" s="239" t="s">
        <v>250</v>
      </c>
      <c r="C70" s="239" t="n">
        <f aca="false">C68</f>
        <v>1298131.47</v>
      </c>
      <c r="D70" s="239" t="n">
        <f aca="false">D68</f>
        <v>987631.27</v>
      </c>
      <c r="E70" s="239" t="n">
        <f aca="false">E68</f>
        <v>0</v>
      </c>
      <c r="F70" s="239" t="n">
        <f aca="false">F68</f>
        <v>866080.64</v>
      </c>
      <c r="G70" s="239" t="n">
        <f aca="false">G68</f>
        <v>0</v>
      </c>
      <c r="H70" s="239" t="n">
        <f aca="false">H68</f>
        <v>48993.73</v>
      </c>
      <c r="I70" s="239" t="n">
        <f aca="false">I68</f>
        <v>3200837.11</v>
      </c>
      <c r="J70" s="239" t="n">
        <f aca="false">J68</f>
        <v>23617.93</v>
      </c>
      <c r="K70" s="239" t="n">
        <f aca="false">K68</f>
        <v>3224455.04</v>
      </c>
      <c r="L70" s="190"/>
      <c r="M70" s="190"/>
      <c r="N70" s="190"/>
      <c r="O70" s="190"/>
      <c r="P70" s="190"/>
      <c r="Q70" s="190"/>
      <c r="R70" s="190"/>
      <c r="S70" s="190"/>
      <c r="T70" s="190"/>
      <c r="U70" s="190"/>
      <c r="V70" s="190"/>
      <c r="W70" s="190"/>
      <c r="X70" s="190"/>
      <c r="Y70" s="190"/>
      <c r="Z70" s="190"/>
      <c r="AA70" s="190"/>
      <c r="AB70" s="190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  <c r="AM70" s="143"/>
      <c r="AN70" s="143"/>
      <c r="AO70" s="143"/>
      <c r="AP70" s="143"/>
      <c r="AQ70" s="143"/>
      <c r="AR70" s="143"/>
      <c r="AS70" s="143"/>
      <c r="AT70" s="143"/>
      <c r="AU70" s="143"/>
      <c r="AV70" s="143"/>
      <c r="AW70" s="143"/>
      <c r="AX70" s="143"/>
      <c r="AY70" s="143"/>
      <c r="AZ70" s="143"/>
      <c r="BA70" s="143"/>
      <c r="BB70" s="143"/>
      <c r="BC70" s="143"/>
      <c r="BD70" s="143"/>
      <c r="BE70" s="143"/>
      <c r="BF70" s="143"/>
      <c r="BG70" s="143"/>
      <c r="BH70" s="143"/>
      <c r="BI70" s="143"/>
      <c r="BJ70" s="143"/>
      <c r="BK70" s="143"/>
      <c r="BL70" s="143"/>
      <c r="BM70" s="143"/>
      <c r="BN70" s="143"/>
      <c r="BO70" s="143"/>
      <c r="BP70" s="143"/>
      <c r="BQ70" s="143"/>
      <c r="BR70" s="143"/>
      <c r="BS70" s="143"/>
      <c r="BT70" s="143"/>
      <c r="BU70" s="143"/>
      <c r="BV70" s="143"/>
      <c r="BW70" s="143"/>
      <c r="BX70" s="143"/>
      <c r="BY70" s="143"/>
      <c r="BZ70" s="143"/>
      <c r="CA70" s="143"/>
      <c r="CB70" s="143"/>
      <c r="CC70" s="143"/>
      <c r="CD70" s="143"/>
      <c r="CE70" s="143"/>
      <c r="CF70" s="143"/>
      <c r="CG70" s="143"/>
      <c r="CH70" s="143"/>
      <c r="CI70" s="143"/>
      <c r="CJ70" s="143"/>
      <c r="CK70" s="143"/>
      <c r="CL70" s="143"/>
      <c r="CM70" s="143"/>
      <c r="CN70" s="143"/>
      <c r="CO70" s="143"/>
      <c r="CP70" s="143"/>
      <c r="CQ70" s="143"/>
      <c r="CR70" s="143"/>
      <c r="CS70" s="143"/>
      <c r="CT70" s="143"/>
      <c r="CU70" s="143"/>
      <c r="CV70" s="143"/>
      <c r="CW70" s="143"/>
      <c r="CX70" s="143"/>
      <c r="CY70" s="143"/>
      <c r="CZ70" s="143"/>
      <c r="DA70" s="143"/>
      <c r="DB70" s="143"/>
      <c r="DC70" s="143"/>
      <c r="DD70" s="143"/>
      <c r="DE70" s="143"/>
      <c r="DF70" s="143"/>
      <c r="DG70" s="143"/>
      <c r="DH70" s="143"/>
      <c r="DI70" s="143"/>
      <c r="DJ70" s="143"/>
      <c r="DK70" s="143"/>
      <c r="DL70" s="143"/>
      <c r="DM70" s="143"/>
      <c r="DN70" s="143"/>
      <c r="DO70" s="143"/>
      <c r="DP70" s="143"/>
      <c r="DQ70" s="143"/>
      <c r="DR70" s="143"/>
      <c r="DS70" s="143"/>
      <c r="DT70" s="143"/>
      <c r="DU70" s="143"/>
      <c r="DV70" s="143"/>
      <c r="DW70" s="143"/>
      <c r="DX70" s="143"/>
      <c r="DY70" s="143"/>
      <c r="DZ70" s="143"/>
      <c r="EA70" s="143"/>
      <c r="EB70" s="143"/>
      <c r="EC70" s="143"/>
      <c r="ED70" s="143"/>
      <c r="EE70" s="143"/>
      <c r="EF70" s="143"/>
      <c r="EG70" s="143"/>
      <c r="EH70" s="143"/>
      <c r="EI70" s="143"/>
      <c r="EJ70" s="143"/>
      <c r="EK70" s="143"/>
      <c r="EL70" s="143"/>
      <c r="EM70" s="143"/>
      <c r="EN70" s="143"/>
      <c r="EO70" s="143"/>
      <c r="EP70" s="143"/>
      <c r="EQ70" s="143"/>
      <c r="ER70" s="143"/>
      <c r="ES70" s="143"/>
      <c r="ET70" s="143"/>
      <c r="EU70" s="143"/>
      <c r="EV70" s="143"/>
      <c r="EW70" s="143"/>
      <c r="EX70" s="143"/>
      <c r="EY70" s="143"/>
      <c r="EZ70" s="143"/>
      <c r="FA70" s="143"/>
      <c r="FB70" s="143"/>
      <c r="FC70" s="143"/>
      <c r="FD70" s="143"/>
      <c r="FE70" s="143"/>
      <c r="FF70" s="143"/>
      <c r="FG70" s="143"/>
      <c r="FH70" s="143"/>
      <c r="FI70" s="143"/>
      <c r="FJ70" s="143"/>
      <c r="FK70" s="143"/>
      <c r="FL70" s="143"/>
      <c r="FM70" s="143"/>
      <c r="FN70" s="143"/>
      <c r="FO70" s="143"/>
      <c r="FP70" s="143"/>
      <c r="FQ70" s="143"/>
      <c r="FR70" s="143"/>
      <c r="FS70" s="143"/>
      <c r="FT70" s="143"/>
      <c r="FU70" s="143"/>
      <c r="FV70" s="143"/>
      <c r="FW70" s="143"/>
      <c r="FX70" s="143"/>
      <c r="FY70" s="143"/>
      <c r="FZ70" s="143"/>
      <c r="GA70" s="143"/>
      <c r="GB70" s="143"/>
      <c r="GC70" s="143"/>
      <c r="GD70" s="143"/>
      <c r="GE70" s="143"/>
      <c r="GF70" s="143"/>
      <c r="GG70" s="143"/>
      <c r="GH70" s="143"/>
      <c r="GI70" s="143"/>
      <c r="GJ70" s="143"/>
      <c r="GK70" s="143"/>
      <c r="GL70" s="143"/>
      <c r="GM70" s="143"/>
      <c r="GN70" s="143"/>
      <c r="GO70" s="143"/>
      <c r="GP70" s="143"/>
      <c r="GQ70" s="143"/>
      <c r="GR70" s="143"/>
      <c r="GS70" s="143"/>
      <c r="GT70" s="143"/>
      <c r="GU70" s="143"/>
      <c r="GV70" s="143"/>
      <c r="GW70" s="143"/>
      <c r="GX70" s="143"/>
      <c r="GY70" s="143"/>
      <c r="GZ70" s="143"/>
      <c r="HA70" s="143"/>
      <c r="HB70" s="143"/>
      <c r="HC70" s="143"/>
      <c r="HD70" s="143"/>
      <c r="HE70" s="143"/>
      <c r="HF70" s="143"/>
      <c r="HG70" s="143"/>
      <c r="HH70" s="143"/>
      <c r="HI70" s="143"/>
      <c r="HJ70" s="143"/>
      <c r="HK70" s="143"/>
      <c r="HL70" s="143"/>
      <c r="HM70" s="143"/>
      <c r="HN70" s="143"/>
      <c r="HO70" s="143"/>
      <c r="HP70" s="143"/>
      <c r="HQ70" s="143"/>
      <c r="HR70" s="143"/>
      <c r="HS70" s="143"/>
      <c r="HT70" s="143"/>
      <c r="HU70" s="143"/>
      <c r="HV70" s="143"/>
      <c r="HW70" s="143"/>
      <c r="HX70" s="143"/>
      <c r="HY70" s="143"/>
      <c r="HZ70" s="143"/>
      <c r="IA70" s="143"/>
      <c r="IB70" s="143"/>
      <c r="IC70" s="143"/>
      <c r="ID70" s="143"/>
      <c r="IE70" s="143"/>
      <c r="IF70" s="143"/>
      <c r="IG70" s="143"/>
      <c r="IH70" s="143"/>
      <c r="II70" s="143"/>
      <c r="IJ70" s="143"/>
      <c r="IK70" s="143"/>
      <c r="IL70" s="143"/>
      <c r="IM70" s="143"/>
      <c r="IN70" s="143"/>
      <c r="IO70" s="143"/>
      <c r="IP70" s="143"/>
      <c r="IQ70" s="143"/>
      <c r="IR70" s="143"/>
      <c r="IS70" s="143"/>
      <c r="IT70" s="143"/>
      <c r="IU70" s="143"/>
      <c r="IV70" s="143"/>
      <c r="IW70" s="143"/>
    </row>
    <row r="71" customFormat="false" ht="12.75" hidden="false" customHeight="true" outlineLevel="0" collapsed="false">
      <c r="A71" s="428"/>
      <c r="B71" s="190"/>
      <c r="C71" s="190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190"/>
      <c r="R71" s="190"/>
      <c r="S71" s="190"/>
      <c r="T71" s="190"/>
      <c r="U71" s="190"/>
      <c r="V71" s="190"/>
      <c r="W71" s="190"/>
      <c r="X71" s="190"/>
      <c r="Y71" s="190"/>
      <c r="Z71" s="190"/>
      <c r="AA71" s="190"/>
      <c r="AB71" s="190"/>
      <c r="AC71" s="143"/>
      <c r="AD71" s="143"/>
      <c r="AE71" s="143"/>
      <c r="AF71" s="143"/>
      <c r="AG71" s="143"/>
      <c r="AH71" s="143"/>
      <c r="AI71" s="143"/>
      <c r="AJ71" s="143"/>
      <c r="AK71" s="143"/>
      <c r="AL71" s="143"/>
      <c r="AM71" s="143"/>
      <c r="AN71" s="143"/>
      <c r="AO71" s="143"/>
      <c r="AP71" s="143"/>
      <c r="AQ71" s="143"/>
      <c r="AR71" s="143"/>
      <c r="AS71" s="143"/>
      <c r="AT71" s="143"/>
      <c r="AU71" s="143"/>
      <c r="AV71" s="143"/>
      <c r="AW71" s="143"/>
      <c r="AX71" s="143"/>
      <c r="AY71" s="143"/>
      <c r="AZ71" s="143"/>
      <c r="BA71" s="143"/>
      <c r="BB71" s="143"/>
      <c r="BC71" s="143"/>
      <c r="BD71" s="143"/>
      <c r="BE71" s="143"/>
      <c r="BF71" s="143"/>
      <c r="BG71" s="143"/>
      <c r="BH71" s="143"/>
      <c r="BI71" s="143"/>
      <c r="BJ71" s="143"/>
      <c r="BK71" s="143"/>
      <c r="BL71" s="143"/>
      <c r="BM71" s="143"/>
      <c r="BN71" s="143"/>
      <c r="BO71" s="143"/>
      <c r="BP71" s="143"/>
      <c r="BQ71" s="143"/>
      <c r="BR71" s="143"/>
      <c r="BS71" s="143"/>
      <c r="BT71" s="143"/>
      <c r="BU71" s="143"/>
      <c r="BV71" s="143"/>
      <c r="BW71" s="143"/>
      <c r="BX71" s="143"/>
      <c r="BY71" s="143"/>
      <c r="BZ71" s="143"/>
      <c r="CA71" s="143"/>
      <c r="CB71" s="143"/>
      <c r="CC71" s="143"/>
      <c r="CD71" s="143"/>
      <c r="CE71" s="143"/>
      <c r="CF71" s="143"/>
      <c r="CG71" s="143"/>
      <c r="CH71" s="143"/>
      <c r="CI71" s="143"/>
      <c r="CJ71" s="143"/>
      <c r="CK71" s="143"/>
      <c r="CL71" s="143"/>
      <c r="CM71" s="143"/>
      <c r="CN71" s="143"/>
      <c r="CO71" s="143"/>
      <c r="CP71" s="143"/>
      <c r="CQ71" s="143"/>
      <c r="CR71" s="143"/>
      <c r="CS71" s="143"/>
      <c r="CT71" s="143"/>
      <c r="CU71" s="143"/>
      <c r="CV71" s="143"/>
      <c r="CW71" s="143"/>
      <c r="CX71" s="143"/>
      <c r="CY71" s="143"/>
      <c r="CZ71" s="143"/>
      <c r="DA71" s="143"/>
      <c r="DB71" s="143"/>
      <c r="DC71" s="143"/>
      <c r="DD71" s="143"/>
      <c r="DE71" s="143"/>
      <c r="DF71" s="143"/>
      <c r="DG71" s="143"/>
      <c r="DH71" s="143"/>
      <c r="DI71" s="143"/>
      <c r="DJ71" s="143"/>
      <c r="DK71" s="143"/>
      <c r="DL71" s="143"/>
      <c r="DM71" s="143"/>
      <c r="DN71" s="143"/>
      <c r="DO71" s="143"/>
      <c r="DP71" s="143"/>
      <c r="DQ71" s="143"/>
      <c r="DR71" s="143"/>
      <c r="DS71" s="143"/>
      <c r="DT71" s="143"/>
      <c r="DU71" s="143"/>
      <c r="DV71" s="143"/>
      <c r="DW71" s="143"/>
      <c r="DX71" s="143"/>
      <c r="DY71" s="143"/>
      <c r="DZ71" s="143"/>
      <c r="EA71" s="143"/>
      <c r="EB71" s="143"/>
      <c r="EC71" s="143"/>
      <c r="ED71" s="143"/>
      <c r="EE71" s="143"/>
      <c r="EF71" s="143"/>
      <c r="EG71" s="143"/>
      <c r="EH71" s="143"/>
      <c r="EI71" s="143"/>
      <c r="EJ71" s="143"/>
      <c r="EK71" s="143"/>
      <c r="EL71" s="143"/>
      <c r="EM71" s="143"/>
      <c r="EN71" s="143"/>
      <c r="EO71" s="143"/>
      <c r="EP71" s="143"/>
      <c r="EQ71" s="143"/>
      <c r="ER71" s="143"/>
      <c r="ES71" s="143"/>
      <c r="ET71" s="143"/>
      <c r="EU71" s="143"/>
      <c r="EV71" s="143"/>
      <c r="EW71" s="143"/>
      <c r="EX71" s="143"/>
      <c r="EY71" s="143"/>
      <c r="EZ71" s="143"/>
      <c r="FA71" s="143"/>
      <c r="FB71" s="143"/>
      <c r="FC71" s="143"/>
      <c r="FD71" s="143"/>
      <c r="FE71" s="143"/>
      <c r="FF71" s="143"/>
      <c r="FG71" s="143"/>
      <c r="FH71" s="143"/>
      <c r="FI71" s="143"/>
      <c r="FJ71" s="143"/>
      <c r="FK71" s="143"/>
      <c r="FL71" s="143"/>
      <c r="FM71" s="143"/>
      <c r="FN71" s="143"/>
      <c r="FO71" s="143"/>
      <c r="FP71" s="143"/>
      <c r="FQ71" s="143"/>
      <c r="FR71" s="143"/>
      <c r="FS71" s="143"/>
      <c r="FT71" s="143"/>
      <c r="FU71" s="143"/>
      <c r="FV71" s="143"/>
      <c r="FW71" s="143"/>
      <c r="FX71" s="143"/>
      <c r="FY71" s="143"/>
      <c r="FZ71" s="143"/>
      <c r="GA71" s="143"/>
      <c r="GB71" s="143"/>
      <c r="GC71" s="143"/>
      <c r="GD71" s="143"/>
      <c r="GE71" s="143"/>
      <c r="GF71" s="143"/>
      <c r="GG71" s="143"/>
      <c r="GH71" s="143"/>
      <c r="GI71" s="143"/>
      <c r="GJ71" s="143"/>
      <c r="GK71" s="143"/>
      <c r="GL71" s="143"/>
      <c r="GM71" s="143"/>
      <c r="GN71" s="143"/>
      <c r="GO71" s="143"/>
      <c r="GP71" s="143"/>
      <c r="GQ71" s="143"/>
      <c r="GR71" s="143"/>
      <c r="GS71" s="143"/>
      <c r="GT71" s="143"/>
      <c r="GU71" s="143"/>
      <c r="GV71" s="143"/>
      <c r="GW71" s="143"/>
      <c r="GX71" s="143"/>
      <c r="GY71" s="143"/>
      <c r="GZ71" s="143"/>
      <c r="HA71" s="143"/>
      <c r="HB71" s="143"/>
      <c r="HC71" s="143"/>
      <c r="HD71" s="143"/>
      <c r="HE71" s="143"/>
      <c r="HF71" s="143"/>
      <c r="HG71" s="143"/>
      <c r="HH71" s="143"/>
      <c r="HI71" s="143"/>
      <c r="HJ71" s="143"/>
      <c r="HK71" s="143"/>
      <c r="HL71" s="143"/>
      <c r="HM71" s="143"/>
      <c r="HN71" s="143"/>
      <c r="HO71" s="143"/>
      <c r="HP71" s="143"/>
      <c r="HQ71" s="143"/>
      <c r="HR71" s="143"/>
      <c r="HS71" s="143"/>
      <c r="HT71" s="143"/>
      <c r="HU71" s="143"/>
      <c r="HV71" s="143"/>
      <c r="HW71" s="143"/>
      <c r="HX71" s="143"/>
      <c r="HY71" s="143"/>
      <c r="HZ71" s="143"/>
      <c r="IA71" s="143"/>
      <c r="IB71" s="143"/>
      <c r="IC71" s="143"/>
      <c r="ID71" s="143"/>
      <c r="IE71" s="143"/>
      <c r="IF71" s="143"/>
      <c r="IG71" s="143"/>
      <c r="IH71" s="143"/>
      <c r="II71" s="143"/>
      <c r="IJ71" s="143"/>
      <c r="IK71" s="143"/>
      <c r="IL71" s="143"/>
      <c r="IM71" s="143"/>
      <c r="IN71" s="143"/>
      <c r="IO71" s="143"/>
      <c r="IP71" s="143"/>
      <c r="IQ71" s="143"/>
      <c r="IR71" s="143"/>
      <c r="IS71" s="143"/>
      <c r="IT71" s="143"/>
      <c r="IU71" s="143"/>
      <c r="IV71" s="143"/>
      <c r="IW71" s="143"/>
    </row>
    <row r="72" customFormat="false" ht="13.5" hidden="false" customHeight="false" outlineLevel="0" collapsed="false">
      <c r="B72" s="239" t="s">
        <v>497</v>
      </c>
      <c r="C72" s="239" t="n">
        <f aca="false">C70+C9</f>
        <v>1512267.95</v>
      </c>
      <c r="D72" s="239" t="n">
        <f aca="false">D70+D9</f>
        <v>1211622.64</v>
      </c>
      <c r="E72" s="239" t="n">
        <f aca="false">E70+E9</f>
        <v>0</v>
      </c>
      <c r="F72" s="239" t="n">
        <f aca="false">F70+F9</f>
        <v>1227271.15</v>
      </c>
      <c r="G72" s="239" t="n">
        <f aca="false">G70+G9</f>
        <v>107388.38</v>
      </c>
      <c r="H72" s="239" t="n">
        <f aca="false">H70+H9</f>
        <v>348164.99</v>
      </c>
      <c r="I72" s="239" t="n">
        <f aca="false">I70+I9</f>
        <v>4406715.11</v>
      </c>
      <c r="J72" s="239" t="n">
        <f aca="false">J70+J9</f>
        <v>1339493.85</v>
      </c>
      <c r="K72" s="239" t="n">
        <f aca="false">K70+K9</f>
        <v>5746208.96</v>
      </c>
    </row>
    <row r="73" customFormat="false" ht="13.5" hidden="true" customHeight="false" outlineLevel="1" collapsed="false"/>
    <row r="74" customFormat="false" ht="12.75" hidden="true" customHeight="true" outlineLevel="1" collapsed="false">
      <c r="B74" s="145" t="s">
        <v>0</v>
      </c>
    </row>
    <row r="75" customFormat="false" ht="13.5" hidden="true" customHeight="false" outlineLevel="1" collapsed="false">
      <c r="B75" s="146" t="s">
        <v>487</v>
      </c>
      <c r="C75" s="181" t="s">
        <v>488</v>
      </c>
    </row>
    <row r="76" customFormat="false" ht="13.5" hidden="true" customHeight="false" outlineLevel="1" collapsed="false">
      <c r="C76" s="236"/>
      <c r="D76" s="236"/>
      <c r="E76" s="236"/>
      <c r="F76" s="236"/>
      <c r="G76" s="236"/>
      <c r="H76" s="236"/>
      <c r="I76" s="236"/>
      <c r="J76" s="236"/>
      <c r="K76" s="236"/>
      <c r="L76" s="146" t="s">
        <v>498</v>
      </c>
      <c r="M76" s="181" t="s">
        <v>492</v>
      </c>
      <c r="N76" s="146" t="s">
        <v>499</v>
      </c>
      <c r="O76" s="146" t="s">
        <v>500</v>
      </c>
      <c r="P76" s="146" t="s">
        <v>501</v>
      </c>
      <c r="Q76" s="181" t="s">
        <v>493</v>
      </c>
      <c r="R76" s="146" t="s">
        <v>502</v>
      </c>
      <c r="S76" s="146" t="s">
        <v>503</v>
      </c>
      <c r="T76" s="146" t="s">
        <v>504</v>
      </c>
      <c r="U76" s="146" t="s">
        <v>505</v>
      </c>
      <c r="V76" s="146" t="s">
        <v>506</v>
      </c>
      <c r="W76" s="181" t="s">
        <v>494</v>
      </c>
      <c r="X76" s="181" t="s">
        <v>255</v>
      </c>
      <c r="Y76" s="146" t="s">
        <v>507</v>
      </c>
      <c r="Z76" s="146" t="s">
        <v>508</v>
      </c>
      <c r="AA76" s="146" t="s">
        <v>509</v>
      </c>
      <c r="AB76" s="181" t="s">
        <v>256</v>
      </c>
      <c r="AC76" s="181" t="s">
        <v>257</v>
      </c>
    </row>
    <row r="77" customFormat="false" ht="13.5" hidden="true" customHeight="false" outlineLevel="0" collapsed="false">
      <c r="C77" s="146" t="s">
        <v>510</v>
      </c>
      <c r="D77" s="146" t="s">
        <v>511</v>
      </c>
      <c r="E77" s="146" t="s">
        <v>512</v>
      </c>
      <c r="F77" s="181" t="s">
        <v>489</v>
      </c>
      <c r="G77" s="146" t="s">
        <v>513</v>
      </c>
      <c r="H77" s="146" t="s">
        <v>514</v>
      </c>
      <c r="I77" s="181" t="s">
        <v>490</v>
      </c>
      <c r="J77" s="146" t="s">
        <v>515</v>
      </c>
      <c r="K77" s="181" t="s">
        <v>491</v>
      </c>
      <c r="L77" s="146"/>
      <c r="M77" s="181"/>
      <c r="N77" s="146"/>
      <c r="O77" s="146"/>
      <c r="P77" s="146"/>
      <c r="Q77" s="181"/>
      <c r="R77" s="146"/>
      <c r="S77" s="146"/>
      <c r="T77" s="146"/>
      <c r="U77" s="146"/>
      <c r="V77" s="146"/>
      <c r="W77" s="181"/>
      <c r="X77" s="181"/>
      <c r="Y77" s="146"/>
      <c r="Z77" s="146"/>
      <c r="AA77" s="146"/>
      <c r="AB77" s="181"/>
      <c r="AC77" s="181"/>
    </row>
    <row r="78" customFormat="false" ht="12.75" hidden="true" customHeight="false" outlineLevel="0" collapsed="false">
      <c r="C78" s="146"/>
      <c r="D78" s="146"/>
      <c r="E78" s="146"/>
      <c r="F78" s="181"/>
      <c r="G78" s="146"/>
      <c r="H78" s="146"/>
      <c r="I78" s="181"/>
      <c r="J78" s="146"/>
      <c r="K78" s="181"/>
      <c r="L78" s="181" t="n">
        <v>1009504.72</v>
      </c>
      <c r="M78" s="181" t="n">
        <v>1009504.72</v>
      </c>
      <c r="N78" s="181" t="n">
        <v>0</v>
      </c>
      <c r="O78" s="181" t="n">
        <v>0</v>
      </c>
      <c r="P78" s="181" t="n">
        <v>0</v>
      </c>
      <c r="Q78" s="181" t="n">
        <v>0</v>
      </c>
      <c r="R78" s="181" t="n">
        <v>120335.58</v>
      </c>
      <c r="S78" s="181" t="n">
        <v>-257033.22</v>
      </c>
      <c r="T78" s="181" t="n">
        <v>203287.34</v>
      </c>
      <c r="U78" s="181" t="n">
        <v>0</v>
      </c>
      <c r="V78" s="181" t="n">
        <v>0</v>
      </c>
      <c r="W78" s="181" t="n">
        <v>66589.7</v>
      </c>
      <c r="X78" s="181" t="n">
        <v>3368658.05</v>
      </c>
      <c r="Y78" s="181" t="n">
        <v>27821.1</v>
      </c>
      <c r="Z78" s="181" t="n">
        <v>0</v>
      </c>
      <c r="AA78" s="181" t="n">
        <v>-74.46</v>
      </c>
      <c r="AB78" s="181" t="n">
        <v>27746.64</v>
      </c>
      <c r="AC78" s="181" t="n">
        <v>3396404.69</v>
      </c>
    </row>
    <row r="79" customFormat="false" ht="12.75" hidden="true" customHeight="false" outlineLevel="0" collapsed="false">
      <c r="B79" s="236" t="s">
        <v>516</v>
      </c>
      <c r="C79" s="181" t="n">
        <v>234657.14</v>
      </c>
      <c r="D79" s="181" t="n">
        <v>1067981.47</v>
      </c>
      <c r="E79" s="181" t="n">
        <v>0</v>
      </c>
      <c r="F79" s="181" t="n">
        <v>1302638.61</v>
      </c>
      <c r="G79" s="181" t="n">
        <v>814464.38</v>
      </c>
      <c r="H79" s="181" t="n">
        <v>175460.64</v>
      </c>
      <c r="I79" s="181" t="n">
        <v>989925.02</v>
      </c>
      <c r="J79" s="181" t="n">
        <v>0</v>
      </c>
      <c r="K79" s="181" t="n">
        <v>0</v>
      </c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  <c r="Y79" s="181"/>
      <c r="Z79" s="181"/>
      <c r="AA79" s="181"/>
      <c r="AB79" s="181"/>
      <c r="AC79" s="181"/>
    </row>
    <row r="80" customFormat="false" ht="12.75" hidden="true" customHeight="false" outlineLevel="0" collapsed="false">
      <c r="B80" s="181"/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  <c r="X80" s="181"/>
      <c r="Y80" s="181"/>
      <c r="Z80" s="181"/>
      <c r="AA80" s="181"/>
      <c r="AB80" s="181"/>
      <c r="AC80" s="181"/>
    </row>
    <row r="81" customFormat="false" ht="12.75" hidden="true" customHeight="false" outlineLevel="0" collapsed="false">
      <c r="B81" s="181"/>
      <c r="C81" s="181"/>
      <c r="D81" s="181"/>
      <c r="E81" s="181"/>
      <c r="F81" s="181"/>
      <c r="G81" s="181"/>
      <c r="H81" s="181"/>
      <c r="I81" s="181"/>
      <c r="J81" s="181"/>
      <c r="K81" s="181"/>
    </row>
    <row r="82" customFormat="false" ht="12.75" hidden="true" customHeight="false" outlineLevel="1" collapsed="false"/>
    <row r="83" customFormat="false" ht="12.75" hidden="true" customHeight="true" outlineLevel="1" collapsed="false">
      <c r="B83" s="145" t="s">
        <v>0</v>
      </c>
    </row>
    <row r="84" customFormat="false" ht="12.75" hidden="true" customHeight="false" outlineLevel="1" collapsed="false">
      <c r="B84" s="146" t="s">
        <v>487</v>
      </c>
      <c r="C84" s="181" t="s">
        <v>488</v>
      </c>
    </row>
    <row r="85" customFormat="false" ht="12.75" hidden="true" customHeight="false" outlineLevel="1" collapsed="false">
      <c r="C85" s="236"/>
      <c r="D85" s="236"/>
      <c r="E85" s="236"/>
      <c r="F85" s="236"/>
      <c r="G85" s="236"/>
      <c r="H85" s="236"/>
      <c r="I85" s="236"/>
      <c r="J85" s="236"/>
      <c r="K85" s="236"/>
      <c r="L85" s="146" t="s">
        <v>498</v>
      </c>
      <c r="M85" s="181" t="s">
        <v>492</v>
      </c>
      <c r="N85" s="146" t="s">
        <v>499</v>
      </c>
      <c r="O85" s="146" t="s">
        <v>500</v>
      </c>
      <c r="P85" s="146" t="s">
        <v>501</v>
      </c>
      <c r="Q85" s="181" t="s">
        <v>493</v>
      </c>
      <c r="R85" s="146" t="s">
        <v>502</v>
      </c>
      <c r="S85" s="146" t="s">
        <v>503</v>
      </c>
      <c r="T85" s="146" t="s">
        <v>504</v>
      </c>
      <c r="U85" s="146" t="s">
        <v>505</v>
      </c>
      <c r="V85" s="146" t="s">
        <v>506</v>
      </c>
      <c r="W85" s="181" t="s">
        <v>494</v>
      </c>
      <c r="X85" s="181" t="s">
        <v>255</v>
      </c>
      <c r="Y85" s="146" t="s">
        <v>507</v>
      </c>
      <c r="Z85" s="146" t="s">
        <v>508</v>
      </c>
      <c r="AA85" s="146" t="s">
        <v>509</v>
      </c>
      <c r="AB85" s="181" t="s">
        <v>256</v>
      </c>
      <c r="AC85" s="181" t="s">
        <v>257</v>
      </c>
    </row>
    <row r="86" customFormat="false" ht="12.75" hidden="true" customHeight="false" outlineLevel="0" collapsed="false">
      <c r="C86" s="146" t="s">
        <v>510</v>
      </c>
      <c r="D86" s="146" t="s">
        <v>511</v>
      </c>
      <c r="E86" s="146" t="s">
        <v>512</v>
      </c>
      <c r="F86" s="181" t="s">
        <v>489</v>
      </c>
      <c r="G86" s="146" t="s">
        <v>513</v>
      </c>
      <c r="H86" s="146" t="s">
        <v>514</v>
      </c>
      <c r="I86" s="181" t="s">
        <v>490</v>
      </c>
      <c r="J86" s="146" t="s">
        <v>515</v>
      </c>
      <c r="K86" s="181" t="s">
        <v>491</v>
      </c>
      <c r="L86" s="146"/>
      <c r="M86" s="181"/>
      <c r="N86" s="146"/>
      <c r="O86" s="146"/>
      <c r="P86" s="146"/>
      <c r="Q86" s="181"/>
      <c r="R86" s="146"/>
      <c r="S86" s="146"/>
      <c r="T86" s="146"/>
      <c r="U86" s="146"/>
      <c r="V86" s="146"/>
      <c r="W86" s="181"/>
      <c r="X86" s="181"/>
      <c r="Y86" s="146"/>
      <c r="Z86" s="146"/>
      <c r="AA86" s="146"/>
      <c r="AB86" s="181"/>
      <c r="AC86" s="181"/>
    </row>
    <row r="87" customFormat="false" ht="13.5" hidden="false" customHeight="false" outlineLevel="0" collapsed="false">
      <c r="C87" s="146"/>
      <c r="D87" s="146"/>
      <c r="E87" s="146"/>
      <c r="F87" s="181"/>
      <c r="G87" s="146"/>
      <c r="H87" s="146"/>
      <c r="I87" s="181"/>
      <c r="J87" s="146"/>
      <c r="K87" s="181"/>
      <c r="L87" s="181" t="n">
        <v>0</v>
      </c>
      <c r="M87" s="181" t="n">
        <v>0</v>
      </c>
      <c r="N87" s="181" t="n">
        <v>0</v>
      </c>
      <c r="O87" s="181" t="n">
        <v>0</v>
      </c>
      <c r="P87" s="181" t="n">
        <v>0</v>
      </c>
      <c r="Q87" s="181" t="n">
        <v>0</v>
      </c>
      <c r="R87" s="181" t="n">
        <v>0</v>
      </c>
      <c r="S87" s="181" t="n">
        <v>0</v>
      </c>
      <c r="T87" s="181" t="n">
        <v>0</v>
      </c>
      <c r="U87" s="181" t="n">
        <v>0</v>
      </c>
      <c r="V87" s="181" t="n">
        <v>0</v>
      </c>
      <c r="W87" s="181" t="n">
        <v>0</v>
      </c>
      <c r="X87" s="181" t="n">
        <v>0</v>
      </c>
      <c r="Y87" s="181" t="n">
        <v>0</v>
      </c>
      <c r="Z87" s="181" t="n">
        <v>0</v>
      </c>
      <c r="AA87" s="181" t="n">
        <v>0</v>
      </c>
      <c r="AB87" s="181" t="n">
        <v>0</v>
      </c>
      <c r="AC87" s="181" t="n">
        <v>0</v>
      </c>
    </row>
    <row r="88" customFormat="false" ht="12.75" hidden="false" customHeight="false" outlineLevel="0" collapsed="false">
      <c r="B88" s="146" t="s">
        <v>329</v>
      </c>
      <c r="C88" s="181" t="n">
        <v>0</v>
      </c>
      <c r="D88" s="181" t="n">
        <v>0</v>
      </c>
      <c r="E88" s="181" t="n">
        <v>0</v>
      </c>
      <c r="F88" s="181" t="n">
        <v>0</v>
      </c>
      <c r="G88" s="181" t="n">
        <v>0</v>
      </c>
      <c r="H88" s="181" t="n">
        <v>0</v>
      </c>
      <c r="I88" s="181" t="n">
        <v>0</v>
      </c>
      <c r="J88" s="181" t="n">
        <v>0</v>
      </c>
      <c r="K88" s="181" t="n">
        <v>0</v>
      </c>
      <c r="L88" s="181" t="n">
        <v>0</v>
      </c>
      <c r="M88" s="181" t="n">
        <v>0</v>
      </c>
      <c r="N88" s="181" t="n">
        <v>0</v>
      </c>
      <c r="O88" s="181" t="n">
        <v>0</v>
      </c>
      <c r="P88" s="181" t="n">
        <v>0</v>
      </c>
      <c r="Q88" s="181" t="n">
        <v>0</v>
      </c>
      <c r="R88" s="181" t="n">
        <v>0</v>
      </c>
      <c r="S88" s="181" t="n">
        <v>0</v>
      </c>
      <c r="T88" s="181" t="n">
        <v>0</v>
      </c>
      <c r="U88" s="181" t="n">
        <v>0</v>
      </c>
      <c r="V88" s="181" t="n">
        <v>0</v>
      </c>
      <c r="W88" s="181" t="n">
        <v>0</v>
      </c>
      <c r="X88" s="181" t="n">
        <v>0</v>
      </c>
      <c r="Y88" s="181" t="n">
        <v>0</v>
      </c>
      <c r="Z88" s="181" t="n">
        <v>0</v>
      </c>
      <c r="AA88" s="181" t="n">
        <v>0</v>
      </c>
      <c r="AB88" s="181" t="n">
        <v>0</v>
      </c>
      <c r="AC88" s="181" t="n">
        <v>0</v>
      </c>
    </row>
  </sheetData>
  <mergeCells count="1">
    <mergeCell ref="A15:A7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&amp;L&amp;F&amp;A&amp;C&amp;P&amp;R&amp;D&amp;T</oddFoot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M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41" activeCellId="0" sqref="F241"/>
    </sheetView>
  </sheetViews>
  <sheetFormatPr defaultColWidth="9.0546875" defaultRowHeight="12.75" customHeight="true" zeroHeight="false" outlineLevelRow="3" outlineLevelCol="0"/>
  <cols>
    <col collapsed="false" customWidth="true" hidden="false" outlineLevel="0" max="2" min="2" style="0" width="29.41"/>
    <col collapsed="false" customWidth="true" hidden="false" outlineLevel="0" max="3" min="3" style="0" width="13.99"/>
    <col collapsed="false" customWidth="true" hidden="false" outlineLevel="0" max="4" min="4" style="0" width="12.56"/>
    <col collapsed="false" customWidth="true" hidden="false" outlineLevel="0" max="5" min="5" style="0" width="13.99"/>
    <col collapsed="false" customWidth="true" hidden="false" outlineLevel="0" max="6" min="6" style="0" width="12.7"/>
    <col collapsed="false" customWidth="true" hidden="false" outlineLevel="0" max="8" min="7" style="0" width="23.14"/>
    <col collapsed="false" customWidth="true" hidden="false" outlineLevel="0" max="9" min="9" style="0" width="22.7"/>
    <col collapsed="false" customWidth="true" hidden="false" outlineLevel="0" max="10" min="10" style="0" width="27.14"/>
    <col collapsed="false" customWidth="true" hidden="false" outlineLevel="0" max="11" min="11" style="0" width="27.7"/>
    <col collapsed="false" customWidth="true" hidden="false" outlineLevel="0" max="12" min="12" style="0" width="24.41"/>
    <col collapsed="false" customWidth="true" hidden="false" outlineLevel="0" max="13" min="13" style="0" width="24.99"/>
  </cols>
  <sheetData>
    <row r="4" customFormat="false" ht="12.75" hidden="false" customHeight="false" outlineLevel="0" collapsed="false">
      <c r="B4" s="6" t="s">
        <v>0</v>
      </c>
    </row>
    <row r="5" customFormat="false" ht="12.75" hidden="false" customHeight="true" outlineLevel="0" collapsed="false">
      <c r="B5" s="3" t="s">
        <v>243</v>
      </c>
      <c r="C5" s="4" t="s">
        <v>108</v>
      </c>
    </row>
    <row r="7" customFormat="false" ht="21.75" hidden="false" customHeight="true" outlineLevel="0" collapsed="false">
      <c r="A7" s="403"/>
      <c r="B7" s="403"/>
      <c r="C7" s="404" t="s">
        <v>207</v>
      </c>
      <c r="D7" s="404" t="s">
        <v>253</v>
      </c>
      <c r="E7" s="405" t="s">
        <v>211</v>
      </c>
      <c r="F7" s="405" t="s">
        <v>254</v>
      </c>
      <c r="G7" s="404" t="s">
        <v>517</v>
      </c>
      <c r="H7" s="404" t="s">
        <v>518</v>
      </c>
      <c r="I7" s="404" t="s">
        <v>519</v>
      </c>
      <c r="J7" s="404" t="s">
        <v>520</v>
      </c>
      <c r="K7" s="405" t="s">
        <v>521</v>
      </c>
      <c r="L7" s="405" t="s">
        <v>522</v>
      </c>
      <c r="M7" s="433"/>
    </row>
    <row r="8" customFormat="false" ht="12.75" hidden="true" customHeight="true" outlineLevel="3" collapsed="false">
      <c r="B8" s="18" t="s">
        <v>510</v>
      </c>
      <c r="C8" s="401" t="n">
        <v>-245059.82</v>
      </c>
      <c r="D8" s="401" t="n">
        <v>93963.1869071309</v>
      </c>
      <c r="E8" s="401" t="n">
        <v>339023.006907131</v>
      </c>
      <c r="F8" s="401" t="n">
        <v>360.80407451719</v>
      </c>
      <c r="G8" s="401" t="n">
        <v>1451636.72</v>
      </c>
      <c r="H8" s="401" t="n">
        <v>3007807.8358209</v>
      </c>
      <c r="I8" s="401" t="n">
        <v>230</v>
      </c>
      <c r="J8" s="401" t="n">
        <v>299</v>
      </c>
      <c r="K8" s="401" t="n">
        <v>-38.8277299846755</v>
      </c>
      <c r="L8" s="401" t="n">
        <v>9.34068744373904</v>
      </c>
    </row>
    <row r="9" customFormat="false" ht="12.75" hidden="true" customHeight="true" outlineLevel="3" collapsed="false">
      <c r="B9" s="18" t="s">
        <v>511</v>
      </c>
      <c r="C9" s="401" t="n">
        <v>-255024.09</v>
      </c>
      <c r="D9" s="401" t="n">
        <v>43367.6247263681</v>
      </c>
      <c r="E9" s="401" t="n">
        <v>298391.714726368</v>
      </c>
      <c r="F9" s="401" t="n">
        <v>688.05178196661</v>
      </c>
      <c r="G9" s="401" t="n">
        <v>2042722</v>
      </c>
      <c r="H9" s="401" t="n">
        <v>2043764.55223881</v>
      </c>
      <c r="I9" s="401" t="n">
        <v>161</v>
      </c>
      <c r="J9" s="401" t="n">
        <v>138</v>
      </c>
      <c r="K9" s="401" t="n">
        <v>-20.1000814060846</v>
      </c>
      <c r="L9" s="401" t="n">
        <v>2.92828848884913</v>
      </c>
    </row>
    <row r="10" customFormat="false" ht="12.75" hidden="true" customHeight="true" outlineLevel="3" collapsed="false">
      <c r="B10" s="18" t="s">
        <v>512</v>
      </c>
      <c r="C10" s="401" t="n">
        <v>0</v>
      </c>
      <c r="D10" s="401" t="n">
        <v>0</v>
      </c>
      <c r="E10" s="401" t="n">
        <v>0</v>
      </c>
      <c r="F10" s="401" t="n">
        <v>0</v>
      </c>
      <c r="G10" s="401" t="n">
        <v>0</v>
      </c>
      <c r="H10" s="401" t="n">
        <v>0</v>
      </c>
      <c r="I10" s="401" t="n">
        <v>0</v>
      </c>
      <c r="J10" s="401" t="n">
        <v>0</v>
      </c>
      <c r="K10" s="401" t="n">
        <v>0</v>
      </c>
      <c r="L10" s="401" t="n">
        <v>0</v>
      </c>
    </row>
    <row r="11" customFormat="false" ht="12.75" hidden="true" customHeight="true" outlineLevel="2" collapsed="true">
      <c r="B11" s="20" t="s">
        <v>489</v>
      </c>
      <c r="C11" s="401" t="n">
        <v>-500083.91</v>
      </c>
      <c r="D11" s="401" t="n">
        <v>137330.811633499</v>
      </c>
      <c r="E11" s="401" t="n">
        <v>637414.721633499</v>
      </c>
      <c r="F11" s="401" t="n">
        <v>464.145455817007</v>
      </c>
      <c r="G11" s="401" t="n">
        <v>3494358.72</v>
      </c>
      <c r="H11" s="401" t="n">
        <v>5051572.3880597</v>
      </c>
      <c r="I11" s="401" t="n">
        <v>391</v>
      </c>
      <c r="J11" s="401" t="n">
        <v>437</v>
      </c>
      <c r="K11" s="401" t="n">
        <v>-55.9567075042599</v>
      </c>
      <c r="L11" s="401" t="n">
        <v>11.8801751362985</v>
      </c>
    </row>
    <row r="12" customFormat="false" ht="12.75" hidden="true" customHeight="true" outlineLevel="3" collapsed="false">
      <c r="B12" s="18" t="s">
        <v>513</v>
      </c>
      <c r="C12" s="401" t="n">
        <v>-382679.56</v>
      </c>
      <c r="D12" s="401" t="n">
        <v>50595.5621807628</v>
      </c>
      <c r="E12" s="401" t="n">
        <v>433275.122180763</v>
      </c>
      <c r="F12" s="401" t="n">
        <v>856.350050292554</v>
      </c>
      <c r="G12" s="401" t="n">
        <v>1494714.34</v>
      </c>
      <c r="H12" s="401" t="n">
        <v>2318344.21641791</v>
      </c>
      <c r="I12" s="401" t="n">
        <v>138</v>
      </c>
      <c r="J12" s="401" t="n">
        <v>161</v>
      </c>
      <c r="K12" s="401" t="n">
        <v>-35.3310180191353</v>
      </c>
      <c r="L12" s="401" t="n">
        <v>3.51366525014524</v>
      </c>
    </row>
    <row r="13" customFormat="false" ht="12.75" hidden="true" customHeight="true" outlineLevel="3" collapsed="false">
      <c r="B13" s="18" t="s">
        <v>514</v>
      </c>
      <c r="C13" s="401" t="n">
        <v>-216241.15</v>
      </c>
      <c r="D13" s="401" t="n">
        <v>65051.4370895522</v>
      </c>
      <c r="E13" s="401" t="n">
        <v>281292.587089552</v>
      </c>
      <c r="F13" s="401" t="n">
        <v>432.415638569698</v>
      </c>
      <c r="G13" s="401" t="n">
        <v>1642230.13</v>
      </c>
      <c r="H13" s="401" t="n">
        <v>2096819.02985075</v>
      </c>
      <c r="I13" s="401" t="n">
        <v>161</v>
      </c>
      <c r="J13" s="401" t="n">
        <v>207</v>
      </c>
      <c r="K13" s="401" t="n">
        <v>-21.1997237865804</v>
      </c>
      <c r="L13" s="401" t="n">
        <v>6.42194070438963</v>
      </c>
    </row>
    <row r="14" customFormat="false" ht="12.75" hidden="true" customHeight="true" outlineLevel="2" collapsed="false">
      <c r="B14" s="20" t="s">
        <v>490</v>
      </c>
      <c r="C14" s="401" t="n">
        <v>-598920.71</v>
      </c>
      <c r="D14" s="401" t="n">
        <v>115646.999270315</v>
      </c>
      <c r="E14" s="401" t="n">
        <v>714567.709270315</v>
      </c>
      <c r="F14" s="401" t="n">
        <v>617.886943698447</v>
      </c>
      <c r="G14" s="401" t="n">
        <v>3136944.47</v>
      </c>
      <c r="H14" s="401" t="n">
        <v>4415163.24626866</v>
      </c>
      <c r="I14" s="401" t="n">
        <v>299</v>
      </c>
      <c r="J14" s="401" t="n">
        <v>368</v>
      </c>
      <c r="K14" s="401" t="n">
        <v>-57.0865356408429</v>
      </c>
      <c r="L14" s="401" t="n">
        <v>9.63907637332382</v>
      </c>
    </row>
    <row r="15" customFormat="false" ht="12.75" hidden="true" customHeight="true" outlineLevel="3" collapsed="false">
      <c r="B15" s="18" t="s">
        <v>515</v>
      </c>
      <c r="C15" s="401" t="n">
        <v>0</v>
      </c>
      <c r="D15" s="401" t="n">
        <v>0</v>
      </c>
      <c r="E15" s="401" t="n">
        <v>0</v>
      </c>
      <c r="F15" s="401" t="n">
        <v>0</v>
      </c>
      <c r="G15" s="401" t="n">
        <v>0</v>
      </c>
      <c r="H15" s="401" t="n">
        <v>0</v>
      </c>
      <c r="I15" s="401" t="n">
        <v>0</v>
      </c>
      <c r="J15" s="401" t="n">
        <v>0</v>
      </c>
      <c r="K15" s="401" t="n">
        <v>0</v>
      </c>
      <c r="L15" s="401" t="n">
        <v>0</v>
      </c>
    </row>
    <row r="16" customFormat="false" ht="12.75" hidden="true" customHeight="true" outlineLevel="2" collapsed="false">
      <c r="B16" s="20" t="s">
        <v>491</v>
      </c>
      <c r="C16" s="401" t="n">
        <v>0</v>
      </c>
      <c r="D16" s="401" t="n">
        <v>0</v>
      </c>
      <c r="E16" s="401" t="n">
        <v>0</v>
      </c>
      <c r="F16" s="401" t="n">
        <v>0</v>
      </c>
      <c r="G16" s="401" t="n">
        <v>0</v>
      </c>
      <c r="H16" s="401" t="n">
        <v>0</v>
      </c>
      <c r="I16" s="401" t="n">
        <v>0</v>
      </c>
      <c r="J16" s="401" t="n">
        <v>0</v>
      </c>
      <c r="K16" s="401" t="n">
        <v>0</v>
      </c>
      <c r="L16" s="401" t="n">
        <v>0</v>
      </c>
    </row>
    <row r="17" customFormat="false" ht="12.75" hidden="true" customHeight="true" outlineLevel="3" collapsed="false">
      <c r="B17" s="18" t="s">
        <v>498</v>
      </c>
      <c r="C17" s="401" t="n">
        <v>-451690.32</v>
      </c>
      <c r="D17" s="401" t="n">
        <v>137330.811633499</v>
      </c>
      <c r="E17" s="401" t="n">
        <v>589021.131633499</v>
      </c>
      <c r="F17" s="401" t="n">
        <v>428.906757796966</v>
      </c>
      <c r="G17" s="401" t="n">
        <v>7438654.25</v>
      </c>
      <c r="H17" s="401" t="n">
        <v>6939048.50746269</v>
      </c>
      <c r="I17" s="401" t="n">
        <v>345</v>
      </c>
      <c r="J17" s="401" t="n">
        <v>437</v>
      </c>
      <c r="K17" s="401" t="n">
        <v>-20.9491065403396</v>
      </c>
      <c r="L17" s="401" t="n">
        <v>8.64867346283814</v>
      </c>
    </row>
    <row r="18" customFormat="false" ht="12.75" hidden="true" customHeight="true" outlineLevel="2" collapsed="false">
      <c r="B18" s="20" t="s">
        <v>492</v>
      </c>
      <c r="C18" s="401" t="n">
        <v>-451690.32</v>
      </c>
      <c r="D18" s="401" t="n">
        <v>137330.811633499</v>
      </c>
      <c r="E18" s="401" t="n">
        <v>589021.131633499</v>
      </c>
      <c r="F18" s="401" t="n">
        <v>428.906757796966</v>
      </c>
      <c r="G18" s="401" t="n">
        <v>7438654.25</v>
      </c>
      <c r="H18" s="401" t="n">
        <v>6939048.50746269</v>
      </c>
      <c r="I18" s="401" t="n">
        <v>345</v>
      </c>
      <c r="J18" s="401" t="n">
        <v>437</v>
      </c>
      <c r="K18" s="401" t="n">
        <v>-20.9491065403396</v>
      </c>
      <c r="L18" s="401" t="n">
        <v>8.64867346283814</v>
      </c>
    </row>
    <row r="19" customFormat="false" ht="12.75" hidden="true" customHeight="true" outlineLevel="3" collapsed="false">
      <c r="B19" s="18" t="s">
        <v>499</v>
      </c>
      <c r="C19" s="401" t="n">
        <v>0</v>
      </c>
      <c r="D19" s="401" t="n">
        <v>0</v>
      </c>
      <c r="E19" s="401" t="n">
        <v>0</v>
      </c>
      <c r="F19" s="401" t="n">
        <v>0</v>
      </c>
      <c r="G19" s="401" t="n">
        <v>0</v>
      </c>
      <c r="H19" s="401" t="n">
        <v>0</v>
      </c>
      <c r="I19" s="401" t="n">
        <v>0</v>
      </c>
      <c r="J19" s="401" t="n">
        <v>0</v>
      </c>
      <c r="K19" s="401" t="n">
        <v>0</v>
      </c>
      <c r="L19" s="401" t="n">
        <v>0</v>
      </c>
    </row>
    <row r="20" customFormat="false" ht="12.75" hidden="true" customHeight="true" outlineLevel="3" collapsed="false">
      <c r="B20" s="18" t="s">
        <v>500</v>
      </c>
      <c r="C20" s="401" t="n">
        <v>0</v>
      </c>
      <c r="D20" s="401" t="n">
        <v>0</v>
      </c>
      <c r="E20" s="401" t="n">
        <v>0</v>
      </c>
      <c r="F20" s="401" t="n">
        <v>0</v>
      </c>
      <c r="G20" s="401" t="n">
        <v>115825.47</v>
      </c>
      <c r="H20" s="401" t="n">
        <v>0</v>
      </c>
      <c r="I20" s="401" t="n">
        <v>0</v>
      </c>
      <c r="J20" s="401" t="n">
        <v>0</v>
      </c>
      <c r="K20" s="401" t="n">
        <v>0</v>
      </c>
      <c r="L20" s="401" t="n">
        <v>0</v>
      </c>
    </row>
    <row r="21" customFormat="false" ht="12.75" hidden="true" customHeight="true" outlineLevel="3" collapsed="false">
      <c r="B21" s="18" t="s">
        <v>501</v>
      </c>
      <c r="C21" s="401" t="n">
        <v>0</v>
      </c>
      <c r="D21" s="401" t="n">
        <v>0</v>
      </c>
      <c r="E21" s="401" t="n">
        <v>0</v>
      </c>
      <c r="F21" s="401" t="n">
        <v>0</v>
      </c>
      <c r="G21" s="401" t="n">
        <v>5250978.66</v>
      </c>
      <c r="H21" s="401" t="n">
        <v>0</v>
      </c>
      <c r="I21" s="401" t="n">
        <v>0</v>
      </c>
      <c r="J21" s="401" t="n">
        <v>0</v>
      </c>
      <c r="K21" s="401" t="n">
        <v>0</v>
      </c>
      <c r="L21" s="401" t="n">
        <v>0</v>
      </c>
    </row>
    <row r="22" customFormat="false" ht="12.75" hidden="true" customHeight="true" outlineLevel="2" collapsed="false">
      <c r="B22" s="20" t="s">
        <v>493</v>
      </c>
      <c r="C22" s="401" t="n">
        <v>0</v>
      </c>
      <c r="D22" s="401" t="n">
        <v>0</v>
      </c>
      <c r="E22" s="401" t="n">
        <v>0</v>
      </c>
      <c r="F22" s="401" t="n">
        <v>0</v>
      </c>
      <c r="G22" s="401" t="n">
        <v>5366804.13</v>
      </c>
      <c r="H22" s="401" t="n">
        <v>0</v>
      </c>
      <c r="I22" s="401" t="n">
        <v>0</v>
      </c>
      <c r="J22" s="401" t="n">
        <v>0</v>
      </c>
      <c r="K22" s="401" t="n">
        <v>0</v>
      </c>
      <c r="L22" s="401" t="n">
        <v>0</v>
      </c>
    </row>
    <row r="23" customFormat="false" ht="12.75" hidden="true" customHeight="true" outlineLevel="3" collapsed="false">
      <c r="B23" s="18" t="s">
        <v>502</v>
      </c>
      <c r="C23" s="401" t="n">
        <v>-103335.96</v>
      </c>
      <c r="D23" s="401" t="n">
        <v>27933.6476492537</v>
      </c>
      <c r="E23" s="401" t="n">
        <v>131269.607649254</v>
      </c>
      <c r="F23" s="401" t="n">
        <v>469.933641669461</v>
      </c>
      <c r="G23" s="401" t="n">
        <v>779859.389999999</v>
      </c>
      <c r="H23" s="401" t="n">
        <v>1056176.30597015</v>
      </c>
      <c r="I23" s="401" t="n">
        <v>69</v>
      </c>
      <c r="J23" s="401" t="n">
        <v>115</v>
      </c>
      <c r="K23" s="401" t="n">
        <v>-9.14290618466491</v>
      </c>
      <c r="L23" s="401" t="n">
        <v>3.04150875332642</v>
      </c>
    </row>
    <row r="24" customFormat="false" ht="12.75" hidden="true" customHeight="true" outlineLevel="3" collapsed="false">
      <c r="B24" s="18" t="s">
        <v>503</v>
      </c>
      <c r="C24" s="401" t="n">
        <v>156294.75</v>
      </c>
      <c r="D24" s="401" t="n">
        <v>0</v>
      </c>
      <c r="E24" s="401" t="n">
        <v>-156294.75</v>
      </c>
      <c r="F24" s="401" t="n">
        <v>0</v>
      </c>
      <c r="G24" s="401" t="n">
        <v>3769426.99</v>
      </c>
      <c r="H24" s="401" t="n">
        <v>3823606.96517413</v>
      </c>
      <c r="I24" s="401" t="n">
        <v>0</v>
      </c>
      <c r="J24" s="401" t="n">
        <v>0</v>
      </c>
      <c r="K24" s="401" t="n">
        <v>0</v>
      </c>
      <c r="L24" s="401" t="n">
        <v>0</v>
      </c>
    </row>
    <row r="25" customFormat="false" ht="12.75" hidden="true" customHeight="true" outlineLevel="3" collapsed="false">
      <c r="B25" s="18" t="s">
        <v>504</v>
      </c>
      <c r="C25" s="401" t="n">
        <v>-168318.73</v>
      </c>
      <c r="D25" s="401" t="n">
        <v>79507.3119983415</v>
      </c>
      <c r="E25" s="401" t="n">
        <v>247826.041998342</v>
      </c>
      <c r="F25" s="401" t="n">
        <v>311.702201683678</v>
      </c>
      <c r="G25" s="401" t="n">
        <v>3089632.32</v>
      </c>
      <c r="H25" s="401" t="n">
        <v>4260092.039801</v>
      </c>
      <c r="I25" s="401" t="n">
        <v>207</v>
      </c>
      <c r="J25" s="401" t="n">
        <v>253</v>
      </c>
      <c r="K25" s="401" t="n">
        <v>-11.2770626085372</v>
      </c>
      <c r="L25" s="401" t="n">
        <v>4.72181111291672</v>
      </c>
    </row>
    <row r="26" customFormat="false" ht="12.75" hidden="true" customHeight="true" outlineLevel="3" collapsed="false">
      <c r="B26" s="18" t="s">
        <v>505</v>
      </c>
      <c r="C26" s="401" t="n">
        <v>0</v>
      </c>
      <c r="D26" s="401" t="n">
        <v>0</v>
      </c>
      <c r="E26" s="401" t="n">
        <v>0</v>
      </c>
      <c r="F26" s="401" t="n">
        <v>0</v>
      </c>
      <c r="G26" s="401" t="n">
        <v>0</v>
      </c>
      <c r="H26" s="401" t="n">
        <v>0</v>
      </c>
      <c r="I26" s="401" t="n">
        <v>0</v>
      </c>
      <c r="J26" s="401" t="n">
        <v>0</v>
      </c>
      <c r="K26" s="401" t="n">
        <v>0</v>
      </c>
      <c r="L26" s="401" t="n">
        <v>0</v>
      </c>
    </row>
    <row r="27" customFormat="false" ht="12.75" hidden="true" customHeight="true" outlineLevel="3" collapsed="false">
      <c r="B27" s="18" t="s">
        <v>506</v>
      </c>
      <c r="C27" s="401" t="n">
        <v>0</v>
      </c>
      <c r="D27" s="401" t="n">
        <v>0</v>
      </c>
      <c r="E27" s="401" t="n">
        <v>0</v>
      </c>
      <c r="F27" s="401" t="n">
        <v>0</v>
      </c>
      <c r="G27" s="401" t="n">
        <v>0</v>
      </c>
      <c r="H27" s="401" t="n">
        <v>0</v>
      </c>
      <c r="I27" s="401" t="n">
        <v>0</v>
      </c>
      <c r="J27" s="401" t="n">
        <v>0</v>
      </c>
      <c r="K27" s="401" t="n">
        <v>0</v>
      </c>
      <c r="L27" s="401" t="n">
        <v>0</v>
      </c>
    </row>
    <row r="28" customFormat="false" ht="12.75" hidden="true" customHeight="true" outlineLevel="2" collapsed="true">
      <c r="B28" s="20" t="s">
        <v>494</v>
      </c>
      <c r="C28" s="401" t="n">
        <v>-115359.94</v>
      </c>
      <c r="D28" s="401" t="n">
        <v>107440.959647595</v>
      </c>
      <c r="E28" s="401" t="n">
        <v>222800.899647595</v>
      </c>
      <c r="F28" s="401" t="n">
        <v>207.370541345106</v>
      </c>
      <c r="G28" s="401" t="n">
        <v>7638918.7</v>
      </c>
      <c r="H28" s="401" t="n">
        <v>9139875.31094528</v>
      </c>
      <c r="I28" s="401" t="n">
        <v>276</v>
      </c>
      <c r="J28" s="401" t="n">
        <v>368</v>
      </c>
      <c r="K28" s="401" t="n">
        <v>-4.16804323889453</v>
      </c>
      <c r="L28" s="401" t="n">
        <v>4.32590946869557</v>
      </c>
    </row>
    <row r="29" customFormat="false" ht="12.75" hidden="true" customHeight="true" outlineLevel="1" collapsed="false">
      <c r="B29" s="20" t="s">
        <v>255</v>
      </c>
      <c r="C29" s="89" t="n">
        <v>-1666054.88</v>
      </c>
      <c r="D29" s="89" t="n">
        <v>497749.582184908</v>
      </c>
      <c r="E29" s="89" t="n">
        <v>2163804.46218491</v>
      </c>
      <c r="F29" s="89" t="n">
        <v>434.717484379742</v>
      </c>
      <c r="G29" s="89" t="n">
        <v>27075680.27</v>
      </c>
      <c r="H29" s="89" t="n">
        <v>25545659.4527363</v>
      </c>
      <c r="I29" s="89" t="n">
        <v>1311</v>
      </c>
      <c r="J29" s="89" t="n">
        <v>1610</v>
      </c>
      <c r="K29" s="89" t="n">
        <v>-80.6701041635545</v>
      </c>
      <c r="L29" s="89" t="n">
        <v>31.3703715028528</v>
      </c>
    </row>
    <row r="30" customFormat="false" ht="12.75" hidden="true" customHeight="true" outlineLevel="2" collapsed="false">
      <c r="B30" s="18" t="s">
        <v>507</v>
      </c>
      <c r="C30" s="89" t="n">
        <v>-64648.59</v>
      </c>
      <c r="D30" s="89" t="n">
        <v>0</v>
      </c>
      <c r="E30" s="89" t="n">
        <v>64648.59</v>
      </c>
      <c r="F30" s="89" t="n">
        <v>0</v>
      </c>
      <c r="G30" s="89" t="n">
        <v>9959879.06</v>
      </c>
      <c r="H30" s="89" t="n">
        <v>4304377.61007463</v>
      </c>
      <c r="I30" s="89" t="n">
        <v>0</v>
      </c>
      <c r="J30" s="89" t="n">
        <v>0</v>
      </c>
      <c r="K30" s="89" t="n">
        <v>0</v>
      </c>
      <c r="L30" s="89" t="n">
        <v>0</v>
      </c>
    </row>
    <row r="31" customFormat="false" ht="12.75" hidden="true" customHeight="true" outlineLevel="2" collapsed="false">
      <c r="B31" s="18" t="s">
        <v>508</v>
      </c>
      <c r="C31" s="89" t="n">
        <v>0</v>
      </c>
      <c r="D31" s="89" t="n">
        <v>0</v>
      </c>
      <c r="E31" s="89" t="n">
        <v>0</v>
      </c>
      <c r="F31" s="89" t="n">
        <v>0</v>
      </c>
      <c r="G31" s="89" t="n">
        <v>4803453.4</v>
      </c>
      <c r="H31" s="89" t="n">
        <v>0</v>
      </c>
      <c r="I31" s="89" t="n">
        <v>0</v>
      </c>
      <c r="J31" s="89" t="n">
        <v>0</v>
      </c>
      <c r="K31" s="89" t="n">
        <v>0</v>
      </c>
      <c r="L31" s="89" t="n">
        <v>0</v>
      </c>
    </row>
    <row r="32" customFormat="false" ht="12.75" hidden="true" customHeight="true" outlineLevel="2" collapsed="false">
      <c r="B32" s="18" t="s">
        <v>509</v>
      </c>
      <c r="C32" s="89" t="n">
        <v>64268.69</v>
      </c>
      <c r="D32" s="89" t="n">
        <v>0</v>
      </c>
      <c r="E32" s="89" t="n">
        <v>-64268.69</v>
      </c>
      <c r="F32" s="89" t="n">
        <v>0</v>
      </c>
      <c r="G32" s="89" t="n">
        <v>5738947.81</v>
      </c>
      <c r="H32" s="89" t="n">
        <v>6214859.7369403</v>
      </c>
      <c r="I32" s="89" t="n">
        <v>0</v>
      </c>
      <c r="J32" s="89" t="n">
        <v>0</v>
      </c>
      <c r="K32" s="89" t="n">
        <v>0</v>
      </c>
      <c r="L32" s="89" t="n">
        <v>0</v>
      </c>
    </row>
    <row r="33" customFormat="false" ht="12.75" hidden="true" customHeight="true" outlineLevel="1" collapsed="false">
      <c r="B33" s="20" t="s">
        <v>256</v>
      </c>
      <c r="C33" s="89" t="n">
        <v>-379.9</v>
      </c>
      <c r="D33" s="89" t="n">
        <v>0</v>
      </c>
      <c r="E33" s="89" t="n">
        <v>379.9</v>
      </c>
      <c r="F33" s="89" t="n">
        <v>0</v>
      </c>
      <c r="G33" s="89" t="n">
        <v>20502280.27</v>
      </c>
      <c r="H33" s="89" t="n">
        <v>10519237.3470149</v>
      </c>
      <c r="I33" s="89" t="n">
        <v>0</v>
      </c>
      <c r="J33" s="89" t="n">
        <v>0</v>
      </c>
      <c r="K33" s="89" t="n">
        <v>0</v>
      </c>
      <c r="L33" s="89" t="n">
        <v>0</v>
      </c>
    </row>
    <row r="34" customFormat="false" ht="12.75" hidden="false" customHeight="true" outlineLevel="0" collapsed="false">
      <c r="A34" s="13"/>
      <c r="B34" s="20" t="s">
        <v>257</v>
      </c>
      <c r="C34" s="89" t="n">
        <v>-1666434.78</v>
      </c>
      <c r="D34" s="89" t="n">
        <v>497749.582184908</v>
      </c>
      <c r="E34" s="89" t="n">
        <v>2164184.36218491</v>
      </c>
      <c r="F34" s="89" t="n">
        <v>434.793807899358</v>
      </c>
      <c r="G34" s="89" t="n">
        <v>47577960.54</v>
      </c>
      <c r="H34" s="89" t="n">
        <v>36064896.7997512</v>
      </c>
      <c r="I34" s="89" t="n">
        <v>1311</v>
      </c>
      <c r="J34" s="89" t="n">
        <v>1610</v>
      </c>
      <c r="K34" s="89" t="n">
        <v>-45.9182354977841</v>
      </c>
      <c r="L34" s="89" t="n">
        <v>22.2204109377413</v>
      </c>
    </row>
    <row r="35" customFormat="false" ht="12.75" hidden="true" customHeight="true" outlineLevel="2" collapsed="false">
      <c r="A35" s="13"/>
      <c r="B35" s="18" t="s">
        <v>269</v>
      </c>
      <c r="C35" s="89" t="n">
        <v>149705.5</v>
      </c>
      <c r="D35" s="89" t="n">
        <v>-30187.2796730632</v>
      </c>
      <c r="E35" s="89" t="n">
        <v>-179892.779673063</v>
      </c>
      <c r="F35" s="89" t="n">
        <v>595.922460126758</v>
      </c>
      <c r="G35" s="89" t="n">
        <v>7201628.21</v>
      </c>
      <c r="H35" s="89" t="n">
        <v>3155942.87491116</v>
      </c>
      <c r="I35" s="89" t="n">
        <v>0</v>
      </c>
      <c r="J35" s="89" t="n">
        <v>0</v>
      </c>
      <c r="K35" s="89" t="n">
        <v>0</v>
      </c>
      <c r="L35" s="89" t="n">
        <v>0</v>
      </c>
    </row>
    <row r="36" customFormat="false" ht="12.75" hidden="true" customHeight="true" outlineLevel="2" collapsed="false">
      <c r="A36" s="13"/>
      <c r="B36" s="18" t="s">
        <v>277</v>
      </c>
      <c r="C36" s="89" t="n">
        <v>-333694.03</v>
      </c>
      <c r="D36" s="89" t="n">
        <v>-1.09139364212751E-011</v>
      </c>
      <c r="E36" s="89" t="n">
        <v>333694.03</v>
      </c>
      <c r="F36" s="89" t="n">
        <v>-3.05750388420361E+018</v>
      </c>
      <c r="G36" s="89" t="n">
        <v>5046646.66</v>
      </c>
      <c r="H36" s="89" t="n">
        <v>6049127.70966595</v>
      </c>
      <c r="I36" s="89" t="n">
        <v>230</v>
      </c>
      <c r="J36" s="89" t="n">
        <v>0</v>
      </c>
      <c r="K36" s="89" t="n">
        <v>-15.2080444839386</v>
      </c>
      <c r="L36" s="89" t="n">
        <v>0</v>
      </c>
    </row>
    <row r="37" customFormat="false" ht="12.75" hidden="true" customHeight="true" outlineLevel="1" collapsed="false">
      <c r="A37" s="13"/>
      <c r="B37" s="20" t="s">
        <v>523</v>
      </c>
      <c r="C37" s="89" t="n">
        <v>-183988.53</v>
      </c>
      <c r="D37" s="89" t="n">
        <v>-30187.2796730633</v>
      </c>
      <c r="E37" s="89" t="n">
        <v>153801.250326937</v>
      </c>
      <c r="F37" s="89" t="n">
        <v>-509.490262099294</v>
      </c>
      <c r="G37" s="89" t="n">
        <v>12248274.87</v>
      </c>
      <c r="H37" s="89" t="n">
        <v>9205070.58457712</v>
      </c>
      <c r="I37" s="89" t="n">
        <v>230</v>
      </c>
      <c r="J37" s="89" t="n">
        <v>0</v>
      </c>
      <c r="K37" s="89" t="n">
        <v>-3.45496507460402</v>
      </c>
      <c r="L37" s="89" t="n">
        <v>0</v>
      </c>
    </row>
    <row r="38" customFormat="false" ht="12.75" hidden="true" customHeight="true" outlineLevel="2" collapsed="false">
      <c r="A38" s="13"/>
      <c r="B38" s="18" t="s">
        <v>524</v>
      </c>
      <c r="C38" s="89" t="n">
        <v>-83122.18</v>
      </c>
      <c r="D38" s="89" t="n">
        <v>65051.4370895521</v>
      </c>
      <c r="E38" s="89" t="n">
        <v>148173.617089552</v>
      </c>
      <c r="F38" s="89" t="n">
        <v>227.779160182997</v>
      </c>
      <c r="G38" s="89" t="n">
        <v>2581558.18</v>
      </c>
      <c r="H38" s="89" t="n">
        <v>6901716.41791045</v>
      </c>
      <c r="I38" s="89" t="n">
        <v>69</v>
      </c>
      <c r="J38" s="89" t="n">
        <v>207</v>
      </c>
      <c r="K38" s="89" t="n">
        <v>-2.22169326433697</v>
      </c>
      <c r="L38" s="89" t="n">
        <v>1.95105777493161</v>
      </c>
    </row>
    <row r="39" customFormat="false" ht="12.75" hidden="true" customHeight="true" outlineLevel="1" collapsed="false">
      <c r="A39" s="13"/>
      <c r="B39" s="20" t="s">
        <v>525</v>
      </c>
      <c r="C39" s="89" t="n">
        <v>-83122.18</v>
      </c>
      <c r="D39" s="89" t="n">
        <v>65051.4370895521</v>
      </c>
      <c r="E39" s="89" t="n">
        <v>148173.617089552</v>
      </c>
      <c r="F39" s="89" t="n">
        <v>227.779160182997</v>
      </c>
      <c r="G39" s="89" t="n">
        <v>2581558.18</v>
      </c>
      <c r="H39" s="89" t="n">
        <v>6901716.41791045</v>
      </c>
      <c r="I39" s="89" t="n">
        <v>69</v>
      </c>
      <c r="J39" s="89" t="n">
        <v>207</v>
      </c>
      <c r="K39" s="89" t="n">
        <v>-2.22169326433697</v>
      </c>
      <c r="L39" s="89" t="n">
        <v>1.95105777493161</v>
      </c>
    </row>
    <row r="40" customFormat="false" ht="12.75" hidden="true" customHeight="true" outlineLevel="1" collapsed="false">
      <c r="A40" s="13"/>
      <c r="B40" s="18" t="s">
        <v>526</v>
      </c>
      <c r="C40" s="89" t="n">
        <v>30861.12</v>
      </c>
      <c r="D40" s="89" t="n">
        <v>2.72848410531878E-012</v>
      </c>
      <c r="E40" s="89" t="n">
        <v>-30861.12</v>
      </c>
      <c r="F40" s="89" t="n">
        <v>-1.13107200953968E+018</v>
      </c>
      <c r="G40" s="89" t="n">
        <v>0</v>
      </c>
      <c r="H40" s="89" t="n">
        <v>766809.701492536</v>
      </c>
      <c r="I40" s="89" t="n">
        <v>0</v>
      </c>
      <c r="J40" s="89" t="n">
        <v>0</v>
      </c>
      <c r="K40" s="89" t="n">
        <v>0</v>
      </c>
      <c r="L40" s="89" t="n">
        <v>0</v>
      </c>
    </row>
    <row r="41" customFormat="false" ht="12.75" hidden="true" customHeight="true" outlineLevel="1" collapsed="false">
      <c r="A41" s="13"/>
      <c r="B41" s="18" t="s">
        <v>527</v>
      </c>
      <c r="C41" s="89" t="n">
        <v>-331738.55</v>
      </c>
      <c r="D41" s="89" t="n">
        <v>101191.124361526</v>
      </c>
      <c r="E41" s="89" t="n">
        <v>432929.674361526</v>
      </c>
      <c r="F41" s="89" t="n">
        <v>427.833643605735</v>
      </c>
      <c r="G41" s="89" t="n">
        <v>5388521.65</v>
      </c>
      <c r="H41" s="89" t="n">
        <v>7616808.3022388</v>
      </c>
      <c r="I41" s="89" t="n">
        <v>253</v>
      </c>
      <c r="J41" s="89" t="n">
        <v>322</v>
      </c>
      <c r="K41" s="89" t="n">
        <v>-15.5756733667387</v>
      </c>
      <c r="L41" s="89" t="n">
        <v>4.27784719681523</v>
      </c>
    </row>
    <row r="42" customFormat="false" ht="12.75" hidden="true" customHeight="true" outlineLevel="1" collapsed="false">
      <c r="A42" s="13"/>
      <c r="B42" s="20" t="s">
        <v>528</v>
      </c>
      <c r="C42" s="89" t="n">
        <v>-300877.43</v>
      </c>
      <c r="D42" s="89" t="n">
        <v>101191.124361526</v>
      </c>
      <c r="E42" s="89" t="n">
        <v>402068.554361526</v>
      </c>
      <c r="F42" s="89" t="n">
        <v>397.33579095836</v>
      </c>
      <c r="G42" s="89" t="n">
        <v>5388521.65</v>
      </c>
      <c r="H42" s="89" t="n">
        <v>8383618.00373134</v>
      </c>
      <c r="I42" s="89" t="n">
        <v>253</v>
      </c>
      <c r="J42" s="89" t="n">
        <v>322</v>
      </c>
      <c r="K42" s="89" t="n">
        <v>-14.1266927618264</v>
      </c>
      <c r="L42" s="89" t="n">
        <v>3.88657284121356</v>
      </c>
    </row>
    <row r="43" customFormat="false" ht="12.75" hidden="true" customHeight="true" outlineLevel="2" collapsed="false">
      <c r="A43" s="13"/>
      <c r="B43" s="18" t="s">
        <v>529</v>
      </c>
      <c r="C43" s="89" t="n">
        <v>0</v>
      </c>
      <c r="D43" s="89" t="n">
        <v>0</v>
      </c>
      <c r="E43" s="89" t="n">
        <v>0</v>
      </c>
      <c r="F43" s="89" t="n">
        <v>0</v>
      </c>
      <c r="G43" s="89" t="n">
        <v>0</v>
      </c>
      <c r="H43" s="89" t="n">
        <v>1372211.3375</v>
      </c>
      <c r="I43" s="89" t="n">
        <v>0</v>
      </c>
      <c r="J43" s="89" t="n">
        <v>0</v>
      </c>
      <c r="K43" s="89" t="n">
        <v>0</v>
      </c>
      <c r="L43" s="89" t="n">
        <v>0</v>
      </c>
    </row>
    <row r="44" customFormat="false" ht="12.75" hidden="true" customHeight="true" outlineLevel="2" collapsed="false">
      <c r="A44" s="13"/>
      <c r="B44" s="18" t="s">
        <v>530</v>
      </c>
      <c r="C44" s="89" t="n">
        <v>0</v>
      </c>
      <c r="D44" s="89" t="n">
        <v>0</v>
      </c>
      <c r="E44" s="89" t="n">
        <v>0</v>
      </c>
      <c r="F44" s="89" t="n">
        <v>0</v>
      </c>
      <c r="G44" s="89" t="n">
        <v>0</v>
      </c>
      <c r="H44" s="89" t="n">
        <v>0</v>
      </c>
      <c r="I44" s="89" t="n">
        <v>0</v>
      </c>
      <c r="J44" s="89" t="n">
        <v>0</v>
      </c>
      <c r="K44" s="89" t="n">
        <v>0</v>
      </c>
      <c r="L44" s="89" t="n">
        <v>0</v>
      </c>
    </row>
    <row r="45" customFormat="false" ht="12.75" hidden="true" customHeight="true" outlineLevel="2" collapsed="false">
      <c r="A45" s="13"/>
      <c r="B45" s="18" t="s">
        <v>531</v>
      </c>
      <c r="C45" s="89" t="n">
        <v>-48148.06</v>
      </c>
      <c r="D45" s="89" t="n">
        <v>0</v>
      </c>
      <c r="E45" s="89" t="n">
        <v>48148.06</v>
      </c>
      <c r="F45" s="89" t="n">
        <v>0</v>
      </c>
      <c r="G45" s="89" t="n">
        <v>3615504.55</v>
      </c>
      <c r="H45" s="89" t="n">
        <v>3081699.56393035</v>
      </c>
      <c r="I45" s="89" t="n">
        <v>46</v>
      </c>
      <c r="J45" s="89" t="n">
        <v>0</v>
      </c>
      <c r="K45" s="89" t="n">
        <v>-0.612586909896158</v>
      </c>
      <c r="L45" s="89" t="n">
        <v>0</v>
      </c>
    </row>
    <row r="46" customFormat="false" ht="12.75" hidden="true" customHeight="true" outlineLevel="2" collapsed="false">
      <c r="A46" s="13"/>
      <c r="B46" s="18" t="s">
        <v>532</v>
      </c>
      <c r="C46" s="89" t="n">
        <v>0</v>
      </c>
      <c r="D46" s="89" t="n">
        <v>0</v>
      </c>
      <c r="E46" s="89" t="n">
        <v>0</v>
      </c>
      <c r="F46" s="89" t="n">
        <v>0</v>
      </c>
      <c r="G46" s="89" t="n">
        <v>1129437.08</v>
      </c>
      <c r="H46" s="89" t="n">
        <v>1343243.9875</v>
      </c>
      <c r="I46" s="89" t="n">
        <v>0</v>
      </c>
      <c r="J46" s="89" t="n">
        <v>0</v>
      </c>
      <c r="K46" s="89" t="n">
        <v>0</v>
      </c>
      <c r="L46" s="89" t="n">
        <v>0</v>
      </c>
    </row>
    <row r="47" customFormat="false" ht="12.75" hidden="true" customHeight="true" outlineLevel="1" collapsed="false">
      <c r="A47" s="13"/>
      <c r="B47" s="20" t="s">
        <v>533</v>
      </c>
      <c r="C47" s="89" t="n">
        <v>-48148.06</v>
      </c>
      <c r="D47" s="89" t="n">
        <v>0</v>
      </c>
      <c r="E47" s="89" t="n">
        <v>48148.06</v>
      </c>
      <c r="F47" s="89" t="n">
        <v>0</v>
      </c>
      <c r="G47" s="89" t="n">
        <v>4744941.63</v>
      </c>
      <c r="H47" s="89" t="n">
        <v>5797154.88893035</v>
      </c>
      <c r="I47" s="89" t="n">
        <v>46</v>
      </c>
      <c r="J47" s="89" t="n">
        <v>0</v>
      </c>
      <c r="K47" s="89" t="n">
        <v>-0.466773025403897</v>
      </c>
      <c r="L47" s="89" t="n">
        <v>0</v>
      </c>
    </row>
    <row r="48" customFormat="false" ht="12.75" hidden="true" customHeight="true" outlineLevel="2" collapsed="false">
      <c r="A48" s="13"/>
      <c r="B48" s="18" t="s">
        <v>534</v>
      </c>
      <c r="C48" s="89" t="n">
        <v>-326864.64</v>
      </c>
      <c r="D48" s="89" t="n">
        <v>79507.3119983416</v>
      </c>
      <c r="E48" s="89" t="n">
        <v>406371.951998342</v>
      </c>
      <c r="F48" s="89" t="n">
        <v>511.112678550644</v>
      </c>
      <c r="G48" s="89" t="n">
        <v>9225598.54000001</v>
      </c>
      <c r="H48" s="89" t="n">
        <v>4438596.64179105</v>
      </c>
      <c r="I48" s="89" t="n">
        <v>253</v>
      </c>
      <c r="J48" s="89" t="n">
        <v>253</v>
      </c>
      <c r="K48" s="89" t="n">
        <v>-8.96383617403755</v>
      </c>
      <c r="L48" s="89" t="n">
        <v>4.53191663017696</v>
      </c>
    </row>
    <row r="49" customFormat="false" ht="12.75" hidden="true" customHeight="true" outlineLevel="2" collapsed="false">
      <c r="A49" s="13"/>
      <c r="B49" s="18" t="s">
        <v>535</v>
      </c>
      <c r="C49" s="89" t="n">
        <v>-71959.63</v>
      </c>
      <c r="D49" s="89" t="n">
        <v>0</v>
      </c>
      <c r="E49" s="89" t="n">
        <v>71959.63</v>
      </c>
      <c r="F49" s="89" t="n">
        <v>0</v>
      </c>
      <c r="G49" s="89" t="n">
        <v>330426.28</v>
      </c>
      <c r="H49" s="89" t="n">
        <v>0</v>
      </c>
      <c r="I49" s="89" t="n">
        <v>69</v>
      </c>
      <c r="J49" s="89" t="n">
        <v>0</v>
      </c>
      <c r="K49" s="89" t="n">
        <v>-15.0266936092371</v>
      </c>
      <c r="L49" s="89" t="n">
        <v>0</v>
      </c>
    </row>
    <row r="50" customFormat="false" ht="12.75" hidden="true" customHeight="true" outlineLevel="1" collapsed="false">
      <c r="A50" s="13"/>
      <c r="B50" s="20" t="s">
        <v>536</v>
      </c>
      <c r="C50" s="89" t="n">
        <v>-398824.27</v>
      </c>
      <c r="D50" s="89" t="n">
        <v>79507.3119983416</v>
      </c>
      <c r="E50" s="89" t="n">
        <v>478331.581998342</v>
      </c>
      <c r="F50" s="89" t="n">
        <v>601.619612053189</v>
      </c>
      <c r="G50" s="89" t="n">
        <v>9556024.82</v>
      </c>
      <c r="H50" s="89" t="n">
        <v>4438596.64179105</v>
      </c>
      <c r="I50" s="89" t="n">
        <v>322</v>
      </c>
      <c r="J50" s="89" t="n">
        <v>253</v>
      </c>
      <c r="K50" s="89" t="n">
        <v>-13.4387904342007</v>
      </c>
      <c r="L50" s="89" t="n">
        <v>4.53191663017696</v>
      </c>
    </row>
    <row r="51" customFormat="false" ht="12.75" hidden="true" customHeight="true" outlineLevel="2" collapsed="false">
      <c r="A51" s="13"/>
      <c r="B51" s="18" t="s">
        <v>537</v>
      </c>
      <c r="C51" s="89" t="n">
        <v>0</v>
      </c>
      <c r="D51" s="89" t="n">
        <v>0</v>
      </c>
      <c r="E51" s="89" t="n">
        <v>0</v>
      </c>
      <c r="F51" s="89" t="n">
        <v>0</v>
      </c>
      <c r="G51" s="89" t="n">
        <v>-112495.53</v>
      </c>
      <c r="H51" s="89" t="n">
        <v>0</v>
      </c>
      <c r="I51" s="89" t="n">
        <v>0</v>
      </c>
      <c r="J51" s="89" t="n">
        <v>0</v>
      </c>
      <c r="K51" s="89" t="n">
        <v>0</v>
      </c>
      <c r="L51" s="89" t="n">
        <v>0</v>
      </c>
    </row>
    <row r="52" customFormat="false" ht="12.75" hidden="true" customHeight="true" outlineLevel="1" collapsed="false">
      <c r="A52" s="13"/>
      <c r="B52" s="20" t="s">
        <v>538</v>
      </c>
      <c r="C52" s="89" t="n">
        <v>0</v>
      </c>
      <c r="D52" s="89" t="n">
        <v>0</v>
      </c>
      <c r="E52" s="89" t="n">
        <v>0</v>
      </c>
      <c r="F52" s="89" t="n">
        <v>0</v>
      </c>
      <c r="G52" s="89" t="n">
        <v>-112495.53</v>
      </c>
      <c r="H52" s="89" t="n">
        <v>0</v>
      </c>
      <c r="I52" s="89" t="n">
        <v>0</v>
      </c>
      <c r="J52" s="89" t="n">
        <v>0</v>
      </c>
      <c r="K52" s="89" t="n">
        <v>0</v>
      </c>
      <c r="L52" s="89" t="n">
        <v>0</v>
      </c>
    </row>
    <row r="53" customFormat="false" ht="12.75" hidden="true" customHeight="true" outlineLevel="1" collapsed="false">
      <c r="A53" s="13"/>
      <c r="B53" s="18" t="s">
        <v>539</v>
      </c>
      <c r="C53" s="89" t="n">
        <v>-23986.49</v>
      </c>
      <c r="D53" s="89" t="n">
        <v>0</v>
      </c>
      <c r="E53" s="89" t="n">
        <v>23986.49</v>
      </c>
      <c r="F53" s="89" t="n">
        <v>0</v>
      </c>
      <c r="G53" s="89" t="n">
        <v>107456.92</v>
      </c>
      <c r="H53" s="89" t="n">
        <v>372677.23880597</v>
      </c>
      <c r="I53" s="89" t="n">
        <v>23</v>
      </c>
      <c r="J53" s="89" t="n">
        <v>0</v>
      </c>
      <c r="K53" s="89" t="n">
        <v>-5.13405065025128</v>
      </c>
      <c r="L53" s="89" t="n">
        <v>0</v>
      </c>
    </row>
    <row r="54" customFormat="false" ht="12.75" hidden="true" customHeight="true" outlineLevel="1" collapsed="false">
      <c r="A54" s="13"/>
      <c r="B54" s="18" t="s">
        <v>540</v>
      </c>
      <c r="C54" s="89" t="n">
        <v>0</v>
      </c>
      <c r="D54" s="89" t="n">
        <v>0</v>
      </c>
      <c r="E54" s="89" t="n">
        <v>0</v>
      </c>
      <c r="F54" s="89" t="n">
        <v>0</v>
      </c>
      <c r="G54" s="89" t="n">
        <v>121095</v>
      </c>
      <c r="H54" s="89" t="n">
        <v>0</v>
      </c>
      <c r="I54" s="89" t="n">
        <v>0</v>
      </c>
      <c r="J54" s="89" t="n">
        <v>0</v>
      </c>
      <c r="K54" s="89" t="n">
        <v>0</v>
      </c>
      <c r="L54" s="89" t="n">
        <v>0</v>
      </c>
    </row>
    <row r="55" customFormat="false" ht="12.75" hidden="true" customHeight="true" outlineLevel="1" collapsed="false">
      <c r="A55" s="13"/>
      <c r="B55" s="18" t="s">
        <v>541</v>
      </c>
      <c r="C55" s="89" t="n">
        <v>0</v>
      </c>
      <c r="D55" s="89" t="n">
        <v>0</v>
      </c>
      <c r="E55" s="89" t="n">
        <v>0</v>
      </c>
      <c r="F55" s="89" t="n">
        <v>0</v>
      </c>
      <c r="G55" s="89" t="n">
        <v>-835420.72</v>
      </c>
      <c r="H55" s="89" t="n">
        <v>0</v>
      </c>
      <c r="I55" s="89" t="n">
        <v>0</v>
      </c>
      <c r="J55" s="89" t="n">
        <v>0</v>
      </c>
      <c r="K55" s="89" t="n">
        <v>0</v>
      </c>
      <c r="L55" s="89" t="n">
        <v>0</v>
      </c>
    </row>
    <row r="56" customFormat="false" ht="12.75" hidden="true" customHeight="true" outlineLevel="1" collapsed="false">
      <c r="A56" s="13"/>
      <c r="B56" s="18" t="s">
        <v>542</v>
      </c>
      <c r="C56" s="89" t="n">
        <v>-1879.56</v>
      </c>
      <c r="D56" s="89" t="n">
        <v>14455.8749087894</v>
      </c>
      <c r="E56" s="89" t="n">
        <v>16335.4349087894</v>
      </c>
      <c r="F56" s="89" t="n">
        <v>113.002049421839</v>
      </c>
      <c r="G56" s="89" t="n">
        <v>-13.34</v>
      </c>
      <c r="H56" s="89" t="n">
        <v>1135195.89552239</v>
      </c>
      <c r="I56" s="89" t="n">
        <v>0</v>
      </c>
      <c r="J56" s="89" t="n">
        <v>46</v>
      </c>
      <c r="K56" s="89" t="n">
        <v>0</v>
      </c>
      <c r="L56" s="89" t="n">
        <v>0.585775766479765</v>
      </c>
    </row>
    <row r="57" customFormat="false" ht="12.75" hidden="true" customHeight="true" outlineLevel="1" collapsed="false">
      <c r="A57" s="13"/>
      <c r="B57" s="20" t="s">
        <v>543</v>
      </c>
      <c r="C57" s="89" t="n">
        <v>-25866.05</v>
      </c>
      <c r="D57" s="89" t="n">
        <v>14455.8749087894</v>
      </c>
      <c r="E57" s="89" t="n">
        <v>40321.9249087894</v>
      </c>
      <c r="F57" s="89" t="n">
        <v>278.931058571025</v>
      </c>
      <c r="G57" s="89" t="n">
        <v>-606882.14</v>
      </c>
      <c r="H57" s="89" t="n">
        <v>1507873.13432836</v>
      </c>
      <c r="I57" s="89" t="n">
        <v>23</v>
      </c>
      <c r="J57" s="89" t="n">
        <v>46</v>
      </c>
      <c r="K57" s="89" t="n">
        <v>0.980287787015778</v>
      </c>
      <c r="L57" s="89" t="n">
        <v>0.440998801998355</v>
      </c>
    </row>
    <row r="58" customFormat="false" ht="12.75" hidden="true" customHeight="true" outlineLevel="2" collapsed="false">
      <c r="A58" s="13"/>
      <c r="B58" s="18" t="s">
        <v>544</v>
      </c>
      <c r="C58" s="89" t="n">
        <v>-31258.27</v>
      </c>
      <c r="D58" s="89" t="n">
        <v>-8.18545231595635E-012</v>
      </c>
      <c r="E58" s="89" t="n">
        <v>31258.27</v>
      </c>
      <c r="F58" s="89" t="n">
        <v>-3.81875903657352E+017</v>
      </c>
      <c r="G58" s="89" t="n">
        <v>1187747.37</v>
      </c>
      <c r="H58" s="89" t="n">
        <v>1868714.24129353</v>
      </c>
      <c r="I58" s="89" t="n">
        <v>23</v>
      </c>
      <c r="J58" s="89" t="n">
        <v>0</v>
      </c>
      <c r="K58" s="89" t="n">
        <v>-0.605297244312147</v>
      </c>
      <c r="L58" s="89" t="n">
        <v>0</v>
      </c>
    </row>
    <row r="59" customFormat="false" ht="12.75" hidden="true" customHeight="true" outlineLevel="1" collapsed="false">
      <c r="A59" s="13"/>
      <c r="B59" s="20" t="s">
        <v>545</v>
      </c>
      <c r="C59" s="89" t="n">
        <v>-31258.27</v>
      </c>
      <c r="D59" s="89" t="n">
        <v>-8.18545231595635E-012</v>
      </c>
      <c r="E59" s="89" t="n">
        <v>31258.27</v>
      </c>
      <c r="F59" s="89" t="n">
        <v>-3.81875903657352E+017</v>
      </c>
      <c r="G59" s="89" t="n">
        <v>1187747.37</v>
      </c>
      <c r="H59" s="89" t="n">
        <v>1868714.24129353</v>
      </c>
      <c r="I59" s="89" t="n">
        <v>23</v>
      </c>
      <c r="J59" s="89" t="n">
        <v>0</v>
      </c>
      <c r="K59" s="89" t="n">
        <v>-0.605297244312147</v>
      </c>
      <c r="L59" s="89" t="n">
        <v>0</v>
      </c>
    </row>
    <row r="60" customFormat="false" ht="12.75" hidden="true" customHeight="true" outlineLevel="2" collapsed="false">
      <c r="A60" s="13"/>
      <c r="B60" s="18" t="s">
        <v>546</v>
      </c>
      <c r="C60" s="89" t="n">
        <v>0</v>
      </c>
      <c r="D60" s="89" t="n">
        <v>0</v>
      </c>
      <c r="E60" s="89" t="n">
        <v>0</v>
      </c>
      <c r="F60" s="89" t="n">
        <v>0</v>
      </c>
      <c r="G60" s="89" t="n">
        <v>0</v>
      </c>
      <c r="H60" s="89" t="n">
        <v>0</v>
      </c>
      <c r="I60" s="89" t="n">
        <v>0</v>
      </c>
      <c r="J60" s="89" t="n">
        <v>0</v>
      </c>
      <c r="K60" s="89" t="n">
        <v>0</v>
      </c>
      <c r="L60" s="89" t="n">
        <v>0</v>
      </c>
    </row>
    <row r="61" customFormat="false" ht="12.75" hidden="false" customHeight="false" outlineLevel="0" collapsed="true">
      <c r="A61" s="13"/>
      <c r="B61" s="20" t="s">
        <v>212</v>
      </c>
      <c r="C61" s="89" t="n">
        <v>-1072084.79</v>
      </c>
      <c r="D61" s="89" t="n">
        <v>230018.468685145</v>
      </c>
      <c r="E61" s="89" t="n">
        <v>1302103.25868515</v>
      </c>
      <c r="F61" s="89" t="n">
        <v>566.086395639602</v>
      </c>
      <c r="G61" s="89" t="n">
        <v>34987690.85</v>
      </c>
      <c r="H61" s="89" t="n">
        <v>38102743.9125622</v>
      </c>
      <c r="I61" s="89" t="n">
        <v>966</v>
      </c>
      <c r="J61" s="89" t="n">
        <v>828</v>
      </c>
      <c r="K61" s="89" t="n">
        <v>-29.5999502104895</v>
      </c>
      <c r="L61" s="89" t="n">
        <v>4.99846658047398</v>
      </c>
    </row>
    <row r="62" customFormat="false" ht="12.75" hidden="true" customHeight="true" outlineLevel="1" collapsed="false">
      <c r="A62" s="13"/>
      <c r="B62" s="18" t="s">
        <v>547</v>
      </c>
      <c r="C62" s="89" t="n">
        <v>-37748.87</v>
      </c>
      <c r="D62" s="89" t="n">
        <v>-23796.7117537313</v>
      </c>
      <c r="E62" s="89" t="n">
        <v>13952.1582462687</v>
      </c>
      <c r="F62" s="89" t="n">
        <v>-58.6306141397077</v>
      </c>
      <c r="G62" s="89" t="n">
        <v>691079.16</v>
      </c>
      <c r="H62" s="89" t="n">
        <v>1083810.63432836</v>
      </c>
      <c r="I62" s="89" t="n">
        <v>69</v>
      </c>
      <c r="J62" s="89" t="n">
        <v>0</v>
      </c>
      <c r="K62" s="89" t="n">
        <v>-3.76899229604898</v>
      </c>
      <c r="L62" s="89" t="n">
        <v>0</v>
      </c>
    </row>
    <row r="63" customFormat="false" ht="12.75" hidden="true" customHeight="true" outlineLevel="1" collapsed="false">
      <c r="A63" s="13"/>
      <c r="B63" s="18" t="s">
        <v>548</v>
      </c>
      <c r="C63" s="89" t="n">
        <v>-186772.7</v>
      </c>
      <c r="D63" s="89" t="n">
        <v>2.91038304567337E-011</v>
      </c>
      <c r="E63" s="89" t="n">
        <v>186772.7</v>
      </c>
      <c r="F63" s="89" t="n">
        <v>6.41746110628496E+017</v>
      </c>
      <c r="G63" s="89" t="n">
        <v>1745012.53</v>
      </c>
      <c r="H63" s="89" t="n">
        <v>3213474.75124378</v>
      </c>
      <c r="I63" s="89" t="n">
        <v>115</v>
      </c>
      <c r="J63" s="89" t="n">
        <v>0</v>
      </c>
      <c r="K63" s="89" t="n">
        <v>-12.3087141958803</v>
      </c>
      <c r="L63" s="89" t="n">
        <v>0</v>
      </c>
    </row>
    <row r="64" customFormat="false" ht="12.75" hidden="false" customHeight="false" outlineLevel="0" collapsed="false">
      <c r="A64" s="13"/>
      <c r="B64" s="20" t="s">
        <v>213</v>
      </c>
      <c r="C64" s="89" t="n">
        <v>-224521.57</v>
      </c>
      <c r="D64" s="89" t="n">
        <v>-23796.7117537313</v>
      </c>
      <c r="E64" s="89" t="n">
        <v>200724.858246269</v>
      </c>
      <c r="F64" s="89" t="n">
        <v>-843.498296418182</v>
      </c>
      <c r="G64" s="89" t="n">
        <v>2436091.69</v>
      </c>
      <c r="H64" s="89" t="n">
        <v>4297285.38557214</v>
      </c>
      <c r="I64" s="89" t="n">
        <v>184</v>
      </c>
      <c r="J64" s="89" t="n">
        <v>0</v>
      </c>
      <c r="K64" s="89" t="n">
        <v>-16.9582980187416</v>
      </c>
      <c r="L64" s="89" t="n">
        <v>0</v>
      </c>
    </row>
    <row r="65" customFormat="false" ht="12.75" hidden="true" customHeight="true" outlineLevel="3" collapsed="false">
      <c r="A65" s="13"/>
      <c r="B65" s="18" t="s">
        <v>549</v>
      </c>
      <c r="C65" s="89" t="n">
        <v>-1039021.87</v>
      </c>
      <c r="D65" s="89" t="n">
        <v>187926.373814262</v>
      </c>
      <c r="E65" s="89" t="n">
        <v>1226948.24381426</v>
      </c>
      <c r="F65" s="89" t="n">
        <v>652.887734122366</v>
      </c>
      <c r="G65" s="89" t="n">
        <v>6578553.15</v>
      </c>
      <c r="H65" s="89" t="n">
        <v>7420611.00746269</v>
      </c>
      <c r="I65" s="89" t="n">
        <v>736</v>
      </c>
      <c r="J65" s="89" t="n">
        <v>598</v>
      </c>
      <c r="K65" s="89" t="n">
        <v>-116.244420145788</v>
      </c>
      <c r="L65" s="89" t="n">
        <v>15.1443016522375</v>
      </c>
    </row>
    <row r="66" customFormat="false" ht="12.75" hidden="true" customHeight="true" outlineLevel="3" collapsed="false">
      <c r="A66" s="13"/>
      <c r="B66" s="18" t="s">
        <v>550</v>
      </c>
      <c r="C66" s="89" t="n">
        <v>-204236</v>
      </c>
      <c r="D66" s="89" t="n">
        <v>79507.3119983416</v>
      </c>
      <c r="E66" s="89" t="n">
        <v>283743.311998342</v>
      </c>
      <c r="F66" s="89" t="n">
        <v>356.877002714241</v>
      </c>
      <c r="G66" s="89" t="n">
        <v>1367174.51</v>
      </c>
      <c r="H66" s="89" t="n">
        <v>2089621.57462686</v>
      </c>
      <c r="I66" s="89" t="n">
        <v>161</v>
      </c>
      <c r="J66" s="89" t="n">
        <v>253</v>
      </c>
      <c r="K66" s="89" t="n">
        <v>-24.0510598753044</v>
      </c>
      <c r="L66" s="89" t="n">
        <v>9.62631233321389</v>
      </c>
    </row>
    <row r="67" customFormat="false" ht="12.75" hidden="true" customHeight="true" outlineLevel="3" collapsed="false">
      <c r="A67" s="13"/>
      <c r="B67" s="18" t="s">
        <v>551</v>
      </c>
      <c r="C67" s="89" t="n">
        <v>-10429.48</v>
      </c>
      <c r="D67" s="89" t="n">
        <v>14455.8749087894</v>
      </c>
      <c r="E67" s="89" t="n">
        <v>24885.3549087894</v>
      </c>
      <c r="F67" s="89" t="n">
        <v>172.146999512695</v>
      </c>
      <c r="G67" s="89" t="n">
        <v>1370834.96</v>
      </c>
      <c r="H67" s="89" t="n">
        <v>1053022.3880597</v>
      </c>
      <c r="I67" s="89" t="n">
        <v>0</v>
      </c>
      <c r="J67" s="89" t="n">
        <v>46</v>
      </c>
      <c r="K67" s="89" t="n">
        <v>0</v>
      </c>
      <c r="L67" s="89" t="n">
        <v>0.631487282079144</v>
      </c>
    </row>
    <row r="68" customFormat="false" ht="12.75" hidden="true" customHeight="true" outlineLevel="3" collapsed="false">
      <c r="A68" s="13"/>
      <c r="B68" s="18" t="s">
        <v>552</v>
      </c>
      <c r="C68" s="89" t="n">
        <v>-60846.76</v>
      </c>
      <c r="D68" s="89" t="n">
        <v>7.27595761418343E-012</v>
      </c>
      <c r="E68" s="89" t="n">
        <v>60846.76</v>
      </c>
      <c r="F68" s="89" t="n">
        <v>8.36271501656195E+017</v>
      </c>
      <c r="G68" s="89" t="n">
        <v>1880276.45</v>
      </c>
      <c r="H68" s="89" t="n">
        <v>1170597.01492537</v>
      </c>
      <c r="I68" s="89" t="n">
        <v>46</v>
      </c>
      <c r="J68" s="89" t="n">
        <v>0</v>
      </c>
      <c r="K68" s="89" t="n">
        <v>-1.48858480889871</v>
      </c>
      <c r="L68" s="89" t="n">
        <v>0</v>
      </c>
    </row>
    <row r="69" customFormat="false" ht="12.75" hidden="true" customHeight="true" outlineLevel="3" collapsed="false">
      <c r="A69" s="13"/>
      <c r="B69" s="18" t="s">
        <v>553</v>
      </c>
      <c r="C69" s="89" t="n">
        <v>1117.07</v>
      </c>
      <c r="D69" s="89" t="n">
        <v>0</v>
      </c>
      <c r="E69" s="89" t="n">
        <v>-1117.07</v>
      </c>
      <c r="F69" s="89" t="n">
        <v>0</v>
      </c>
      <c r="G69" s="89" t="n">
        <v>65323.91</v>
      </c>
      <c r="H69" s="89" t="n">
        <v>0</v>
      </c>
      <c r="I69" s="89" t="n">
        <v>0</v>
      </c>
      <c r="J69" s="89" t="n">
        <v>0</v>
      </c>
      <c r="K69" s="89" t="n">
        <v>0</v>
      </c>
      <c r="L69" s="89" t="n">
        <v>0</v>
      </c>
    </row>
    <row r="70" customFormat="false" ht="12.75" hidden="true" customHeight="true" outlineLevel="2" collapsed="false">
      <c r="A70" s="13"/>
      <c r="B70" s="20" t="s">
        <v>554</v>
      </c>
      <c r="C70" s="89" t="n">
        <v>-1313417.04</v>
      </c>
      <c r="D70" s="89" t="n">
        <v>281889.560721393</v>
      </c>
      <c r="E70" s="89" t="n">
        <v>1595306.60072139</v>
      </c>
      <c r="F70" s="89" t="n">
        <v>565.933196191725</v>
      </c>
      <c r="G70" s="89" t="n">
        <v>11262162.98</v>
      </c>
      <c r="H70" s="89" t="n">
        <v>11733851.9850746</v>
      </c>
      <c r="I70" s="89" t="n">
        <v>943</v>
      </c>
      <c r="J70" s="89" t="n">
        <v>897</v>
      </c>
      <c r="K70" s="89" t="n">
        <v>-109.974635504698</v>
      </c>
      <c r="L70" s="89" t="n">
        <v>21.5491840436303</v>
      </c>
    </row>
    <row r="71" customFormat="false" ht="12.75" hidden="true" customHeight="true" outlineLevel="3" collapsed="false">
      <c r="A71" s="13"/>
      <c r="B71" s="18" t="s">
        <v>555</v>
      </c>
      <c r="C71" s="89" t="n">
        <v>0</v>
      </c>
      <c r="D71" s="89" t="n">
        <v>0</v>
      </c>
      <c r="E71" s="89" t="n">
        <v>0</v>
      </c>
      <c r="F71" s="89" t="n">
        <v>0</v>
      </c>
      <c r="G71" s="89" t="n">
        <v>0</v>
      </c>
      <c r="H71" s="89" t="n">
        <v>0</v>
      </c>
      <c r="I71" s="89" t="n">
        <v>0</v>
      </c>
      <c r="J71" s="89" t="n">
        <v>0</v>
      </c>
      <c r="K71" s="89" t="n">
        <v>0</v>
      </c>
      <c r="L71" s="89" t="n">
        <v>0</v>
      </c>
    </row>
    <row r="72" customFormat="false" ht="12.75" hidden="true" customHeight="true" outlineLevel="2" collapsed="false">
      <c r="A72" s="13"/>
      <c r="B72" s="20" t="s">
        <v>556</v>
      </c>
      <c r="C72" s="89" t="n">
        <v>0</v>
      </c>
      <c r="D72" s="89" t="n">
        <v>0</v>
      </c>
      <c r="E72" s="89" t="n">
        <v>0</v>
      </c>
      <c r="F72" s="89" t="n">
        <v>0</v>
      </c>
      <c r="G72" s="89" t="n">
        <v>0</v>
      </c>
      <c r="H72" s="89" t="n">
        <v>0</v>
      </c>
      <c r="I72" s="89" t="n">
        <v>0</v>
      </c>
      <c r="J72" s="89" t="n">
        <v>0</v>
      </c>
      <c r="K72" s="89" t="n">
        <v>0</v>
      </c>
      <c r="L72" s="89" t="n">
        <v>0</v>
      </c>
    </row>
    <row r="73" customFormat="false" ht="12.75" hidden="true" customHeight="true" outlineLevel="1" collapsed="false">
      <c r="A73" s="13"/>
      <c r="B73" s="20" t="s">
        <v>557</v>
      </c>
      <c r="C73" s="89" t="n">
        <v>0</v>
      </c>
      <c r="D73" s="89" t="n">
        <v>0</v>
      </c>
      <c r="E73" s="89" t="n">
        <v>0</v>
      </c>
      <c r="F73" s="89" t="n">
        <v>0</v>
      </c>
      <c r="G73" s="89" t="n">
        <v>0</v>
      </c>
      <c r="H73" s="89" t="n">
        <v>0</v>
      </c>
      <c r="I73" s="89" t="n">
        <v>0</v>
      </c>
      <c r="J73" s="89" t="n">
        <v>0</v>
      </c>
      <c r="K73" s="89" t="n">
        <v>0</v>
      </c>
      <c r="L73" s="89" t="n">
        <v>0</v>
      </c>
    </row>
    <row r="74" customFormat="false" ht="12.75" hidden="true" customHeight="true" outlineLevel="2" collapsed="false">
      <c r="A74" s="13"/>
      <c r="B74" s="18" t="s">
        <v>558</v>
      </c>
      <c r="C74" s="89" t="n">
        <v>0</v>
      </c>
      <c r="D74" s="89" t="n">
        <v>0</v>
      </c>
      <c r="E74" s="89" t="n">
        <v>0</v>
      </c>
      <c r="F74" s="89" t="n">
        <v>0</v>
      </c>
      <c r="G74" s="89" t="n">
        <v>0</v>
      </c>
      <c r="H74" s="89" t="n">
        <v>0</v>
      </c>
      <c r="I74" s="89" t="n">
        <v>0</v>
      </c>
      <c r="J74" s="89" t="n">
        <v>0</v>
      </c>
      <c r="K74" s="89" t="n">
        <v>0</v>
      </c>
      <c r="L74" s="89" t="n">
        <v>0</v>
      </c>
    </row>
    <row r="75" customFormat="false" ht="12.75" hidden="true" customHeight="true" outlineLevel="2" collapsed="false">
      <c r="A75" s="13"/>
      <c r="B75" s="18" t="s">
        <v>559</v>
      </c>
      <c r="C75" s="89" t="n">
        <v>0</v>
      </c>
      <c r="D75" s="89" t="n">
        <v>0</v>
      </c>
      <c r="E75" s="89" t="n">
        <v>0</v>
      </c>
      <c r="F75" s="89" t="n">
        <v>0</v>
      </c>
      <c r="G75" s="89" t="n">
        <v>0</v>
      </c>
      <c r="H75" s="89" t="n">
        <v>0</v>
      </c>
      <c r="I75" s="89" t="n">
        <v>0</v>
      </c>
      <c r="J75" s="89" t="n">
        <v>0</v>
      </c>
      <c r="K75" s="89" t="n">
        <v>0</v>
      </c>
      <c r="L75" s="89" t="n">
        <v>0</v>
      </c>
    </row>
    <row r="76" customFormat="false" ht="12.75" hidden="true" customHeight="true" outlineLevel="1" collapsed="false">
      <c r="A76" s="13"/>
      <c r="B76" s="20" t="s">
        <v>560</v>
      </c>
      <c r="C76" s="89" t="n">
        <v>0</v>
      </c>
      <c r="D76" s="89" t="n">
        <v>0</v>
      </c>
      <c r="E76" s="89" t="n">
        <v>0</v>
      </c>
      <c r="F76" s="89" t="n">
        <v>0</v>
      </c>
      <c r="G76" s="89" t="n">
        <v>0</v>
      </c>
      <c r="H76" s="89" t="n">
        <v>0</v>
      </c>
      <c r="I76" s="89" t="n">
        <v>0</v>
      </c>
      <c r="J76" s="89" t="n">
        <v>0</v>
      </c>
      <c r="K76" s="89" t="n">
        <v>0</v>
      </c>
      <c r="L76" s="89" t="n">
        <v>0</v>
      </c>
    </row>
    <row r="77" customFormat="false" ht="12.75" hidden="true" customHeight="true" outlineLevel="2" collapsed="false">
      <c r="A77" s="13"/>
      <c r="B77" s="18" t="s">
        <v>561</v>
      </c>
      <c r="C77" s="89" t="n">
        <v>0</v>
      </c>
      <c r="D77" s="89" t="n">
        <v>0</v>
      </c>
      <c r="E77" s="89" t="n">
        <v>0</v>
      </c>
      <c r="F77" s="89" t="n">
        <v>0</v>
      </c>
      <c r="G77" s="89" t="n">
        <v>879980.46</v>
      </c>
      <c r="H77" s="89" t="n">
        <v>0</v>
      </c>
      <c r="I77" s="89" t="n">
        <v>0</v>
      </c>
      <c r="J77" s="89" t="n">
        <v>0</v>
      </c>
      <c r="K77" s="89" t="n">
        <v>0</v>
      </c>
      <c r="L77" s="89" t="n">
        <v>0</v>
      </c>
    </row>
    <row r="78" customFormat="false" ht="12.75" hidden="true" customHeight="true" outlineLevel="1" collapsed="false">
      <c r="A78" s="13"/>
      <c r="B78" s="20" t="s">
        <v>562</v>
      </c>
      <c r="C78" s="89" t="n">
        <v>0</v>
      </c>
      <c r="D78" s="89" t="n">
        <v>0</v>
      </c>
      <c r="E78" s="89" t="n">
        <v>0</v>
      </c>
      <c r="F78" s="89" t="n">
        <v>0</v>
      </c>
      <c r="G78" s="89" t="n">
        <v>879980.46</v>
      </c>
      <c r="H78" s="89" t="n">
        <v>0</v>
      </c>
      <c r="I78" s="89" t="n">
        <v>0</v>
      </c>
      <c r="J78" s="89" t="n">
        <v>0</v>
      </c>
      <c r="K78" s="89" t="n">
        <v>0</v>
      </c>
      <c r="L78" s="89" t="n">
        <v>0</v>
      </c>
    </row>
    <row r="79" customFormat="false" ht="12.75" hidden="false" customHeight="false" outlineLevel="0" collapsed="false">
      <c r="A79" s="13"/>
      <c r="B79" s="20" t="s">
        <v>563</v>
      </c>
      <c r="C79" s="89" t="n">
        <v>0</v>
      </c>
      <c r="D79" s="89" t="n">
        <v>0</v>
      </c>
      <c r="E79" s="89" t="n">
        <v>0</v>
      </c>
      <c r="F79" s="89" t="n">
        <v>0</v>
      </c>
      <c r="G79" s="89" t="n">
        <v>879980.46</v>
      </c>
      <c r="H79" s="89" t="n">
        <v>0</v>
      </c>
      <c r="I79" s="89" t="n">
        <v>0</v>
      </c>
      <c r="J79" s="89" t="n">
        <v>0</v>
      </c>
      <c r="K79" s="89" t="n">
        <v>0</v>
      </c>
      <c r="L79" s="89" t="n">
        <v>0</v>
      </c>
    </row>
    <row r="80" customFormat="false" ht="12.75" hidden="false" customHeight="false" outlineLevel="0" collapsed="false">
      <c r="A80" s="13"/>
      <c r="B80" s="20" t="s">
        <v>214</v>
      </c>
      <c r="C80" s="89" t="n">
        <v>-1313417.04</v>
      </c>
      <c r="D80" s="89" t="n">
        <v>281889.560721393</v>
      </c>
      <c r="E80" s="89" t="n">
        <v>1595306.60072139</v>
      </c>
      <c r="F80" s="89" t="n">
        <v>565.933196191725</v>
      </c>
      <c r="G80" s="89" t="n">
        <v>12142143.44</v>
      </c>
      <c r="H80" s="89" t="n">
        <v>11733851.9850746</v>
      </c>
      <c r="I80" s="89" t="n">
        <v>943</v>
      </c>
      <c r="J80" s="89" t="n">
        <v>897</v>
      </c>
      <c r="K80" s="89" t="n">
        <v>-102.004417493523</v>
      </c>
      <c r="L80" s="89" t="n">
        <v>21.5491840436303</v>
      </c>
    </row>
    <row r="81" customFormat="false" ht="12.75" hidden="true" customHeight="true" outlineLevel="1" collapsed="false">
      <c r="A81" s="13"/>
      <c r="B81" s="18" t="s">
        <v>564</v>
      </c>
      <c r="C81" s="89" t="n">
        <v>-317127.71</v>
      </c>
      <c r="D81" s="89" t="n">
        <v>86735.2494527362</v>
      </c>
      <c r="E81" s="89" t="n">
        <v>403862.959452736</v>
      </c>
      <c r="F81" s="89" t="n">
        <v>465.627253049879</v>
      </c>
      <c r="G81" s="89" t="n">
        <v>2799879.47</v>
      </c>
      <c r="H81" s="89" t="n">
        <v>4720471.08208955</v>
      </c>
      <c r="I81" s="89" t="n">
        <v>207</v>
      </c>
      <c r="J81" s="89" t="n">
        <v>276</v>
      </c>
      <c r="K81" s="89" t="n">
        <v>-23.4458078190059</v>
      </c>
      <c r="L81" s="89" t="n">
        <v>5.07130081567165</v>
      </c>
    </row>
    <row r="82" customFormat="false" ht="12.75" hidden="false" customHeight="false" outlineLevel="0" collapsed="false">
      <c r="A82" s="13"/>
      <c r="B82" s="20" t="s">
        <v>215</v>
      </c>
      <c r="C82" s="89" t="n">
        <v>-317127.71</v>
      </c>
      <c r="D82" s="89" t="n">
        <v>86735.2494527362</v>
      </c>
      <c r="E82" s="89" t="n">
        <v>403862.959452736</v>
      </c>
      <c r="F82" s="89" t="n">
        <v>465.627253049879</v>
      </c>
      <c r="G82" s="89" t="n">
        <v>2799879.47</v>
      </c>
      <c r="H82" s="89" t="n">
        <v>4720471.08208955</v>
      </c>
      <c r="I82" s="89" t="n">
        <v>207</v>
      </c>
      <c r="J82" s="89" t="n">
        <v>276</v>
      </c>
      <c r="K82" s="89" t="n">
        <v>-23.4458078190059</v>
      </c>
      <c r="L82" s="89" t="n">
        <v>5.07130081567165</v>
      </c>
    </row>
    <row r="83" customFormat="false" ht="12.75" hidden="true" customHeight="true" outlineLevel="1" collapsed="false">
      <c r="A83" s="13"/>
      <c r="B83" s="18" t="s">
        <v>565</v>
      </c>
      <c r="C83" s="89" t="n">
        <v>0</v>
      </c>
      <c r="D83" s="89" t="n">
        <v>72279.3745439469</v>
      </c>
      <c r="E83" s="89" t="n">
        <v>72279.3745439469</v>
      </c>
      <c r="F83" s="89" t="n">
        <v>100</v>
      </c>
      <c r="G83" s="89" t="n">
        <v>0</v>
      </c>
      <c r="H83" s="89" t="n">
        <v>3353273.5</v>
      </c>
      <c r="I83" s="89" t="n">
        <v>0</v>
      </c>
      <c r="J83" s="89" t="n">
        <v>230</v>
      </c>
      <c r="K83" s="89" t="n">
        <v>0</v>
      </c>
      <c r="L83" s="89" t="n">
        <v>4.9576201121405</v>
      </c>
    </row>
    <row r="84" customFormat="false" ht="12.75" hidden="true" customHeight="true" outlineLevel="1" collapsed="false">
      <c r="A84" s="13"/>
      <c r="B84" s="18" t="s">
        <v>566</v>
      </c>
      <c r="C84" s="89" t="n">
        <v>0</v>
      </c>
      <c r="D84" s="89" t="n">
        <v>0</v>
      </c>
      <c r="E84" s="89" t="n">
        <v>0</v>
      </c>
      <c r="F84" s="89" t="n">
        <v>0</v>
      </c>
      <c r="G84" s="89" t="n">
        <v>0</v>
      </c>
      <c r="H84" s="89" t="n">
        <v>0</v>
      </c>
      <c r="I84" s="89" t="n">
        <v>0</v>
      </c>
      <c r="J84" s="89" t="n">
        <v>0</v>
      </c>
      <c r="K84" s="89" t="n">
        <v>0</v>
      </c>
      <c r="L84" s="89" t="n">
        <v>0</v>
      </c>
    </row>
    <row r="85" customFormat="false" ht="12.75" hidden="true" customHeight="true" outlineLevel="1" collapsed="false">
      <c r="A85" s="13"/>
      <c r="B85" s="18" t="s">
        <v>567</v>
      </c>
      <c r="C85" s="89" t="n">
        <v>0</v>
      </c>
      <c r="D85" s="89" t="n">
        <v>0</v>
      </c>
      <c r="E85" s="89" t="n">
        <v>0</v>
      </c>
      <c r="F85" s="89" t="n">
        <v>0</v>
      </c>
      <c r="G85" s="89" t="n">
        <v>0</v>
      </c>
      <c r="H85" s="89" t="n">
        <v>0</v>
      </c>
      <c r="I85" s="89" t="n">
        <v>0</v>
      </c>
      <c r="J85" s="89" t="n">
        <v>0</v>
      </c>
      <c r="K85" s="89" t="n">
        <v>0</v>
      </c>
      <c r="L85" s="89" t="n">
        <v>0</v>
      </c>
    </row>
    <row r="86" customFormat="false" ht="12.75" hidden="true" customHeight="true" outlineLevel="1" collapsed="false">
      <c r="A86" s="13"/>
      <c r="B86" s="18" t="s">
        <v>568</v>
      </c>
      <c r="C86" s="89" t="n">
        <v>-189975.88</v>
      </c>
      <c r="D86" s="89" t="n">
        <v>50595.5621807628</v>
      </c>
      <c r="E86" s="89" t="n">
        <v>240571.442180763</v>
      </c>
      <c r="F86" s="89" t="n">
        <v>475.47933417811</v>
      </c>
      <c r="G86" s="89" t="n">
        <v>11092160.32</v>
      </c>
      <c r="H86" s="89" t="n">
        <v>10420893.7810945</v>
      </c>
      <c r="I86" s="89" t="n">
        <v>138</v>
      </c>
      <c r="J86" s="89" t="n">
        <v>161</v>
      </c>
      <c r="K86" s="89" t="n">
        <v>-2.363531601029</v>
      </c>
      <c r="L86" s="89" t="n">
        <v>0.781687797824117</v>
      </c>
    </row>
    <row r="87" customFormat="false" ht="12.75" hidden="true" customHeight="true" outlineLevel="1" collapsed="false">
      <c r="A87" s="13"/>
      <c r="B87" s="18" t="s">
        <v>569</v>
      </c>
      <c r="C87" s="89" t="n">
        <v>-239660.99</v>
      </c>
      <c r="D87" s="89" t="n">
        <v>159014.623996683</v>
      </c>
      <c r="E87" s="89" t="n">
        <v>398675.613996683</v>
      </c>
      <c r="F87" s="89" t="n">
        <v>250.716320283221</v>
      </c>
      <c r="G87" s="89" t="n">
        <v>7229469.02</v>
      </c>
      <c r="H87" s="89" t="n">
        <v>10858896.4552239</v>
      </c>
      <c r="I87" s="89" t="n">
        <v>207</v>
      </c>
      <c r="J87" s="89" t="n">
        <v>506</v>
      </c>
      <c r="K87" s="89" t="n">
        <v>-6.86216716507902</v>
      </c>
      <c r="L87" s="89" t="n">
        <v>7.40972161159288</v>
      </c>
    </row>
    <row r="88" customFormat="false" ht="12.75" hidden="true" customHeight="true" outlineLevel="1" collapsed="false">
      <c r="A88" s="13"/>
      <c r="B88" s="18" t="s">
        <v>570</v>
      </c>
      <c r="C88" s="89" t="n">
        <v>31937.6</v>
      </c>
      <c r="D88" s="89" t="n">
        <v>28911.7498175788</v>
      </c>
      <c r="E88" s="89" t="n">
        <v>-3025.85018242125</v>
      </c>
      <c r="F88" s="89" t="n">
        <v>-10.4658147691271</v>
      </c>
      <c r="G88" s="89" t="n">
        <v>734564.8</v>
      </c>
      <c r="H88" s="89" t="n">
        <v>846580.223880597</v>
      </c>
      <c r="I88" s="89" t="n">
        <v>0</v>
      </c>
      <c r="J88" s="89" t="n">
        <v>92</v>
      </c>
      <c r="K88" s="89" t="n">
        <v>0</v>
      </c>
      <c r="L88" s="89" t="n">
        <v>3.14191249474828</v>
      </c>
    </row>
    <row r="89" customFormat="false" ht="12.75" hidden="true" customHeight="true" outlineLevel="1" collapsed="false">
      <c r="A89" s="13"/>
      <c r="B89" s="18" t="s">
        <v>571</v>
      </c>
      <c r="C89" s="89" t="n">
        <v>-93863.74</v>
      </c>
      <c r="D89" s="89" t="n">
        <v>21683.812363184</v>
      </c>
      <c r="E89" s="89" t="n">
        <v>115547.552363184</v>
      </c>
      <c r="F89" s="89" t="n">
        <v>532.874710534606</v>
      </c>
      <c r="G89" s="89" t="n">
        <v>1937031.25</v>
      </c>
      <c r="H89" s="89" t="n">
        <v>2970711.75373134</v>
      </c>
      <c r="I89" s="89" t="n">
        <v>69</v>
      </c>
      <c r="J89" s="89" t="n">
        <v>69</v>
      </c>
      <c r="K89" s="89" t="n">
        <v>-3.34356921706865</v>
      </c>
      <c r="L89" s="89" t="n">
        <v>0.503644640440268</v>
      </c>
    </row>
    <row r="90" customFormat="false" ht="12.75" hidden="true" customHeight="true" outlineLevel="1" collapsed="false">
      <c r="A90" s="13"/>
      <c r="B90" s="18" t="s">
        <v>572</v>
      </c>
      <c r="C90" s="89" t="n">
        <v>-92914.8</v>
      </c>
      <c r="D90" s="89" t="n">
        <v>43367.6247263681</v>
      </c>
      <c r="E90" s="89" t="n">
        <v>136282.424726368</v>
      </c>
      <c r="F90" s="89" t="n">
        <v>314.249225283271</v>
      </c>
      <c r="G90" s="89" t="n">
        <v>5687794.66</v>
      </c>
      <c r="H90" s="89" t="n">
        <v>8264247.57462687</v>
      </c>
      <c r="I90" s="89" t="n">
        <v>92</v>
      </c>
      <c r="J90" s="89" t="n">
        <v>138</v>
      </c>
      <c r="K90" s="89" t="n">
        <v>-1.50289560558784</v>
      </c>
      <c r="L90" s="89" t="n">
        <v>0.724171457618633</v>
      </c>
    </row>
    <row r="91" customFormat="false" ht="12.75" hidden="true" customHeight="true" outlineLevel="1" collapsed="false">
      <c r="A91" s="13"/>
      <c r="B91" s="18" t="s">
        <v>573</v>
      </c>
      <c r="C91" s="89" t="n">
        <v>-277622.98</v>
      </c>
      <c r="D91" s="89" t="n">
        <v>108419.06181592</v>
      </c>
      <c r="E91" s="89" t="n">
        <v>386042.04181592</v>
      </c>
      <c r="F91" s="89" t="n">
        <v>356.064731930039</v>
      </c>
      <c r="G91" s="89" t="n">
        <v>2224974.92</v>
      </c>
      <c r="H91" s="89" t="n">
        <v>5053949.62686567</v>
      </c>
      <c r="I91" s="89" t="n">
        <v>184</v>
      </c>
      <c r="J91" s="89" t="n">
        <v>345</v>
      </c>
      <c r="K91" s="89" t="n">
        <v>-22.9587434270944</v>
      </c>
      <c r="L91" s="89" t="n">
        <v>7.4010583975072</v>
      </c>
    </row>
    <row r="92" customFormat="false" ht="12.75" hidden="true" customHeight="true" outlineLevel="1" collapsed="false">
      <c r="A92" s="13"/>
      <c r="B92" s="18" t="s">
        <v>574</v>
      </c>
      <c r="C92" s="89" t="n">
        <v>-110334.14</v>
      </c>
      <c r="D92" s="89" t="n">
        <v>0</v>
      </c>
      <c r="E92" s="89" t="n">
        <v>110334.14</v>
      </c>
      <c r="F92" s="89" t="n">
        <v>0</v>
      </c>
      <c r="G92" s="89" t="n">
        <v>0</v>
      </c>
      <c r="H92" s="89" t="n">
        <v>0</v>
      </c>
      <c r="I92" s="89" t="n">
        <v>69</v>
      </c>
      <c r="J92" s="89" t="n">
        <v>92</v>
      </c>
      <c r="K92" s="89" t="n">
        <v>0</v>
      </c>
      <c r="L92" s="89" t="n">
        <v>0</v>
      </c>
    </row>
    <row r="93" customFormat="false" ht="12.75" hidden="false" customHeight="false" outlineLevel="0" collapsed="false">
      <c r="A93" s="13"/>
      <c r="B93" s="20" t="s">
        <v>216</v>
      </c>
      <c r="C93" s="89" t="n">
        <v>-972434.93</v>
      </c>
      <c r="D93" s="89" t="n">
        <v>484271.809444444</v>
      </c>
      <c r="E93" s="89" t="n">
        <v>1456706.73944444</v>
      </c>
      <c r="F93" s="89" t="n">
        <v>300.803538639917</v>
      </c>
      <c r="G93" s="89" t="n">
        <v>28905994.97</v>
      </c>
      <c r="H93" s="89" t="n">
        <v>41768552.9154229</v>
      </c>
      <c r="I93" s="89" t="n">
        <v>759</v>
      </c>
      <c r="J93" s="89" t="n">
        <v>1633</v>
      </c>
      <c r="K93" s="89" t="n">
        <v>-25.5337383347645</v>
      </c>
      <c r="L93" s="89" t="n">
        <v>18.9332837655185</v>
      </c>
    </row>
    <row r="94" customFormat="false" ht="12.75" hidden="true" customHeight="true" outlineLevel="1" collapsed="false">
      <c r="A94" s="13"/>
      <c r="B94" s="18" t="s">
        <v>575</v>
      </c>
      <c r="C94" s="89" t="n">
        <v>0</v>
      </c>
      <c r="D94" s="89" t="n">
        <v>0</v>
      </c>
      <c r="E94" s="89" t="n">
        <v>0</v>
      </c>
      <c r="F94" s="89" t="n">
        <v>0</v>
      </c>
      <c r="G94" s="89" t="n">
        <v>0</v>
      </c>
      <c r="H94" s="89" t="n">
        <v>0</v>
      </c>
      <c r="I94" s="89" t="n">
        <v>0</v>
      </c>
      <c r="J94" s="89" t="n">
        <v>0</v>
      </c>
      <c r="K94" s="89" t="n">
        <v>0</v>
      </c>
      <c r="L94" s="89" t="n">
        <v>0</v>
      </c>
    </row>
    <row r="95" customFormat="false" ht="12.75" hidden="true" customHeight="true" outlineLevel="1" collapsed="false">
      <c r="A95" s="13"/>
      <c r="B95" s="18" t="s">
        <v>576</v>
      </c>
      <c r="C95" s="89" t="n">
        <v>0</v>
      </c>
      <c r="D95" s="89" t="n">
        <v>0</v>
      </c>
      <c r="E95" s="89" t="n">
        <v>0</v>
      </c>
      <c r="F95" s="89" t="n">
        <v>0</v>
      </c>
      <c r="G95" s="89" t="n">
        <v>0</v>
      </c>
      <c r="H95" s="89" t="n">
        <v>10702015</v>
      </c>
      <c r="I95" s="89" t="n">
        <v>0</v>
      </c>
      <c r="J95" s="89" t="n">
        <v>0</v>
      </c>
      <c r="K95" s="89" t="n">
        <v>0</v>
      </c>
      <c r="L95" s="89" t="n">
        <v>0</v>
      </c>
    </row>
    <row r="96" customFormat="false" ht="12.75" hidden="true" customHeight="true" outlineLevel="1" collapsed="false">
      <c r="A96" s="13"/>
      <c r="B96" s="18" t="s">
        <v>577</v>
      </c>
      <c r="C96" s="89" t="n">
        <v>-3042211.34</v>
      </c>
      <c r="D96" s="89" t="n">
        <v>787845.182529019</v>
      </c>
      <c r="E96" s="89" t="n">
        <v>3830056.52252902</v>
      </c>
      <c r="F96" s="89" t="n">
        <v>486.143294071351</v>
      </c>
      <c r="G96" s="89" t="n">
        <v>251263079.1</v>
      </c>
      <c r="H96" s="89" t="n">
        <v>118515953.993284</v>
      </c>
      <c r="I96" s="89" t="n">
        <v>2047</v>
      </c>
      <c r="J96" s="89" t="n">
        <v>2507</v>
      </c>
      <c r="K96" s="89" t="n">
        <v>-24.7844077820186</v>
      </c>
      <c r="L96" s="89" t="n">
        <v>16.6655020362252</v>
      </c>
    </row>
    <row r="97" customFormat="false" ht="12.75" hidden="false" customHeight="false" outlineLevel="0" collapsed="false">
      <c r="A97" s="13"/>
      <c r="B97" s="20" t="s">
        <v>217</v>
      </c>
      <c r="C97" s="89" t="n">
        <v>-3042211.34</v>
      </c>
      <c r="D97" s="89" t="n">
        <v>787845.182529019</v>
      </c>
      <c r="E97" s="89" t="n">
        <v>3830056.52252902</v>
      </c>
      <c r="F97" s="89" t="n">
        <v>486.143294071351</v>
      </c>
      <c r="G97" s="89" t="n">
        <v>251263079.1</v>
      </c>
      <c r="H97" s="89" t="n">
        <v>129217968.993284</v>
      </c>
      <c r="I97" s="89" t="n">
        <v>2047</v>
      </c>
      <c r="J97" s="89" t="n">
        <v>2507</v>
      </c>
      <c r="K97" s="89" t="n">
        <v>-24.7844077820186</v>
      </c>
      <c r="L97" s="89" t="n">
        <v>15.2852415804717</v>
      </c>
    </row>
    <row r="98" customFormat="false" ht="12.75" hidden="true" customHeight="true" outlineLevel="2" collapsed="false">
      <c r="A98" s="13"/>
      <c r="B98" s="18" t="s">
        <v>578</v>
      </c>
      <c r="C98" s="89" t="n">
        <v>0</v>
      </c>
      <c r="D98" s="89" t="n">
        <v>-9021.208225</v>
      </c>
      <c r="E98" s="89" t="n">
        <v>-9021.208225</v>
      </c>
      <c r="F98" s="89" t="n">
        <v>100</v>
      </c>
      <c r="G98" s="89" t="n">
        <v>894176.52</v>
      </c>
      <c r="H98" s="89" t="n">
        <v>691625.963916667</v>
      </c>
      <c r="I98" s="89" t="n">
        <v>0</v>
      </c>
      <c r="J98" s="89" t="n">
        <v>0</v>
      </c>
      <c r="K98" s="89" t="n">
        <v>0</v>
      </c>
      <c r="L98" s="89" t="n">
        <v>0</v>
      </c>
    </row>
    <row r="99" customFormat="false" ht="12.75" hidden="true" customHeight="true" outlineLevel="2" collapsed="false">
      <c r="A99" s="13"/>
      <c r="B99" s="18" t="s">
        <v>579</v>
      </c>
      <c r="C99" s="89" t="n">
        <v>0</v>
      </c>
      <c r="D99" s="89" t="n">
        <v>0</v>
      </c>
      <c r="E99" s="89" t="n">
        <v>0</v>
      </c>
      <c r="F99" s="89" t="n">
        <v>0</v>
      </c>
      <c r="G99" s="89" t="n">
        <v>0</v>
      </c>
      <c r="H99" s="89" t="n">
        <v>51612</v>
      </c>
      <c r="I99" s="89" t="n">
        <v>0</v>
      </c>
      <c r="J99" s="89" t="n">
        <v>0</v>
      </c>
      <c r="K99" s="89" t="n">
        <v>0</v>
      </c>
      <c r="L99" s="89" t="n">
        <v>0</v>
      </c>
    </row>
    <row r="100" customFormat="false" ht="12.75" hidden="true" customHeight="true" outlineLevel="2" collapsed="false">
      <c r="A100" s="13"/>
      <c r="B100" s="18" t="s">
        <v>580</v>
      </c>
      <c r="C100" s="89" t="n">
        <v>0</v>
      </c>
      <c r="D100" s="89" t="n">
        <v>0</v>
      </c>
      <c r="E100" s="89" t="n">
        <v>0</v>
      </c>
      <c r="F100" s="89" t="n">
        <v>0</v>
      </c>
      <c r="G100" s="89" t="n">
        <v>2003.76</v>
      </c>
      <c r="H100" s="89" t="n">
        <v>0</v>
      </c>
      <c r="I100" s="89" t="n">
        <v>0</v>
      </c>
      <c r="J100" s="89" t="n">
        <v>0</v>
      </c>
      <c r="K100" s="89" t="n">
        <v>0</v>
      </c>
      <c r="L100" s="89" t="n">
        <v>0</v>
      </c>
    </row>
    <row r="101" customFormat="false" ht="12.75" hidden="true" customHeight="true" outlineLevel="2" collapsed="false">
      <c r="A101" s="13"/>
      <c r="B101" s="18" t="s">
        <v>581</v>
      </c>
      <c r="C101" s="89" t="n">
        <v>0</v>
      </c>
      <c r="D101" s="89" t="n">
        <v>0</v>
      </c>
      <c r="E101" s="89" t="n">
        <v>0</v>
      </c>
      <c r="F101" s="89" t="n">
        <v>0</v>
      </c>
      <c r="G101" s="89" t="n">
        <v>0</v>
      </c>
      <c r="H101" s="89" t="n">
        <v>0</v>
      </c>
      <c r="I101" s="89" t="n">
        <v>0</v>
      </c>
      <c r="J101" s="89" t="n">
        <v>0</v>
      </c>
      <c r="K101" s="89" t="n">
        <v>0</v>
      </c>
      <c r="L101" s="89" t="n">
        <v>0</v>
      </c>
    </row>
    <row r="102" customFormat="false" ht="12.75" hidden="true" customHeight="true" outlineLevel="1" collapsed="false">
      <c r="A102" s="13"/>
      <c r="B102" s="20" t="s">
        <v>582</v>
      </c>
      <c r="C102" s="89" t="n">
        <v>0</v>
      </c>
      <c r="D102" s="89" t="n">
        <v>-9021.208225</v>
      </c>
      <c r="E102" s="89" t="n">
        <v>-9021.208225</v>
      </c>
      <c r="F102" s="89" t="n">
        <v>100</v>
      </c>
      <c r="G102" s="89" t="n">
        <v>896180.28</v>
      </c>
      <c r="H102" s="89" t="n">
        <v>743237.963916667</v>
      </c>
      <c r="I102" s="89" t="n">
        <v>0</v>
      </c>
      <c r="J102" s="89" t="n">
        <v>0</v>
      </c>
      <c r="K102" s="89" t="n">
        <v>0</v>
      </c>
      <c r="L102" s="89" t="n">
        <v>0</v>
      </c>
    </row>
    <row r="103" customFormat="false" ht="12.75" hidden="true" customHeight="true" outlineLevel="2" collapsed="false">
      <c r="A103" s="13"/>
      <c r="B103" s="18" t="s">
        <v>583</v>
      </c>
      <c r="C103" s="89" t="n">
        <v>87479.85</v>
      </c>
      <c r="D103" s="89" t="n">
        <v>-6320.32615</v>
      </c>
      <c r="E103" s="89" t="n">
        <v>-93800.17615</v>
      </c>
      <c r="F103" s="89" t="n">
        <v>1484.10341371386</v>
      </c>
      <c r="G103" s="89" t="n">
        <v>3416931.75</v>
      </c>
      <c r="H103" s="89" t="n">
        <v>1938233.35266667</v>
      </c>
      <c r="I103" s="89" t="n">
        <v>0</v>
      </c>
      <c r="J103" s="89" t="n">
        <v>0</v>
      </c>
      <c r="K103" s="89" t="n">
        <v>0</v>
      </c>
      <c r="L103" s="89" t="n">
        <v>0</v>
      </c>
    </row>
    <row r="104" customFormat="false" ht="12.75" hidden="true" customHeight="true" outlineLevel="2" collapsed="false">
      <c r="A104" s="13"/>
      <c r="B104" s="18" t="s">
        <v>584</v>
      </c>
      <c r="C104" s="89" t="n">
        <v>-230400.14</v>
      </c>
      <c r="D104" s="89" t="n">
        <v>-1.45519152283669E-011</v>
      </c>
      <c r="E104" s="89" t="n">
        <v>230400.14</v>
      </c>
      <c r="F104" s="89" t="n">
        <v>-1.58329770607011E+018</v>
      </c>
      <c r="G104" s="89" t="n">
        <v>1456694.19</v>
      </c>
      <c r="H104" s="89" t="n">
        <v>2526835.44916667</v>
      </c>
      <c r="I104" s="89" t="n">
        <v>138</v>
      </c>
      <c r="J104" s="89" t="n">
        <v>0</v>
      </c>
      <c r="K104" s="89" t="n">
        <v>-21.8269692693701</v>
      </c>
      <c r="L104" s="89" t="n">
        <v>0</v>
      </c>
    </row>
    <row r="105" customFormat="false" ht="12.75" hidden="true" customHeight="true" outlineLevel="2" collapsed="false">
      <c r="A105" s="13"/>
      <c r="B105" s="18" t="s">
        <v>585</v>
      </c>
      <c r="C105" s="89" t="n">
        <v>51962.38</v>
      </c>
      <c r="D105" s="89" t="n">
        <v>-2731.62254166666</v>
      </c>
      <c r="E105" s="89" t="n">
        <v>-54694.0025416667</v>
      </c>
      <c r="F105" s="89" t="n">
        <v>2002.25330210871</v>
      </c>
      <c r="G105" s="89" t="n">
        <v>1249292.84</v>
      </c>
      <c r="H105" s="89" t="n">
        <v>1256546.36916667</v>
      </c>
      <c r="I105" s="89" t="n">
        <v>0</v>
      </c>
      <c r="J105" s="89" t="n">
        <v>0</v>
      </c>
      <c r="K105" s="89" t="n">
        <v>0</v>
      </c>
      <c r="L105" s="89" t="n">
        <v>0</v>
      </c>
    </row>
    <row r="106" customFormat="false" ht="12.75" hidden="true" customHeight="true" outlineLevel="2" collapsed="false">
      <c r="A106" s="13"/>
      <c r="B106" s="18" t="s">
        <v>586</v>
      </c>
      <c r="C106" s="89" t="n">
        <v>-568131.86</v>
      </c>
      <c r="D106" s="89" t="n">
        <v>1.45519152283669E-011</v>
      </c>
      <c r="E106" s="89" t="n">
        <v>568131.86</v>
      </c>
      <c r="F106" s="89" t="n">
        <v>3.90417241362504E+018</v>
      </c>
      <c r="G106" s="89" t="n">
        <v>1979000.04</v>
      </c>
      <c r="H106" s="89" t="n">
        <v>2948342.65491666</v>
      </c>
      <c r="I106" s="89" t="n">
        <v>345</v>
      </c>
      <c r="J106" s="89" t="n">
        <v>0</v>
      </c>
      <c r="K106" s="89" t="n">
        <v>-99.0426921365803</v>
      </c>
      <c r="L106" s="89" t="n">
        <v>0</v>
      </c>
    </row>
    <row r="107" customFormat="false" ht="12.75" hidden="true" customHeight="true" outlineLevel="1" collapsed="false">
      <c r="A107" s="13"/>
      <c r="B107" s="20" t="s">
        <v>587</v>
      </c>
      <c r="C107" s="89" t="n">
        <v>-659089.77</v>
      </c>
      <c r="D107" s="89" t="n">
        <v>-9051.94869166667</v>
      </c>
      <c r="E107" s="89" t="n">
        <v>650037.821308333</v>
      </c>
      <c r="F107" s="89" t="n">
        <v>-7181.19206648582</v>
      </c>
      <c r="G107" s="89" t="n">
        <v>8101918.82</v>
      </c>
      <c r="H107" s="89" t="n">
        <v>8669957.82591666</v>
      </c>
      <c r="I107" s="89" t="n">
        <v>483</v>
      </c>
      <c r="J107" s="89" t="n">
        <v>0</v>
      </c>
      <c r="K107" s="89" t="n">
        <v>-39.2919709494201</v>
      </c>
      <c r="L107" s="89" t="n">
        <v>0</v>
      </c>
    </row>
    <row r="108" customFormat="false" ht="12.75" hidden="true" customHeight="true" outlineLevel="2" collapsed="false">
      <c r="A108" s="13"/>
      <c r="B108" s="18" t="s">
        <v>588</v>
      </c>
      <c r="C108" s="89" t="n">
        <v>503.88</v>
      </c>
      <c r="D108" s="89" t="n">
        <v>-3966.33161666667</v>
      </c>
      <c r="E108" s="89" t="n">
        <v>-4470.21161666667</v>
      </c>
      <c r="F108" s="89" t="n">
        <v>112.703930197936</v>
      </c>
      <c r="G108" s="89" t="n">
        <v>315669.71</v>
      </c>
      <c r="H108" s="89" t="n">
        <v>456128.135916667</v>
      </c>
      <c r="I108" s="89" t="n">
        <v>0</v>
      </c>
      <c r="J108" s="89" t="n">
        <v>0</v>
      </c>
      <c r="K108" s="89" t="n">
        <v>0</v>
      </c>
      <c r="L108" s="89" t="n">
        <v>0</v>
      </c>
    </row>
    <row r="109" customFormat="false" ht="12.75" hidden="true" customHeight="true" outlineLevel="2" collapsed="false">
      <c r="A109" s="13"/>
      <c r="B109" s="18" t="s">
        <v>589</v>
      </c>
      <c r="C109" s="89" t="n">
        <v>-863.95</v>
      </c>
      <c r="D109" s="89" t="n">
        <v>0</v>
      </c>
      <c r="E109" s="89" t="n">
        <v>863.95</v>
      </c>
      <c r="F109" s="89" t="n">
        <v>0</v>
      </c>
      <c r="G109" s="89" t="n">
        <v>180686.62</v>
      </c>
      <c r="H109" s="89" t="n">
        <v>231594.666666667</v>
      </c>
      <c r="I109" s="89" t="n">
        <v>0</v>
      </c>
      <c r="J109" s="89" t="n">
        <v>0</v>
      </c>
      <c r="K109" s="89" t="n">
        <v>0</v>
      </c>
      <c r="L109" s="89" t="n">
        <v>0</v>
      </c>
    </row>
    <row r="110" customFormat="false" ht="12.75" hidden="true" customHeight="true" outlineLevel="2" collapsed="false">
      <c r="A110" s="13"/>
      <c r="B110" s="18" t="s">
        <v>590</v>
      </c>
      <c r="C110" s="89" t="n">
        <v>0</v>
      </c>
      <c r="D110" s="89" t="n">
        <v>0</v>
      </c>
      <c r="E110" s="89" t="n">
        <v>0</v>
      </c>
      <c r="F110" s="89" t="n">
        <v>0</v>
      </c>
      <c r="G110" s="89" t="n">
        <v>0</v>
      </c>
      <c r="H110" s="89" t="n">
        <v>0</v>
      </c>
      <c r="I110" s="89" t="n">
        <v>0</v>
      </c>
      <c r="J110" s="89" t="n">
        <v>0</v>
      </c>
      <c r="K110" s="89" t="n">
        <v>0</v>
      </c>
      <c r="L110" s="89" t="n">
        <v>0</v>
      </c>
    </row>
    <row r="111" customFormat="false" ht="12.75" hidden="true" customHeight="true" outlineLevel="2" collapsed="false">
      <c r="A111" s="13"/>
      <c r="B111" s="18" t="s">
        <v>591</v>
      </c>
      <c r="C111" s="89" t="n">
        <v>0</v>
      </c>
      <c r="D111" s="89" t="n">
        <v>0</v>
      </c>
      <c r="E111" s="89" t="n">
        <v>0</v>
      </c>
      <c r="F111" s="89" t="n">
        <v>0</v>
      </c>
      <c r="G111" s="89" t="n">
        <v>-244083.59</v>
      </c>
      <c r="H111" s="89" t="n">
        <v>0</v>
      </c>
      <c r="I111" s="89" t="n">
        <v>0</v>
      </c>
      <c r="J111" s="89" t="n">
        <v>0</v>
      </c>
      <c r="K111" s="89" t="n">
        <v>0</v>
      </c>
      <c r="L111" s="89" t="n">
        <v>0</v>
      </c>
    </row>
    <row r="112" customFormat="false" ht="12.75" hidden="true" customHeight="true" outlineLevel="1" collapsed="false">
      <c r="A112" s="13"/>
      <c r="B112" s="20" t="s">
        <v>592</v>
      </c>
      <c r="C112" s="89" t="n">
        <v>-360.07</v>
      </c>
      <c r="D112" s="89" t="n">
        <v>-3966.33161666667</v>
      </c>
      <c r="E112" s="89" t="n">
        <v>-3606.26161666667</v>
      </c>
      <c r="F112" s="89" t="n">
        <v>90.9218382424966</v>
      </c>
      <c r="G112" s="89" t="n">
        <v>252272.74</v>
      </c>
      <c r="H112" s="89" t="n">
        <v>687722.802583333</v>
      </c>
      <c r="I112" s="89" t="n">
        <v>0</v>
      </c>
      <c r="J112" s="89" t="n">
        <v>0</v>
      </c>
      <c r="K112" s="89" t="n">
        <v>0</v>
      </c>
      <c r="L112" s="89" t="n">
        <v>0</v>
      </c>
    </row>
    <row r="113" customFormat="false" ht="12.75" hidden="false" customHeight="false" outlineLevel="0" collapsed="false">
      <c r="A113" s="13"/>
      <c r="B113" s="20" t="s">
        <v>218</v>
      </c>
      <c r="C113" s="89" t="n">
        <v>-659449.84</v>
      </c>
      <c r="D113" s="89" t="n">
        <v>-22039.4885333333</v>
      </c>
      <c r="E113" s="89" t="n">
        <v>637410.351466666</v>
      </c>
      <c r="F113" s="89" t="n">
        <v>-2892.12860136307</v>
      </c>
      <c r="G113" s="89" t="n">
        <v>9250371.84</v>
      </c>
      <c r="H113" s="89" t="n">
        <v>10100918.5924167</v>
      </c>
      <c r="I113" s="89" t="n">
        <v>483</v>
      </c>
      <c r="J113" s="89" t="n">
        <v>0</v>
      </c>
      <c r="K113" s="89" t="n">
        <v>-34.4325912762443</v>
      </c>
      <c r="L113" s="89" t="n">
        <v>0</v>
      </c>
    </row>
    <row r="114" customFormat="false" ht="12.75" hidden="true" customHeight="true" outlineLevel="1" collapsed="false">
      <c r="A114" s="13"/>
      <c r="B114" s="18" t="s">
        <v>593</v>
      </c>
      <c r="C114" s="89" t="n">
        <v>-268101.89</v>
      </c>
      <c r="D114" s="89" t="n">
        <v>57823.4996351575</v>
      </c>
      <c r="E114" s="89" t="n">
        <v>325925.389635158</v>
      </c>
      <c r="F114" s="89" t="n">
        <v>563.655592780812</v>
      </c>
      <c r="G114" s="89" t="n">
        <v>2102030.95</v>
      </c>
      <c r="H114" s="89" t="n">
        <v>2301854.28402985</v>
      </c>
      <c r="I114" s="89" t="n">
        <v>207</v>
      </c>
      <c r="J114" s="89" t="n">
        <v>184</v>
      </c>
      <c r="K114" s="89" t="n">
        <v>-26.4016527587284</v>
      </c>
      <c r="L114" s="89" t="n">
        <v>4.62215354233561</v>
      </c>
    </row>
    <row r="115" customFormat="false" ht="12.75" hidden="true" customHeight="true" outlineLevel="1" collapsed="false">
      <c r="A115" s="13"/>
      <c r="B115" s="18" t="s">
        <v>594</v>
      </c>
      <c r="C115" s="89" t="n">
        <v>0</v>
      </c>
      <c r="D115" s="89" t="n">
        <v>0</v>
      </c>
      <c r="E115" s="89" t="n">
        <v>0</v>
      </c>
      <c r="F115" s="89" t="n">
        <v>0</v>
      </c>
      <c r="G115" s="89" t="n">
        <v>473019.38</v>
      </c>
      <c r="H115" s="89" t="n">
        <v>0</v>
      </c>
      <c r="I115" s="89" t="n">
        <v>0</v>
      </c>
      <c r="J115" s="89" t="n">
        <v>0</v>
      </c>
      <c r="K115" s="89" t="n">
        <v>0</v>
      </c>
      <c r="L115" s="89" t="n">
        <v>0</v>
      </c>
    </row>
    <row r="116" customFormat="false" ht="12.75" hidden="true" customHeight="true" outlineLevel="1" collapsed="false">
      <c r="A116" s="13"/>
      <c r="B116" s="18" t="s">
        <v>595</v>
      </c>
      <c r="C116" s="89" t="n">
        <v>0</v>
      </c>
      <c r="D116" s="89" t="n">
        <v>0</v>
      </c>
      <c r="E116" s="89" t="n">
        <v>0</v>
      </c>
      <c r="F116" s="89" t="n">
        <v>0</v>
      </c>
      <c r="G116" s="89" t="n">
        <v>0</v>
      </c>
      <c r="H116" s="89" t="n">
        <v>0</v>
      </c>
      <c r="I116" s="89" t="n">
        <v>0</v>
      </c>
      <c r="J116" s="89" t="n">
        <v>0</v>
      </c>
      <c r="K116" s="89" t="n">
        <v>0</v>
      </c>
      <c r="L116" s="89" t="n">
        <v>0</v>
      </c>
    </row>
    <row r="117" customFormat="false" ht="12.75" hidden="false" customHeight="false" outlineLevel="0" collapsed="false">
      <c r="A117" s="13"/>
      <c r="B117" s="20" t="s">
        <v>219</v>
      </c>
      <c r="C117" s="89" t="n">
        <v>-268101.89</v>
      </c>
      <c r="D117" s="89" t="n">
        <v>57823.4996351575</v>
      </c>
      <c r="E117" s="89" t="n">
        <v>325925.389635158</v>
      </c>
      <c r="F117" s="89" t="n">
        <v>563.655592780812</v>
      </c>
      <c r="G117" s="89" t="n">
        <v>2575050.33</v>
      </c>
      <c r="H117" s="89" t="n">
        <v>2301854.28402985</v>
      </c>
      <c r="I117" s="89" t="n">
        <v>207</v>
      </c>
      <c r="J117" s="89" t="n">
        <v>184</v>
      </c>
      <c r="K117" s="89" t="n">
        <v>-21.5518471943809</v>
      </c>
      <c r="L117" s="89" t="n">
        <v>4.62215354233561</v>
      </c>
    </row>
    <row r="118" customFormat="false" ht="12.75" hidden="true" customHeight="true" outlineLevel="1" collapsed="false">
      <c r="A118" s="13"/>
      <c r="B118" s="18" t="s">
        <v>596</v>
      </c>
      <c r="C118" s="89" t="n">
        <v>0</v>
      </c>
      <c r="D118" s="89" t="n">
        <v>0</v>
      </c>
      <c r="E118" s="89" t="n">
        <v>0</v>
      </c>
      <c r="F118" s="89" t="n">
        <v>0</v>
      </c>
      <c r="G118" s="89" t="n">
        <v>15217501.27</v>
      </c>
      <c r="H118" s="89" t="n">
        <v>25218342.3333333</v>
      </c>
      <c r="I118" s="89" t="n">
        <v>0</v>
      </c>
      <c r="J118" s="89" t="n">
        <v>0</v>
      </c>
      <c r="K118" s="89" t="n">
        <v>0</v>
      </c>
      <c r="L118" s="89" t="n">
        <v>0</v>
      </c>
    </row>
    <row r="119" customFormat="false" ht="12.75" hidden="false" customHeight="false" outlineLevel="0" collapsed="false">
      <c r="A119" s="13"/>
      <c r="B119" s="20" t="s">
        <v>220</v>
      </c>
      <c r="C119" s="89" t="n">
        <v>0</v>
      </c>
      <c r="D119" s="89" t="n">
        <v>0</v>
      </c>
      <c r="E119" s="89" t="n">
        <v>0</v>
      </c>
      <c r="F119" s="89" t="n">
        <v>0</v>
      </c>
      <c r="G119" s="89" t="n">
        <v>15217501.27</v>
      </c>
      <c r="H119" s="89" t="n">
        <v>25218342.3333333</v>
      </c>
      <c r="I119" s="89" t="n">
        <v>0</v>
      </c>
      <c r="J119" s="89" t="n">
        <v>0</v>
      </c>
      <c r="K119" s="89" t="n">
        <v>0</v>
      </c>
      <c r="L119" s="89" t="n">
        <v>0</v>
      </c>
    </row>
    <row r="120" customFormat="false" ht="12.75" hidden="true" customHeight="true" outlineLevel="1" collapsed="false">
      <c r="A120" s="13"/>
      <c r="B120" s="18" t="s">
        <v>597</v>
      </c>
      <c r="C120" s="89" t="n">
        <v>0</v>
      </c>
      <c r="D120" s="89" t="n">
        <v>0</v>
      </c>
      <c r="E120" s="89" t="n">
        <v>0</v>
      </c>
      <c r="F120" s="89" t="n">
        <v>0</v>
      </c>
      <c r="G120" s="89" t="n">
        <v>1857209.98</v>
      </c>
      <c r="H120" s="89" t="n">
        <v>7425711</v>
      </c>
      <c r="I120" s="89" t="n">
        <v>0</v>
      </c>
      <c r="J120" s="89" t="n">
        <v>0</v>
      </c>
      <c r="K120" s="89" t="n">
        <v>0</v>
      </c>
      <c r="L120" s="89" t="n">
        <v>0</v>
      </c>
    </row>
    <row r="121" customFormat="false" ht="12.75" hidden="true" customHeight="true" outlineLevel="1" collapsed="false">
      <c r="A121" s="13"/>
      <c r="B121" s="18" t="s">
        <v>598</v>
      </c>
      <c r="C121" s="89" t="n">
        <v>0</v>
      </c>
      <c r="D121" s="89" t="n">
        <v>0</v>
      </c>
      <c r="E121" s="89" t="n">
        <v>0</v>
      </c>
      <c r="F121" s="89" t="n">
        <v>0</v>
      </c>
      <c r="G121" s="89" t="n">
        <v>0</v>
      </c>
      <c r="H121" s="89" t="n">
        <v>0</v>
      </c>
      <c r="I121" s="89" t="n">
        <v>0</v>
      </c>
      <c r="J121" s="89" t="n">
        <v>0</v>
      </c>
      <c r="K121" s="89" t="n">
        <v>0</v>
      </c>
      <c r="L121" s="89" t="n">
        <v>0</v>
      </c>
    </row>
    <row r="122" customFormat="false" ht="12.75" hidden="false" customHeight="false" outlineLevel="0" collapsed="false">
      <c r="A122" s="13"/>
      <c r="B122" s="20" t="s">
        <v>221</v>
      </c>
      <c r="C122" s="89" t="n">
        <v>0</v>
      </c>
      <c r="D122" s="89" t="n">
        <v>0</v>
      </c>
      <c r="E122" s="89" t="n">
        <v>0</v>
      </c>
      <c r="F122" s="89" t="n">
        <v>0</v>
      </c>
      <c r="G122" s="89" t="n">
        <v>1857209.98</v>
      </c>
      <c r="H122" s="89" t="n">
        <v>7425711</v>
      </c>
      <c r="I122" s="89" t="n">
        <v>0</v>
      </c>
      <c r="J122" s="89" t="n">
        <v>0</v>
      </c>
      <c r="K122" s="89" t="n">
        <v>0</v>
      </c>
      <c r="L122" s="89" t="n">
        <v>0</v>
      </c>
    </row>
    <row r="123" customFormat="false" ht="12.75" hidden="true" customHeight="true" outlineLevel="1" collapsed="false">
      <c r="A123" s="13"/>
      <c r="B123" s="18" t="s">
        <v>599</v>
      </c>
      <c r="C123" s="89" t="n">
        <v>0</v>
      </c>
      <c r="D123" s="89" t="n">
        <v>0</v>
      </c>
      <c r="E123" s="89" t="n">
        <v>0</v>
      </c>
      <c r="F123" s="89" t="n">
        <v>0</v>
      </c>
      <c r="G123" s="89" t="n">
        <v>0</v>
      </c>
      <c r="H123" s="89" t="n">
        <v>18467505.1916667</v>
      </c>
      <c r="I123" s="89" t="n">
        <v>0</v>
      </c>
      <c r="J123" s="89" t="n">
        <v>0</v>
      </c>
      <c r="K123" s="89" t="n">
        <v>0</v>
      </c>
      <c r="L123" s="89" t="n">
        <v>0</v>
      </c>
    </row>
    <row r="124" customFormat="false" ht="12.75" hidden="true" customHeight="true" outlineLevel="1" collapsed="false">
      <c r="A124" s="13"/>
      <c r="B124" s="18" t="s">
        <v>600</v>
      </c>
      <c r="C124" s="89" t="n">
        <v>0</v>
      </c>
      <c r="D124" s="89" t="n">
        <v>0</v>
      </c>
      <c r="E124" s="89" t="n">
        <v>0</v>
      </c>
      <c r="F124" s="89" t="n">
        <v>0</v>
      </c>
      <c r="G124" s="89" t="n">
        <v>0</v>
      </c>
      <c r="H124" s="89" t="n">
        <v>34763264.1333333</v>
      </c>
      <c r="I124" s="89" t="n">
        <v>0</v>
      </c>
      <c r="J124" s="89" t="n">
        <v>0</v>
      </c>
      <c r="K124" s="89" t="n">
        <v>0</v>
      </c>
      <c r="L124" s="89" t="n">
        <v>0</v>
      </c>
    </row>
    <row r="125" customFormat="false" ht="12.75" hidden="false" customHeight="false" outlineLevel="0" collapsed="false">
      <c r="A125" s="13"/>
      <c r="B125" s="20" t="s">
        <v>222</v>
      </c>
      <c r="C125" s="89" t="n">
        <v>0</v>
      </c>
      <c r="D125" s="89" t="n">
        <v>0</v>
      </c>
      <c r="E125" s="89" t="n">
        <v>0</v>
      </c>
      <c r="F125" s="89" t="n">
        <v>0</v>
      </c>
      <c r="G125" s="89" t="n">
        <v>0</v>
      </c>
      <c r="H125" s="89" t="n">
        <v>53230769.325</v>
      </c>
      <c r="I125" s="89" t="n">
        <v>0</v>
      </c>
      <c r="J125" s="89" t="n">
        <v>0</v>
      </c>
      <c r="K125" s="89" t="n">
        <v>0</v>
      </c>
      <c r="L125" s="89" t="n">
        <v>0</v>
      </c>
    </row>
    <row r="126" customFormat="false" ht="12.75" hidden="true" customHeight="true" outlineLevel="1" collapsed="false">
      <c r="A126" s="13"/>
      <c r="B126" s="18" t="s">
        <v>601</v>
      </c>
      <c r="C126" s="89" t="n">
        <v>0</v>
      </c>
      <c r="D126" s="89" t="n">
        <v>0</v>
      </c>
      <c r="E126" s="89" t="n">
        <v>0</v>
      </c>
      <c r="F126" s="89" t="n">
        <v>0</v>
      </c>
      <c r="G126" s="89" t="n">
        <v>0</v>
      </c>
      <c r="H126" s="89" t="n">
        <v>0</v>
      </c>
      <c r="I126" s="89" t="n">
        <v>0</v>
      </c>
      <c r="J126" s="89" t="n">
        <v>0</v>
      </c>
      <c r="K126" s="89" t="n">
        <v>0</v>
      </c>
      <c r="L126" s="89" t="n">
        <v>0</v>
      </c>
    </row>
    <row r="127" customFormat="false" ht="12.75" hidden="true" customHeight="true" outlineLevel="1" collapsed="false">
      <c r="A127" s="13"/>
      <c r="B127" s="18" t="s">
        <v>602</v>
      </c>
      <c r="C127" s="89" t="n">
        <v>-456632.11</v>
      </c>
      <c r="D127" s="89" t="n">
        <v>115646.999270315</v>
      </c>
      <c r="E127" s="89" t="n">
        <v>572279.109270315</v>
      </c>
      <c r="F127" s="89" t="n">
        <v>494.849942394667</v>
      </c>
      <c r="G127" s="89" t="n">
        <v>4400365.06</v>
      </c>
      <c r="H127" s="89" t="n">
        <v>4472026.88432836</v>
      </c>
      <c r="I127" s="89" t="n">
        <v>345</v>
      </c>
      <c r="J127" s="89" t="n">
        <v>368</v>
      </c>
      <c r="K127" s="89" t="n">
        <v>-35.8011382696507</v>
      </c>
      <c r="L127" s="89" t="n">
        <v>9.51651160251636</v>
      </c>
    </row>
    <row r="128" customFormat="false" ht="12.75" hidden="true" customHeight="true" outlineLevel="1" collapsed="false">
      <c r="A128" s="13"/>
      <c r="B128" s="18" t="s">
        <v>603</v>
      </c>
      <c r="C128" s="89" t="n">
        <v>0</v>
      </c>
      <c r="D128" s="89" t="n">
        <v>0</v>
      </c>
      <c r="E128" s="89" t="n">
        <v>0</v>
      </c>
      <c r="F128" s="89" t="n">
        <v>0</v>
      </c>
      <c r="G128" s="89" t="n">
        <v>1350890.05</v>
      </c>
      <c r="H128" s="89" t="n">
        <v>545531.25</v>
      </c>
      <c r="I128" s="89" t="n">
        <v>0</v>
      </c>
      <c r="J128" s="89" t="n">
        <v>0</v>
      </c>
      <c r="K128" s="89" t="n">
        <v>0</v>
      </c>
      <c r="L128" s="89" t="n">
        <v>0</v>
      </c>
    </row>
    <row r="129" customFormat="false" ht="12.75" hidden="true" customHeight="true" outlineLevel="1" collapsed="false">
      <c r="A129" s="13"/>
      <c r="B129" s="18" t="s">
        <v>604</v>
      </c>
      <c r="C129" s="89" t="n">
        <v>-1486</v>
      </c>
      <c r="D129" s="89" t="n">
        <v>0</v>
      </c>
      <c r="E129" s="89" t="n">
        <v>1486</v>
      </c>
      <c r="F129" s="89" t="n">
        <v>0</v>
      </c>
      <c r="G129" s="89" t="n">
        <v>1653230.8</v>
      </c>
      <c r="H129" s="89" t="n">
        <v>1041468.75</v>
      </c>
      <c r="I129" s="89" t="n">
        <v>0</v>
      </c>
      <c r="J129" s="89" t="n">
        <v>0</v>
      </c>
      <c r="K129" s="89" t="n">
        <v>0</v>
      </c>
      <c r="L129" s="89" t="n">
        <v>0</v>
      </c>
    </row>
    <row r="130" customFormat="false" ht="12.75" hidden="true" customHeight="true" outlineLevel="1" collapsed="false">
      <c r="A130" s="13"/>
      <c r="B130" s="18" t="s">
        <v>605</v>
      </c>
      <c r="C130" s="89" t="n">
        <v>1486</v>
      </c>
      <c r="D130" s="89" t="n">
        <v>0</v>
      </c>
      <c r="E130" s="89" t="n">
        <v>-1486</v>
      </c>
      <c r="F130" s="89" t="n">
        <v>0</v>
      </c>
      <c r="G130" s="89" t="n">
        <v>34178</v>
      </c>
      <c r="H130" s="89" t="n">
        <v>61093.75</v>
      </c>
      <c r="I130" s="89" t="n">
        <v>0</v>
      </c>
      <c r="J130" s="89" t="n">
        <v>0</v>
      </c>
      <c r="K130" s="89" t="n">
        <v>0</v>
      </c>
      <c r="L130" s="89" t="n">
        <v>0</v>
      </c>
    </row>
    <row r="131" customFormat="false" ht="12.75" hidden="true" customHeight="true" outlineLevel="1" collapsed="false">
      <c r="A131" s="13"/>
      <c r="B131" s="18" t="s">
        <v>606</v>
      </c>
      <c r="C131" s="89" t="n">
        <v>0</v>
      </c>
      <c r="D131" s="89" t="n">
        <v>0</v>
      </c>
      <c r="E131" s="89" t="n">
        <v>0</v>
      </c>
      <c r="F131" s="89" t="n">
        <v>0</v>
      </c>
      <c r="G131" s="89" t="n">
        <v>0</v>
      </c>
      <c r="H131" s="89" t="n">
        <v>0</v>
      </c>
      <c r="I131" s="89" t="n">
        <v>0</v>
      </c>
      <c r="J131" s="89" t="n">
        <v>0</v>
      </c>
      <c r="K131" s="89" t="n">
        <v>0</v>
      </c>
      <c r="L131" s="89" t="n">
        <v>0</v>
      </c>
    </row>
    <row r="132" customFormat="false" ht="12.75" hidden="true" customHeight="true" outlineLevel="1" collapsed="false">
      <c r="A132" s="13"/>
      <c r="B132" s="18" t="s">
        <v>607</v>
      </c>
      <c r="C132" s="89" t="n">
        <v>-316952.23</v>
      </c>
      <c r="D132" s="89" t="n">
        <v>123312.867646036</v>
      </c>
      <c r="E132" s="89" t="n">
        <v>440265.097646036</v>
      </c>
      <c r="F132" s="89" t="n">
        <v>357.030945796993</v>
      </c>
      <c r="G132" s="89" t="n">
        <v>28507928.45</v>
      </c>
      <c r="H132" s="89" t="n">
        <v>61149670.8955223</v>
      </c>
      <c r="I132" s="89" t="n">
        <v>230</v>
      </c>
      <c r="J132" s="89" t="n">
        <v>92</v>
      </c>
      <c r="K132" s="89" t="n">
        <v>-2.55714872541011</v>
      </c>
      <c r="L132" s="89" t="n">
        <v>0.18552485495496</v>
      </c>
    </row>
    <row r="133" customFormat="false" ht="12.75" hidden="true" customHeight="true" outlineLevel="1" collapsed="false">
      <c r="A133" s="13"/>
      <c r="B133" s="18" t="s">
        <v>608</v>
      </c>
      <c r="C133" s="89" t="n">
        <v>0</v>
      </c>
      <c r="D133" s="89" t="n">
        <v>0</v>
      </c>
      <c r="E133" s="89" t="n">
        <v>0</v>
      </c>
      <c r="F133" s="89" t="n">
        <v>0</v>
      </c>
      <c r="G133" s="89" t="n">
        <v>0</v>
      </c>
      <c r="H133" s="89" t="n">
        <v>0</v>
      </c>
      <c r="I133" s="89" t="n">
        <v>0</v>
      </c>
      <c r="J133" s="89" t="n">
        <v>0</v>
      </c>
      <c r="K133" s="89" t="n">
        <v>0</v>
      </c>
      <c r="L133" s="89" t="n">
        <v>0</v>
      </c>
    </row>
    <row r="134" customFormat="false" ht="12.75" hidden="true" customHeight="true" outlineLevel="1" collapsed="false">
      <c r="A134" s="13"/>
      <c r="B134" s="18" t="s">
        <v>609</v>
      </c>
      <c r="C134" s="89" t="n">
        <v>0</v>
      </c>
      <c r="D134" s="89" t="n">
        <v>0</v>
      </c>
      <c r="E134" s="89" t="n">
        <v>0</v>
      </c>
      <c r="F134" s="89" t="n">
        <v>0</v>
      </c>
      <c r="G134" s="89" t="n">
        <v>0</v>
      </c>
      <c r="H134" s="89" t="n">
        <v>0</v>
      </c>
      <c r="I134" s="89" t="n">
        <v>0</v>
      </c>
      <c r="J134" s="89" t="n">
        <v>0</v>
      </c>
      <c r="K134" s="89" t="n">
        <v>0</v>
      </c>
      <c r="L134" s="89" t="n">
        <v>0</v>
      </c>
    </row>
    <row r="135" customFormat="false" ht="12.75" hidden="true" customHeight="true" outlineLevel="1" collapsed="false">
      <c r="A135" s="13"/>
      <c r="B135" s="18" t="s">
        <v>610</v>
      </c>
      <c r="C135" s="89" t="n">
        <v>0</v>
      </c>
      <c r="D135" s="89" t="n">
        <v>0</v>
      </c>
      <c r="E135" s="89" t="n">
        <v>0</v>
      </c>
      <c r="F135" s="89" t="n">
        <v>0</v>
      </c>
      <c r="G135" s="89" t="n">
        <v>-799193.650000001</v>
      </c>
      <c r="H135" s="89" t="n">
        <v>0</v>
      </c>
      <c r="I135" s="89" t="n">
        <v>0</v>
      </c>
      <c r="J135" s="89" t="n">
        <v>0</v>
      </c>
      <c r="K135" s="89" t="n">
        <v>0</v>
      </c>
      <c r="L135" s="89" t="n">
        <v>0</v>
      </c>
    </row>
    <row r="136" customFormat="false" ht="12.75" hidden="true" customHeight="true" outlineLevel="1" collapsed="false">
      <c r="A136" s="13"/>
      <c r="B136" s="18" t="s">
        <v>611</v>
      </c>
      <c r="C136" s="89" t="n">
        <v>0</v>
      </c>
      <c r="D136" s="89" t="n">
        <v>0</v>
      </c>
      <c r="E136" s="89" t="n">
        <v>0</v>
      </c>
      <c r="F136" s="89" t="n">
        <v>0</v>
      </c>
      <c r="G136" s="89" t="n">
        <v>0</v>
      </c>
      <c r="H136" s="89" t="n">
        <v>0</v>
      </c>
      <c r="I136" s="89" t="n">
        <v>0</v>
      </c>
      <c r="J136" s="89" t="n">
        <v>0</v>
      </c>
      <c r="K136" s="89" t="n">
        <v>0</v>
      </c>
      <c r="L136" s="89" t="n">
        <v>0</v>
      </c>
    </row>
    <row r="137" customFormat="false" ht="12.75" hidden="true" customHeight="true" outlineLevel="1" collapsed="false">
      <c r="A137" s="13"/>
      <c r="B137" s="18" t="s">
        <v>612</v>
      </c>
      <c r="C137" s="89" t="n">
        <v>0</v>
      </c>
      <c r="D137" s="89" t="n">
        <v>0</v>
      </c>
      <c r="E137" s="89" t="n">
        <v>0</v>
      </c>
      <c r="F137" s="89" t="n">
        <v>0</v>
      </c>
      <c r="G137" s="89" t="n">
        <v>-572675.16</v>
      </c>
      <c r="H137" s="89" t="n">
        <v>62713341</v>
      </c>
      <c r="I137" s="89" t="n">
        <v>0</v>
      </c>
      <c r="J137" s="89" t="n">
        <v>0</v>
      </c>
      <c r="K137" s="89" t="n">
        <v>0</v>
      </c>
      <c r="L137" s="89" t="n">
        <v>0</v>
      </c>
    </row>
    <row r="138" customFormat="false" ht="12.75" hidden="true" customHeight="true" outlineLevel="1" collapsed="false">
      <c r="A138" s="13"/>
      <c r="B138" s="18" t="s">
        <v>613</v>
      </c>
      <c r="C138" s="89" t="n">
        <v>0</v>
      </c>
      <c r="D138" s="89" t="n">
        <v>0</v>
      </c>
      <c r="E138" s="89" t="n">
        <v>0</v>
      </c>
      <c r="F138" s="89" t="n">
        <v>0</v>
      </c>
      <c r="G138" s="89" t="n">
        <v>0</v>
      </c>
      <c r="H138" s="89" t="n">
        <v>2323</v>
      </c>
      <c r="I138" s="89" t="n">
        <v>0</v>
      </c>
      <c r="J138" s="89" t="n">
        <v>0</v>
      </c>
      <c r="K138" s="89" t="n">
        <v>0</v>
      </c>
      <c r="L138" s="89" t="n">
        <v>0</v>
      </c>
    </row>
    <row r="139" customFormat="false" ht="12.75" hidden="true" customHeight="true" outlineLevel="1" collapsed="false">
      <c r="A139" s="13"/>
      <c r="B139" s="18" t="s">
        <v>614</v>
      </c>
      <c r="C139" s="89" t="n">
        <v>0</v>
      </c>
      <c r="D139" s="89" t="n">
        <v>0</v>
      </c>
      <c r="E139" s="89" t="n">
        <v>0</v>
      </c>
      <c r="F139" s="89" t="n">
        <v>0</v>
      </c>
      <c r="G139" s="89" t="n">
        <v>-37980142.19</v>
      </c>
      <c r="H139" s="89" t="n">
        <v>0</v>
      </c>
      <c r="I139" s="89" t="n">
        <v>0</v>
      </c>
      <c r="J139" s="89" t="n">
        <v>0</v>
      </c>
      <c r="K139" s="89" t="n">
        <v>0</v>
      </c>
      <c r="L139" s="89" t="n">
        <v>0</v>
      </c>
    </row>
    <row r="140" customFormat="false" ht="12.75" hidden="true" customHeight="true" outlineLevel="1" collapsed="false">
      <c r="A140" s="13"/>
      <c r="B140" s="18" t="s">
        <v>615</v>
      </c>
      <c r="C140" s="89" t="n">
        <v>0</v>
      </c>
      <c r="D140" s="89" t="n">
        <v>-43371.25</v>
      </c>
      <c r="E140" s="89" t="n">
        <v>-43371.25</v>
      </c>
      <c r="F140" s="89" t="n">
        <v>100</v>
      </c>
      <c r="G140" s="89" t="n">
        <v>61342.38</v>
      </c>
      <c r="H140" s="89" t="n">
        <v>997538.75</v>
      </c>
      <c r="I140" s="89" t="n">
        <v>0</v>
      </c>
      <c r="J140" s="89" t="n">
        <v>0</v>
      </c>
      <c r="K140" s="89" t="n">
        <v>0</v>
      </c>
      <c r="L140" s="89" t="n">
        <v>0</v>
      </c>
    </row>
    <row r="141" customFormat="false" ht="12.75" hidden="true" customHeight="true" outlineLevel="1" collapsed="false">
      <c r="A141" s="13"/>
      <c r="B141" s="18" t="s">
        <v>616</v>
      </c>
      <c r="C141" s="89" t="n">
        <v>0</v>
      </c>
      <c r="D141" s="89" t="n">
        <v>0</v>
      </c>
      <c r="E141" s="89" t="n">
        <v>0</v>
      </c>
      <c r="F141" s="89" t="n">
        <v>0</v>
      </c>
      <c r="G141" s="89" t="n">
        <v>-4.36999999871478</v>
      </c>
      <c r="H141" s="89" t="n">
        <v>0</v>
      </c>
      <c r="I141" s="89" t="n">
        <v>0</v>
      </c>
      <c r="J141" s="89" t="n">
        <v>0</v>
      </c>
      <c r="K141" s="89" t="n">
        <v>0</v>
      </c>
      <c r="L141" s="89" t="n">
        <v>0</v>
      </c>
    </row>
    <row r="142" customFormat="false" ht="12.75" hidden="true" customHeight="true" outlineLevel="1" collapsed="false">
      <c r="A142" s="13"/>
      <c r="B142" s="18" t="s">
        <v>617</v>
      </c>
      <c r="C142" s="89" t="n">
        <v>0</v>
      </c>
      <c r="D142" s="89" t="n">
        <v>0</v>
      </c>
      <c r="E142" s="89" t="n">
        <v>0</v>
      </c>
      <c r="F142" s="89" t="n">
        <v>0</v>
      </c>
      <c r="G142" s="89" t="n">
        <v>0</v>
      </c>
      <c r="H142" s="89" t="n">
        <v>0</v>
      </c>
      <c r="I142" s="89" t="n">
        <v>0</v>
      </c>
      <c r="J142" s="89" t="n">
        <v>0</v>
      </c>
      <c r="K142" s="89" t="n">
        <v>0</v>
      </c>
      <c r="L142" s="89" t="n">
        <v>0</v>
      </c>
    </row>
    <row r="143" customFormat="false" ht="12.75" hidden="false" customHeight="false" outlineLevel="0" collapsed="false">
      <c r="A143" s="13"/>
      <c r="B143" s="20" t="s">
        <v>223</v>
      </c>
      <c r="C143" s="89" t="n">
        <v>-773584.34</v>
      </c>
      <c r="D143" s="89" t="n">
        <v>195588.616916351</v>
      </c>
      <c r="E143" s="89" t="n">
        <v>969172.956916351</v>
      </c>
      <c r="F143" s="89" t="n">
        <v>495.516033701924</v>
      </c>
      <c r="G143" s="89" t="n">
        <v>-3344080.63</v>
      </c>
      <c r="H143" s="89" t="n">
        <v>130982994.279851</v>
      </c>
      <c r="I143" s="89" t="n">
        <v>575</v>
      </c>
      <c r="J143" s="89" t="n">
        <v>460</v>
      </c>
      <c r="K143" s="89" t="n">
        <v>133.014434971922</v>
      </c>
      <c r="L143" s="89" t="n">
        <v>0.686888891769378</v>
      </c>
    </row>
    <row r="144" customFormat="false" ht="12.75" hidden="false" customHeight="false" outlineLevel="0" collapsed="false">
      <c r="A144" s="13"/>
      <c r="B144" s="20" t="s">
        <v>224</v>
      </c>
      <c r="C144" s="89" t="n">
        <v>-10309368.23</v>
      </c>
      <c r="D144" s="89" t="n">
        <v>2576085.76928209</v>
      </c>
      <c r="E144" s="89" t="n">
        <v>12885453.9992821</v>
      </c>
      <c r="F144" s="89" t="n">
        <v>500.195069315298</v>
      </c>
      <c r="G144" s="89" t="n">
        <v>405668892.85</v>
      </c>
      <c r="H144" s="89" t="n">
        <v>495166360.888387</v>
      </c>
      <c r="I144" s="89" t="n">
        <v>7682</v>
      </c>
      <c r="J144" s="89" t="n">
        <v>8395</v>
      </c>
      <c r="K144" s="89" t="n">
        <v>-195.22464783156</v>
      </c>
      <c r="L144" s="89" t="n">
        <v>43.6746954989493</v>
      </c>
    </row>
    <row r="145" customFormat="false" ht="12.75" hidden="true" customHeight="true" outlineLevel="1" collapsed="false">
      <c r="A145" s="13"/>
      <c r="B145" s="18" t="s">
        <v>228</v>
      </c>
      <c r="C145" s="89" t="n">
        <v>-74909.57</v>
      </c>
      <c r="D145" s="89" t="n">
        <v>-9849.45584577114</v>
      </c>
      <c r="E145" s="89" t="n">
        <v>65060.1141542289</v>
      </c>
      <c r="F145" s="89" t="n">
        <v>-660.545264357547</v>
      </c>
      <c r="G145" s="89" t="n">
        <v>390726.99</v>
      </c>
      <c r="H145" s="89" t="n">
        <v>2384605.09950249</v>
      </c>
      <c r="I145" s="89" t="n">
        <v>46</v>
      </c>
      <c r="J145" s="89" t="n">
        <v>0</v>
      </c>
      <c r="K145" s="89" t="n">
        <v>-8.81904835906012</v>
      </c>
      <c r="L145" s="89" t="n">
        <v>0</v>
      </c>
    </row>
    <row r="146" customFormat="false" ht="12.75" hidden="true" customHeight="true" outlineLevel="1" collapsed="false">
      <c r="A146" s="13"/>
      <c r="B146" s="18" t="s">
        <v>265</v>
      </c>
      <c r="C146" s="89" t="n">
        <v>85868.91</v>
      </c>
      <c r="D146" s="89" t="n">
        <v>-59612.2835820896</v>
      </c>
      <c r="E146" s="89" t="n">
        <v>-145481.19358209</v>
      </c>
      <c r="F146" s="89" t="n">
        <v>244.045664484155</v>
      </c>
      <c r="G146" s="89" t="n">
        <v>5586530.49</v>
      </c>
      <c r="H146" s="89" t="n">
        <v>1371082.52238806</v>
      </c>
      <c r="I146" s="89" t="n">
        <v>0</v>
      </c>
      <c r="J146" s="89" t="n">
        <v>0</v>
      </c>
      <c r="K146" s="89" t="n">
        <v>0</v>
      </c>
      <c r="L146" s="89" t="n">
        <v>0</v>
      </c>
    </row>
    <row r="147" customFormat="false" ht="12.75" hidden="true" customHeight="true" outlineLevel="1" collapsed="false">
      <c r="A147" s="13"/>
      <c r="B147" s="18" t="s">
        <v>261</v>
      </c>
      <c r="C147" s="89" t="n">
        <v>34549.83</v>
      </c>
      <c r="D147" s="89" t="n">
        <v>-4031.63992537314</v>
      </c>
      <c r="E147" s="89" t="n">
        <v>-38581.4699253731</v>
      </c>
      <c r="F147" s="89" t="n">
        <v>956.967155785926</v>
      </c>
      <c r="G147" s="89" t="n">
        <v>1309317.78</v>
      </c>
      <c r="H147" s="89" t="n">
        <v>1854554.36567164</v>
      </c>
      <c r="I147" s="89" t="n">
        <v>0</v>
      </c>
      <c r="J147" s="89" t="n">
        <v>138</v>
      </c>
      <c r="K147" s="89" t="n">
        <v>0</v>
      </c>
      <c r="L147" s="89" t="n">
        <v>-0.3</v>
      </c>
    </row>
    <row r="148" customFormat="false" ht="12.75" hidden="true" customHeight="true" outlineLevel="1" collapsed="false">
      <c r="A148" s="13"/>
      <c r="B148" s="18" t="s">
        <v>229</v>
      </c>
      <c r="C148" s="89" t="n">
        <v>135396.32</v>
      </c>
      <c r="D148" s="89" t="n">
        <v>-4765.93402499985</v>
      </c>
      <c r="E148" s="89" t="n">
        <v>-140162.254025</v>
      </c>
      <c r="F148" s="89" t="n">
        <v>2940.9188899757</v>
      </c>
      <c r="G148" s="89" t="n">
        <v>6039223.62</v>
      </c>
      <c r="H148" s="89" t="n">
        <v>8119739.45</v>
      </c>
      <c r="I148" s="89" t="n">
        <v>0</v>
      </c>
      <c r="J148" s="89" t="n">
        <v>552</v>
      </c>
      <c r="K148" s="89" t="n">
        <v>0</v>
      </c>
      <c r="L148" s="89" t="n">
        <v>-0.32399999999999</v>
      </c>
    </row>
    <row r="149" customFormat="false" ht="12.75" hidden="true" customHeight="true" outlineLevel="1" collapsed="false">
      <c r="A149" s="13"/>
      <c r="B149" s="18" t="s">
        <v>230</v>
      </c>
      <c r="C149" s="89" t="n">
        <v>79826.55</v>
      </c>
      <c r="D149" s="89" t="n">
        <v>-3820.51243781092</v>
      </c>
      <c r="E149" s="89" t="n">
        <v>-83647.0624378109</v>
      </c>
      <c r="F149" s="89" t="n">
        <v>2189.41997439849</v>
      </c>
      <c r="G149" s="89" t="n">
        <v>4251923.06</v>
      </c>
      <c r="H149" s="89" t="n">
        <v>3514871.44278607</v>
      </c>
      <c r="I149" s="89" t="n">
        <v>0</v>
      </c>
      <c r="J149" s="89" t="n">
        <v>299</v>
      </c>
      <c r="K149" s="89" t="n">
        <v>0</v>
      </c>
      <c r="L149" s="89" t="n">
        <v>-0.324999999999998</v>
      </c>
    </row>
    <row r="150" customFormat="false" ht="12.75" hidden="true" customHeight="true" outlineLevel="1" collapsed="false">
      <c r="A150" s="13"/>
      <c r="B150" s="18" t="s">
        <v>231</v>
      </c>
      <c r="C150" s="89" t="n">
        <v>16930.87</v>
      </c>
      <c r="D150" s="89" t="n">
        <v>-19646.0524253731</v>
      </c>
      <c r="E150" s="89" t="n">
        <v>-36576.9224253731</v>
      </c>
      <c r="F150" s="89" t="n">
        <v>186.179501272905</v>
      </c>
      <c r="G150" s="89" t="n">
        <v>5448815.23</v>
      </c>
      <c r="H150" s="89" t="n">
        <v>5020657.8420398</v>
      </c>
      <c r="I150" s="89" t="n">
        <v>0</v>
      </c>
      <c r="J150" s="89" t="n">
        <v>437</v>
      </c>
      <c r="K150" s="89" t="n">
        <v>0</v>
      </c>
      <c r="L150" s="89" t="n">
        <v>-1.71</v>
      </c>
    </row>
    <row r="151" customFormat="false" ht="12.75" hidden="true" customHeight="true" outlineLevel="1" collapsed="false">
      <c r="A151" s="13"/>
      <c r="B151" s="18" t="s">
        <v>258</v>
      </c>
      <c r="C151" s="89" t="n">
        <v>0</v>
      </c>
      <c r="D151" s="89" t="n">
        <v>0</v>
      </c>
      <c r="E151" s="89" t="n">
        <v>0</v>
      </c>
      <c r="F151" s="89" t="n">
        <v>0</v>
      </c>
      <c r="G151" s="89" t="n">
        <v>1836339.32</v>
      </c>
      <c r="H151" s="89" t="n">
        <v>0</v>
      </c>
      <c r="I151" s="89" t="n">
        <v>0</v>
      </c>
      <c r="J151" s="89" t="n">
        <v>0</v>
      </c>
      <c r="K151" s="89" t="n">
        <v>0</v>
      </c>
      <c r="L151" s="89" t="n">
        <v>0</v>
      </c>
    </row>
    <row r="152" customFormat="false" ht="12.75" hidden="true" customHeight="true" outlineLevel="1" collapsed="false">
      <c r="A152" s="13"/>
      <c r="B152" s="18" t="s">
        <v>259</v>
      </c>
      <c r="C152" s="89" t="n">
        <v>0</v>
      </c>
      <c r="D152" s="89" t="n">
        <v>0</v>
      </c>
      <c r="E152" s="89" t="n">
        <v>0</v>
      </c>
      <c r="F152" s="89" t="n">
        <v>0</v>
      </c>
      <c r="G152" s="89" t="n">
        <v>0</v>
      </c>
      <c r="H152" s="89" t="n">
        <v>0</v>
      </c>
      <c r="I152" s="89" t="n">
        <v>0</v>
      </c>
      <c r="J152" s="89" t="n">
        <v>0</v>
      </c>
      <c r="K152" s="89" t="n">
        <v>0</v>
      </c>
      <c r="L152" s="89" t="n">
        <v>0</v>
      </c>
    </row>
    <row r="153" customFormat="false" ht="12.75" hidden="true" customHeight="true" outlineLevel="1" collapsed="false">
      <c r="A153" s="13"/>
      <c r="B153" s="18" t="s">
        <v>496</v>
      </c>
      <c r="C153" s="89" t="n">
        <v>0</v>
      </c>
      <c r="D153" s="89" t="n">
        <v>-41095.7789179104</v>
      </c>
      <c r="E153" s="89" t="n">
        <v>-41095.7789179104</v>
      </c>
      <c r="F153" s="89" t="n">
        <v>100</v>
      </c>
      <c r="G153" s="89" t="n">
        <v>0</v>
      </c>
      <c r="H153" s="89" t="n">
        <v>2700579.75746269</v>
      </c>
      <c r="I153" s="89" t="n">
        <v>0</v>
      </c>
      <c r="J153" s="89" t="n">
        <v>0</v>
      </c>
      <c r="K153" s="89" t="n">
        <v>0</v>
      </c>
      <c r="L153" s="89" t="n">
        <v>0</v>
      </c>
    </row>
    <row r="154" customFormat="false" ht="12.75" hidden="true" customHeight="true" outlineLevel="1" collapsed="false">
      <c r="A154" s="13"/>
      <c r="B154" s="18" t="s">
        <v>232</v>
      </c>
      <c r="C154" s="89" t="n">
        <v>-84469</v>
      </c>
      <c r="D154" s="89" t="n">
        <v>0</v>
      </c>
      <c r="E154" s="89" t="n">
        <v>84469</v>
      </c>
      <c r="F154" s="89" t="n">
        <v>0</v>
      </c>
      <c r="G154" s="89" t="n">
        <v>2530682.18</v>
      </c>
      <c r="H154" s="89" t="n">
        <v>0</v>
      </c>
      <c r="I154" s="89" t="n">
        <v>0</v>
      </c>
      <c r="J154" s="89" t="n">
        <v>0</v>
      </c>
      <c r="K154" s="89" t="n">
        <v>0</v>
      </c>
      <c r="L154" s="89" t="n">
        <v>0</v>
      </c>
    </row>
    <row r="155" customFormat="false" ht="12.75" hidden="true" customHeight="true" outlineLevel="1" collapsed="false">
      <c r="A155" s="13"/>
      <c r="B155" s="18" t="s">
        <v>260</v>
      </c>
      <c r="C155" s="89" t="n">
        <v>0</v>
      </c>
      <c r="D155" s="89" t="n">
        <v>0</v>
      </c>
      <c r="E155" s="89" t="n">
        <v>0</v>
      </c>
      <c r="F155" s="89" t="n">
        <v>0</v>
      </c>
      <c r="G155" s="89" t="n">
        <v>0</v>
      </c>
      <c r="H155" s="89" t="n">
        <v>0</v>
      </c>
      <c r="I155" s="89" t="n">
        <v>0</v>
      </c>
      <c r="J155" s="89" t="n">
        <v>0</v>
      </c>
      <c r="K155" s="89" t="n">
        <v>0</v>
      </c>
      <c r="L155" s="89" t="n">
        <v>0</v>
      </c>
    </row>
    <row r="156" customFormat="false" ht="12.75" hidden="true" customHeight="true" outlineLevel="1" collapsed="false">
      <c r="A156" s="13"/>
      <c r="B156" s="18" t="s">
        <v>233</v>
      </c>
      <c r="C156" s="89" t="n">
        <v>-17282.71</v>
      </c>
      <c r="D156" s="89" t="n">
        <v>62924.1701492538</v>
      </c>
      <c r="E156" s="89" t="n">
        <v>80206.8801492538</v>
      </c>
      <c r="F156" s="89" t="n">
        <v>127.465932342065</v>
      </c>
      <c r="G156" s="89" t="n">
        <v>3005689.91</v>
      </c>
      <c r="H156" s="89" t="n">
        <v>2741014.98756219</v>
      </c>
      <c r="I156" s="89" t="n">
        <v>0</v>
      </c>
      <c r="J156" s="89" t="n">
        <v>161</v>
      </c>
      <c r="K156" s="89" t="n">
        <v>0</v>
      </c>
      <c r="L156" s="89" t="n">
        <v>3.696</v>
      </c>
    </row>
    <row r="157" customFormat="false" ht="12.75" hidden="true" customHeight="true" outlineLevel="1" collapsed="false">
      <c r="A157" s="13"/>
      <c r="B157" s="18" t="s">
        <v>1</v>
      </c>
      <c r="C157" s="89" t="n">
        <v>138419.98</v>
      </c>
      <c r="D157" s="89" t="n">
        <v>-152766.171274663</v>
      </c>
      <c r="E157" s="89" t="n">
        <v>-291186.151274663</v>
      </c>
      <c r="F157" s="89" t="n">
        <v>190.609052282347</v>
      </c>
      <c r="G157" s="89" t="n">
        <v>9601644.17</v>
      </c>
      <c r="H157" s="89" t="n">
        <v>25640082.4626865</v>
      </c>
      <c r="I157" s="89" t="n">
        <v>0</v>
      </c>
      <c r="J157" s="89" t="n">
        <v>0</v>
      </c>
      <c r="K157" s="89" t="n">
        <v>0</v>
      </c>
      <c r="L157" s="89" t="n">
        <v>0</v>
      </c>
    </row>
    <row r="158" customFormat="false" ht="12.75" hidden="true" customHeight="true" outlineLevel="1" collapsed="false">
      <c r="A158" s="13"/>
      <c r="B158" s="18" t="s">
        <v>234</v>
      </c>
      <c r="C158" s="89" t="n">
        <v>321984.37</v>
      </c>
      <c r="D158" s="89" t="n">
        <v>-110597.607216418</v>
      </c>
      <c r="E158" s="89" t="n">
        <v>-432581.977216418</v>
      </c>
      <c r="F158" s="89" t="n">
        <v>391.131407002269</v>
      </c>
      <c r="G158" s="89" t="n">
        <v>24581372.59</v>
      </c>
      <c r="H158" s="89" t="n">
        <v>11998797.0093284</v>
      </c>
      <c r="I158" s="89" t="n">
        <v>0</v>
      </c>
      <c r="J158" s="89" t="n">
        <v>0</v>
      </c>
      <c r="K158" s="89" t="n">
        <v>0</v>
      </c>
      <c r="L158" s="89" t="n">
        <v>0</v>
      </c>
    </row>
    <row r="159" customFormat="false" ht="12.75" hidden="true" customHeight="true" outlineLevel="1" collapsed="false">
      <c r="A159" s="13"/>
      <c r="B159" s="18" t="s">
        <v>235</v>
      </c>
      <c r="C159" s="89" t="n">
        <v>-9442.34</v>
      </c>
      <c r="D159" s="89" t="n">
        <v>-53867.9524253732</v>
      </c>
      <c r="E159" s="89" t="n">
        <v>-44425.6124253732</v>
      </c>
      <c r="F159" s="89" t="n">
        <v>82.4713218623242</v>
      </c>
      <c r="G159" s="89" t="n">
        <v>657583.11</v>
      </c>
      <c r="H159" s="89" t="n">
        <v>5386795.24253732</v>
      </c>
      <c r="I159" s="89" t="n">
        <v>0</v>
      </c>
      <c r="J159" s="89" t="n">
        <v>0</v>
      </c>
      <c r="K159" s="89" t="n">
        <v>0</v>
      </c>
      <c r="L159" s="89" t="n">
        <v>0</v>
      </c>
    </row>
    <row r="160" customFormat="false" ht="12.75" hidden="true" customHeight="true" outlineLevel="2" collapsed="false">
      <c r="A160" s="13"/>
      <c r="B160" s="18" t="s">
        <v>618</v>
      </c>
      <c r="C160" s="89" t="n">
        <v>15185.74</v>
      </c>
      <c r="D160" s="89" t="n">
        <v>-9525.70478544776</v>
      </c>
      <c r="E160" s="89" t="n">
        <v>-24711.4447854478</v>
      </c>
      <c r="F160" s="89" t="n">
        <v>259.418545315397</v>
      </c>
      <c r="G160" s="89" t="n">
        <v>689949.4</v>
      </c>
      <c r="H160" s="89" t="n">
        <v>1068737.61007463</v>
      </c>
      <c r="I160" s="89" t="n">
        <v>0</v>
      </c>
      <c r="J160" s="89" t="n">
        <v>0</v>
      </c>
      <c r="K160" s="89" t="n">
        <v>0</v>
      </c>
      <c r="L160" s="89" t="n">
        <v>0</v>
      </c>
    </row>
    <row r="161" customFormat="false" ht="12.75" hidden="true" customHeight="true" outlineLevel="2" collapsed="false">
      <c r="A161" s="13"/>
      <c r="B161" s="18" t="s">
        <v>619</v>
      </c>
      <c r="C161" s="89" t="n">
        <v>291177.49</v>
      </c>
      <c r="D161" s="89" t="n">
        <v>-32457.6940902798</v>
      </c>
      <c r="E161" s="89" t="n">
        <v>-323635.18409028</v>
      </c>
      <c r="F161" s="89" t="n">
        <v>997.098509802024</v>
      </c>
      <c r="G161" s="89" t="n">
        <v>11886138.72</v>
      </c>
      <c r="H161" s="89" t="n">
        <v>1777445.15256294</v>
      </c>
      <c r="I161" s="89" t="n">
        <v>0</v>
      </c>
      <c r="J161" s="89" t="n">
        <v>0</v>
      </c>
      <c r="K161" s="89" t="n">
        <v>0</v>
      </c>
      <c r="L161" s="89" t="n">
        <v>0</v>
      </c>
    </row>
    <row r="162" customFormat="false" ht="12.75" hidden="true" customHeight="true" outlineLevel="2" collapsed="false">
      <c r="A162" s="13"/>
      <c r="B162" s="18" t="s">
        <v>620</v>
      </c>
      <c r="C162" s="89" t="n">
        <v>220620.63</v>
      </c>
      <c r="D162" s="89" t="n">
        <v>-95180.6651119402</v>
      </c>
      <c r="E162" s="89" t="n">
        <v>-315801.29511194</v>
      </c>
      <c r="F162" s="89" t="n">
        <v>331.791435519527</v>
      </c>
      <c r="G162" s="89" t="n">
        <v>10904909.73</v>
      </c>
      <c r="H162" s="89" t="n">
        <v>15636823.5541045</v>
      </c>
      <c r="I162" s="89" t="n">
        <v>0</v>
      </c>
      <c r="J162" s="89" t="n">
        <v>0</v>
      </c>
      <c r="K162" s="89" t="n">
        <v>0</v>
      </c>
      <c r="L162" s="89" t="n">
        <v>0</v>
      </c>
    </row>
    <row r="163" customFormat="false" ht="12.75" hidden="true" customHeight="true" outlineLevel="2" collapsed="false">
      <c r="A163" s="13"/>
      <c r="B163" s="18" t="s">
        <v>621</v>
      </c>
      <c r="C163" s="89" t="n">
        <v>0</v>
      </c>
      <c r="D163" s="89" t="n">
        <v>0</v>
      </c>
      <c r="E163" s="89" t="n">
        <v>0</v>
      </c>
      <c r="F163" s="89" t="n">
        <v>0</v>
      </c>
      <c r="G163" s="89" t="n">
        <v>0</v>
      </c>
      <c r="H163" s="89" t="n">
        <v>0</v>
      </c>
      <c r="I163" s="89" t="n">
        <v>0</v>
      </c>
      <c r="J163" s="89" t="n">
        <v>0</v>
      </c>
      <c r="K163" s="89" t="n">
        <v>0</v>
      </c>
      <c r="L163" s="89" t="n">
        <v>0</v>
      </c>
    </row>
    <row r="164" customFormat="false" ht="12.75" hidden="true" customHeight="true" outlineLevel="2" collapsed="false">
      <c r="A164" s="13"/>
      <c r="B164" s="18" t="s">
        <v>622</v>
      </c>
      <c r="C164" s="89" t="n">
        <v>19658.66</v>
      </c>
      <c r="D164" s="89" t="n">
        <v>0</v>
      </c>
      <c r="E164" s="89" t="n">
        <v>-19658.66</v>
      </c>
      <c r="F164" s="89" t="n">
        <v>0</v>
      </c>
      <c r="G164" s="89" t="n">
        <v>1802439.62</v>
      </c>
      <c r="H164" s="89" t="n">
        <v>1745382.46268657</v>
      </c>
      <c r="I164" s="89" t="n">
        <v>0</v>
      </c>
      <c r="J164" s="89" t="n">
        <v>0</v>
      </c>
      <c r="K164" s="89" t="n">
        <v>0</v>
      </c>
      <c r="L164" s="89" t="n">
        <v>0</v>
      </c>
    </row>
    <row r="165" customFormat="false" ht="12.75" hidden="true" customHeight="true" outlineLevel="2" collapsed="false">
      <c r="A165" s="13"/>
      <c r="B165" s="18" t="s">
        <v>623</v>
      </c>
      <c r="C165" s="89" t="n">
        <v>43645.08</v>
      </c>
      <c r="D165" s="89" t="n">
        <v>-108768.004975124</v>
      </c>
      <c r="E165" s="89" t="n">
        <v>-152413.084975124</v>
      </c>
      <c r="F165" s="89" t="n">
        <v>140.12676338964</v>
      </c>
      <c r="G165" s="89" t="n">
        <v>1724888.68</v>
      </c>
      <c r="H165" s="89" t="n">
        <v>6583326.61691542</v>
      </c>
      <c r="I165" s="89" t="n">
        <v>0</v>
      </c>
      <c r="J165" s="89" t="n">
        <v>0</v>
      </c>
      <c r="K165" s="89" t="n">
        <v>0</v>
      </c>
      <c r="L165" s="89" t="n">
        <v>0</v>
      </c>
    </row>
    <row r="166" customFormat="false" ht="12.75" hidden="true" customHeight="true" outlineLevel="2" collapsed="false">
      <c r="A166" s="13"/>
      <c r="B166" s="18" t="s">
        <v>624</v>
      </c>
      <c r="C166" s="89" t="n">
        <v>650207.76</v>
      </c>
      <c r="D166" s="89" t="n">
        <v>-136564.562790419</v>
      </c>
      <c r="E166" s="89" t="n">
        <v>-786772.322790419</v>
      </c>
      <c r="F166" s="89" t="n">
        <v>576.117483711973</v>
      </c>
      <c r="G166" s="89" t="n">
        <v>26595945.12</v>
      </c>
      <c r="H166" s="89" t="n">
        <v>18476382.0245861</v>
      </c>
      <c r="I166" s="89" t="n">
        <v>0</v>
      </c>
      <c r="J166" s="89" t="n">
        <v>0</v>
      </c>
      <c r="K166" s="89" t="n">
        <v>0</v>
      </c>
      <c r="L166" s="89" t="n">
        <v>0</v>
      </c>
    </row>
    <row r="167" customFormat="false" ht="12.75" hidden="true" customHeight="true" outlineLevel="2" collapsed="false">
      <c r="A167" s="13"/>
      <c r="B167" s="18" t="s">
        <v>625</v>
      </c>
      <c r="C167" s="89" t="n">
        <v>0</v>
      </c>
      <c r="D167" s="89" t="n">
        <v>0</v>
      </c>
      <c r="E167" s="89" t="n">
        <v>0</v>
      </c>
      <c r="F167" s="89" t="n">
        <v>0</v>
      </c>
      <c r="G167" s="89" t="n">
        <v>0</v>
      </c>
      <c r="H167" s="89" t="n">
        <v>0</v>
      </c>
      <c r="I167" s="89" t="n">
        <v>0</v>
      </c>
      <c r="J167" s="89" t="n">
        <v>0</v>
      </c>
      <c r="K167" s="89" t="n">
        <v>0</v>
      </c>
      <c r="L167" s="89" t="n">
        <v>0</v>
      </c>
    </row>
    <row r="168" customFormat="false" ht="12.75" hidden="true" customHeight="true" outlineLevel="2" collapsed="false">
      <c r="A168" s="13"/>
      <c r="B168" s="18" t="s">
        <v>626</v>
      </c>
      <c r="C168" s="89" t="n">
        <v>5851.88</v>
      </c>
      <c r="D168" s="89" t="n">
        <v>-175301.492537313</v>
      </c>
      <c r="E168" s="89" t="n">
        <v>-181153.372537313</v>
      </c>
      <c r="F168" s="89" t="n">
        <v>103.338180363042</v>
      </c>
      <c r="G168" s="89" t="n">
        <v>2552823.82</v>
      </c>
      <c r="H168" s="89" t="n">
        <v>4031934.32835821</v>
      </c>
      <c r="I168" s="89" t="n">
        <v>0</v>
      </c>
      <c r="J168" s="89" t="n">
        <v>0</v>
      </c>
      <c r="K168" s="89" t="n">
        <v>0</v>
      </c>
      <c r="L168" s="89" t="n">
        <v>0</v>
      </c>
    </row>
    <row r="169" customFormat="false" ht="12.75" hidden="true" customHeight="true" outlineLevel="2" collapsed="false">
      <c r="A169" s="13"/>
      <c r="B169" s="18" t="s">
        <v>627</v>
      </c>
      <c r="C169" s="89" t="n">
        <v>19760</v>
      </c>
      <c r="D169" s="89" t="n">
        <v>-1.45519152283669E-011</v>
      </c>
      <c r="E169" s="89" t="n">
        <v>-19760</v>
      </c>
      <c r="F169" s="89" t="n">
        <v>1.35789686030336E+017</v>
      </c>
      <c r="G169" s="89" t="n">
        <v>2281897.39</v>
      </c>
      <c r="H169" s="89" t="n">
        <v>1873736.19402985</v>
      </c>
      <c r="I169" s="89" t="n">
        <v>0</v>
      </c>
      <c r="J169" s="89" t="n">
        <v>0</v>
      </c>
      <c r="K169" s="89" t="n">
        <v>0</v>
      </c>
      <c r="L169" s="89" t="n">
        <v>0</v>
      </c>
    </row>
    <row r="170" customFormat="false" ht="12.75" hidden="true" customHeight="true" outlineLevel="2" collapsed="false">
      <c r="A170" s="13"/>
      <c r="B170" s="18" t="s">
        <v>628</v>
      </c>
      <c r="C170" s="89" t="n">
        <v>0</v>
      </c>
      <c r="D170" s="89" t="n">
        <v>0</v>
      </c>
      <c r="E170" s="89" t="n">
        <v>0</v>
      </c>
      <c r="F170" s="89" t="n">
        <v>0</v>
      </c>
      <c r="G170" s="89" t="n">
        <v>0</v>
      </c>
      <c r="H170" s="89" t="n">
        <v>0</v>
      </c>
      <c r="I170" s="89" t="n">
        <v>0</v>
      </c>
      <c r="J170" s="89" t="n">
        <v>0</v>
      </c>
      <c r="K170" s="89" t="n">
        <v>0</v>
      </c>
      <c r="L170" s="89" t="n">
        <v>0</v>
      </c>
    </row>
    <row r="171" customFormat="false" ht="12.75" hidden="true" customHeight="true" outlineLevel="2" collapsed="false">
      <c r="A171" s="13"/>
      <c r="B171" s="18" t="s">
        <v>629</v>
      </c>
      <c r="C171" s="89" t="n">
        <v>0</v>
      </c>
      <c r="D171" s="89" t="n">
        <v>0</v>
      </c>
      <c r="E171" s="89" t="n">
        <v>0</v>
      </c>
      <c r="F171" s="89" t="n">
        <v>0</v>
      </c>
      <c r="G171" s="89" t="n">
        <v>1.83999999999996</v>
      </c>
      <c r="H171" s="89" t="n">
        <v>0</v>
      </c>
      <c r="I171" s="89" t="n">
        <v>0</v>
      </c>
      <c r="J171" s="89" t="n">
        <v>0</v>
      </c>
      <c r="K171" s="89" t="n">
        <v>0</v>
      </c>
      <c r="L171" s="89" t="n">
        <v>0</v>
      </c>
    </row>
    <row r="172" customFormat="false" ht="12.75" hidden="true" customHeight="true" outlineLevel="2" collapsed="false">
      <c r="A172" s="13"/>
      <c r="B172" s="18" t="s">
        <v>630</v>
      </c>
      <c r="C172" s="89" t="n">
        <v>11706.05</v>
      </c>
      <c r="D172" s="89" t="n">
        <v>-16517.4402985075</v>
      </c>
      <c r="E172" s="89" t="n">
        <v>-28223.4902985075</v>
      </c>
      <c r="F172" s="89" t="n">
        <v>170.870847954921</v>
      </c>
      <c r="G172" s="89" t="n">
        <v>598406.18</v>
      </c>
      <c r="H172" s="89" t="n">
        <v>2713579.47761194</v>
      </c>
      <c r="I172" s="89" t="n">
        <v>0</v>
      </c>
      <c r="J172" s="89" t="n">
        <v>0</v>
      </c>
      <c r="K172" s="89" t="n">
        <v>0</v>
      </c>
      <c r="L172" s="89" t="n">
        <v>0</v>
      </c>
    </row>
    <row r="173" customFormat="false" ht="12.75" hidden="true" customHeight="true" outlineLevel="2" collapsed="false">
      <c r="A173" s="13"/>
      <c r="B173" s="18" t="s">
        <v>631</v>
      </c>
      <c r="C173" s="89" t="n">
        <v>-106019.38</v>
      </c>
      <c r="D173" s="89" t="n">
        <v>-36463.6194029851</v>
      </c>
      <c r="E173" s="89" t="n">
        <v>69555.7605970149</v>
      </c>
      <c r="F173" s="89" t="n">
        <v>-190.753857504669</v>
      </c>
      <c r="G173" s="89" t="n">
        <v>1685775.34</v>
      </c>
      <c r="H173" s="89" t="n">
        <v>1677326.49253731</v>
      </c>
      <c r="I173" s="89" t="n">
        <v>0</v>
      </c>
      <c r="J173" s="89" t="n">
        <v>0</v>
      </c>
      <c r="K173" s="89" t="n">
        <v>0</v>
      </c>
      <c r="L173" s="89" t="n">
        <v>0</v>
      </c>
    </row>
    <row r="174" customFormat="false" ht="12.75" hidden="true" customHeight="true" outlineLevel="2" collapsed="false">
      <c r="A174" s="13"/>
      <c r="B174" s="18" t="s">
        <v>632</v>
      </c>
      <c r="C174" s="89" t="n">
        <v>-79729.65</v>
      </c>
      <c r="D174" s="89" t="n">
        <v>-47513.9925373134</v>
      </c>
      <c r="E174" s="89" t="n">
        <v>32215.6574626866</v>
      </c>
      <c r="F174" s="89" t="n">
        <v>-67.8024635319525</v>
      </c>
      <c r="G174" s="89" t="n">
        <v>1268110.98</v>
      </c>
      <c r="H174" s="89" t="n">
        <v>2185643.65671642</v>
      </c>
      <c r="I174" s="89" t="n">
        <v>0</v>
      </c>
      <c r="J174" s="89" t="n">
        <v>0</v>
      </c>
      <c r="K174" s="89" t="n">
        <v>0</v>
      </c>
      <c r="L174" s="89" t="n">
        <v>0</v>
      </c>
    </row>
    <row r="175" customFormat="false" ht="12.75" hidden="true" customHeight="true" outlineLevel="1" collapsed="true">
      <c r="A175" s="13"/>
      <c r="B175" s="20" t="s">
        <v>236</v>
      </c>
      <c r="C175" s="89" t="n">
        <v>1092064.26</v>
      </c>
      <c r="D175" s="89" t="n">
        <v>-658293.176529331</v>
      </c>
      <c r="E175" s="89" t="n">
        <v>-1750357.43652933</v>
      </c>
      <c r="F175" s="89" t="n">
        <v>265.89329783997</v>
      </c>
      <c r="G175" s="89" t="n">
        <v>61991286.82</v>
      </c>
      <c r="H175" s="89" t="n">
        <v>57770317.5701839</v>
      </c>
      <c r="I175" s="89" t="n">
        <v>0</v>
      </c>
      <c r="J175" s="89" t="n">
        <v>0</v>
      </c>
      <c r="K175" s="89" t="n">
        <v>0</v>
      </c>
      <c r="L175" s="89" t="n">
        <v>0</v>
      </c>
    </row>
    <row r="176" customFormat="false" ht="12.75" hidden="true" customHeight="true" outlineLevel="1" collapsed="false">
      <c r="A176" s="13"/>
      <c r="B176" s="18" t="s">
        <v>225</v>
      </c>
      <c r="C176" s="89" t="n">
        <v>1580104.58</v>
      </c>
      <c r="D176" s="89" t="n">
        <v>-643649.281193792</v>
      </c>
      <c r="E176" s="89" t="n">
        <v>-2223753.86119379</v>
      </c>
      <c r="F176" s="89" t="n">
        <v>345.491547364015</v>
      </c>
      <c r="G176" s="89" t="n">
        <v>83325092.76</v>
      </c>
      <c r="H176" s="89" t="n">
        <v>44190846.1715141</v>
      </c>
      <c r="I176" s="89" t="n">
        <v>0</v>
      </c>
      <c r="J176" s="89" t="n">
        <v>0</v>
      </c>
      <c r="K176" s="89" t="n">
        <v>0</v>
      </c>
      <c r="L176" s="89" t="n">
        <v>0</v>
      </c>
    </row>
    <row r="177" customFormat="false" ht="12.75" hidden="true" customHeight="true" outlineLevel="2" collapsed="false">
      <c r="A177" s="13"/>
      <c r="B177" s="18" t="s">
        <v>633</v>
      </c>
      <c r="C177" s="89" t="n">
        <v>151080.74</v>
      </c>
      <c r="D177" s="89" t="n">
        <v>-50431.1871890547</v>
      </c>
      <c r="E177" s="89" t="n">
        <v>-201511.927189055</v>
      </c>
      <c r="F177" s="89" t="n">
        <v>399.577996119016</v>
      </c>
      <c r="G177" s="89" t="n">
        <v>6160577.83</v>
      </c>
      <c r="H177" s="89" t="n">
        <v>6104827.92288557</v>
      </c>
      <c r="I177" s="89" t="n">
        <v>0</v>
      </c>
      <c r="J177" s="89" t="n">
        <v>0</v>
      </c>
      <c r="K177" s="89" t="n">
        <v>0</v>
      </c>
      <c r="L177" s="89" t="n">
        <v>0</v>
      </c>
    </row>
    <row r="178" customFormat="false" ht="12.75" hidden="true" customHeight="true" outlineLevel="2" collapsed="false">
      <c r="A178" s="13"/>
      <c r="B178" s="18" t="s">
        <v>634</v>
      </c>
      <c r="C178" s="89" t="n">
        <v>31277.18</v>
      </c>
      <c r="D178" s="89" t="n">
        <v>-28645.2537313433</v>
      </c>
      <c r="E178" s="89" t="n">
        <v>-59922.4337313433</v>
      </c>
      <c r="F178" s="89" t="n">
        <v>209.188001242164</v>
      </c>
      <c r="G178" s="89" t="n">
        <v>1004455.08</v>
      </c>
      <c r="H178" s="89" t="n">
        <v>1882402.3880597</v>
      </c>
      <c r="I178" s="89" t="n">
        <v>0</v>
      </c>
      <c r="J178" s="89" t="n">
        <v>0</v>
      </c>
      <c r="K178" s="89" t="n">
        <v>0</v>
      </c>
      <c r="L178" s="89" t="n">
        <v>0</v>
      </c>
    </row>
    <row r="179" customFormat="false" ht="12.75" hidden="true" customHeight="true" outlineLevel="2" collapsed="false">
      <c r="A179" s="13"/>
      <c r="B179" s="18" t="s">
        <v>635</v>
      </c>
      <c r="C179" s="89" t="n">
        <v>77682.36</v>
      </c>
      <c r="D179" s="89" t="n">
        <v>-28227.0099502488</v>
      </c>
      <c r="E179" s="89" t="n">
        <v>-105909.369950249</v>
      </c>
      <c r="F179" s="89" t="n">
        <v>375.205769711061</v>
      </c>
      <c r="G179" s="89" t="n">
        <v>2847330.77</v>
      </c>
      <c r="H179" s="89" t="n">
        <v>2497004.72636816</v>
      </c>
      <c r="I179" s="89" t="n">
        <v>0</v>
      </c>
      <c r="J179" s="89" t="n">
        <v>0</v>
      </c>
      <c r="K179" s="89" t="n">
        <v>0</v>
      </c>
      <c r="L179" s="89" t="n">
        <v>0</v>
      </c>
    </row>
    <row r="180" customFormat="false" ht="12.75" hidden="true" customHeight="true" outlineLevel="2" collapsed="false">
      <c r="A180" s="13"/>
      <c r="B180" s="18" t="s">
        <v>636</v>
      </c>
      <c r="C180" s="89" t="n">
        <v>28673.34</v>
      </c>
      <c r="D180" s="89" t="n">
        <v>-19305.2686567164</v>
      </c>
      <c r="E180" s="89" t="n">
        <v>-47978.6086567164</v>
      </c>
      <c r="F180" s="89" t="n">
        <v>248.525982776336</v>
      </c>
      <c r="G180" s="89" t="n">
        <v>1357951.51</v>
      </c>
      <c r="H180" s="89" t="n">
        <v>1850088.24626866</v>
      </c>
      <c r="I180" s="89" t="n">
        <v>0</v>
      </c>
      <c r="J180" s="89" t="n">
        <v>0</v>
      </c>
      <c r="K180" s="89" t="n">
        <v>0</v>
      </c>
      <c r="L180" s="89" t="n">
        <v>0</v>
      </c>
    </row>
    <row r="181" customFormat="false" ht="12.75" hidden="true" customHeight="true" outlineLevel="1" collapsed="true">
      <c r="A181" s="13"/>
      <c r="B181" s="20" t="s">
        <v>237</v>
      </c>
      <c r="C181" s="89" t="n">
        <v>288713.62</v>
      </c>
      <c r="D181" s="89" t="n">
        <v>-126608.719527363</v>
      </c>
      <c r="E181" s="89" t="n">
        <v>-415322.339527363</v>
      </c>
      <c r="F181" s="89" t="n">
        <v>328.036126641027</v>
      </c>
      <c r="G181" s="89" t="n">
        <v>11370315.19</v>
      </c>
      <c r="H181" s="89" t="n">
        <v>12334323.2835821</v>
      </c>
      <c r="I181" s="89" t="n">
        <v>0</v>
      </c>
      <c r="J181" s="89" t="n">
        <v>0</v>
      </c>
      <c r="K181" s="89" t="n">
        <v>0</v>
      </c>
      <c r="L181" s="89" t="n">
        <v>0</v>
      </c>
    </row>
    <row r="182" customFormat="false" ht="12.75" hidden="true" customHeight="true" outlineLevel="1" collapsed="false">
      <c r="A182" s="13"/>
      <c r="B182" s="18" t="s">
        <v>226</v>
      </c>
      <c r="C182" s="89" t="n">
        <v>1106926.2</v>
      </c>
      <c r="D182" s="89" t="n">
        <v>-3563559.85074626</v>
      </c>
      <c r="E182" s="89" t="n">
        <v>-4670486.05074627</v>
      </c>
      <c r="F182" s="89" t="n">
        <v>131.062371515051</v>
      </c>
      <c r="G182" s="89" t="n">
        <v>78455932.04</v>
      </c>
      <c r="H182" s="89" t="n">
        <v>81961876.5671641</v>
      </c>
      <c r="I182" s="89" t="n">
        <v>0</v>
      </c>
      <c r="J182" s="89" t="n">
        <v>0</v>
      </c>
      <c r="K182" s="89" t="n">
        <v>0</v>
      </c>
      <c r="L182" s="89" t="n">
        <v>0</v>
      </c>
    </row>
    <row r="183" customFormat="false" ht="12.75" hidden="true" customHeight="true" outlineLevel="2" collapsed="false">
      <c r="A183" s="13"/>
      <c r="B183" s="18" t="s">
        <v>637</v>
      </c>
      <c r="C183" s="89" t="n">
        <v>73027.46</v>
      </c>
      <c r="D183" s="89" t="n">
        <v>0</v>
      </c>
      <c r="E183" s="89" t="n">
        <v>-73027.46</v>
      </c>
      <c r="F183" s="89" t="n">
        <v>0</v>
      </c>
      <c r="G183" s="89" t="n">
        <v>4292743.69</v>
      </c>
      <c r="H183" s="89" t="n">
        <v>0</v>
      </c>
      <c r="I183" s="89" t="n">
        <v>0</v>
      </c>
      <c r="J183" s="89" t="n">
        <v>0</v>
      </c>
      <c r="K183" s="89" t="n">
        <v>0</v>
      </c>
      <c r="L183" s="89" t="n">
        <v>0</v>
      </c>
    </row>
    <row r="184" customFormat="false" ht="12.75" hidden="true" customHeight="true" outlineLevel="2" collapsed="false">
      <c r="A184" s="13"/>
      <c r="B184" s="18" t="s">
        <v>638</v>
      </c>
      <c r="C184" s="89" t="n">
        <v>0</v>
      </c>
      <c r="D184" s="89" t="n">
        <v>-186984.430970149</v>
      </c>
      <c r="E184" s="89" t="n">
        <v>-186984.430970149</v>
      </c>
      <c r="F184" s="89" t="n">
        <v>100</v>
      </c>
      <c r="G184" s="89" t="n">
        <v>0</v>
      </c>
      <c r="H184" s="89" t="n">
        <v>4300641.91231343</v>
      </c>
      <c r="I184" s="89" t="n">
        <v>0</v>
      </c>
      <c r="J184" s="89" t="n">
        <v>0</v>
      </c>
      <c r="K184" s="89" t="n">
        <v>0</v>
      </c>
      <c r="L184" s="89" t="n">
        <v>0</v>
      </c>
    </row>
    <row r="185" customFormat="false" ht="12.75" hidden="true" customHeight="true" outlineLevel="1" collapsed="true">
      <c r="A185" s="13"/>
      <c r="B185" s="20" t="s">
        <v>238</v>
      </c>
      <c r="C185" s="89" t="n">
        <v>73027.46</v>
      </c>
      <c r="D185" s="89" t="n">
        <v>-186984.430970149</v>
      </c>
      <c r="E185" s="89" t="n">
        <v>-260011.890970149</v>
      </c>
      <c r="F185" s="89" t="n">
        <v>139.055369273851</v>
      </c>
      <c r="G185" s="89" t="n">
        <v>4292743.69</v>
      </c>
      <c r="H185" s="89" t="n">
        <v>4300641.91231343</v>
      </c>
      <c r="I185" s="89" t="n">
        <v>0</v>
      </c>
      <c r="J185" s="89" t="n">
        <v>0</v>
      </c>
      <c r="K185" s="89" t="n">
        <v>0</v>
      </c>
      <c r="L185" s="89" t="n">
        <v>0</v>
      </c>
    </row>
    <row r="186" customFormat="false" ht="12.75" hidden="true" customHeight="true" outlineLevel="2" collapsed="false">
      <c r="A186" s="13"/>
      <c r="B186" s="18" t="s">
        <v>639</v>
      </c>
      <c r="C186" s="89" t="n">
        <v>0</v>
      </c>
      <c r="D186" s="89" t="n">
        <v>0</v>
      </c>
      <c r="E186" s="89" t="n">
        <v>0</v>
      </c>
      <c r="F186" s="89" t="n">
        <v>0</v>
      </c>
      <c r="G186" s="89" t="n">
        <v>0</v>
      </c>
      <c r="H186" s="89" t="n">
        <v>0</v>
      </c>
      <c r="I186" s="89" t="n">
        <v>0</v>
      </c>
      <c r="J186" s="89" t="n">
        <v>0</v>
      </c>
      <c r="K186" s="89" t="n">
        <v>0</v>
      </c>
      <c r="L186" s="89" t="n">
        <v>0</v>
      </c>
    </row>
    <row r="187" customFormat="false" ht="12.75" hidden="true" customHeight="true" outlineLevel="2" collapsed="false">
      <c r="A187" s="13"/>
      <c r="B187" s="18" t="s">
        <v>640</v>
      </c>
      <c r="C187" s="89" t="n">
        <v>0</v>
      </c>
      <c r="D187" s="89" t="n">
        <v>0</v>
      </c>
      <c r="E187" s="89" t="n">
        <v>0</v>
      </c>
      <c r="F187" s="89" t="n">
        <v>0</v>
      </c>
      <c r="G187" s="89" t="n">
        <v>0</v>
      </c>
      <c r="H187" s="89" t="n">
        <v>0</v>
      </c>
      <c r="I187" s="89" t="n">
        <v>0</v>
      </c>
      <c r="J187" s="89" t="n">
        <v>0</v>
      </c>
      <c r="K187" s="89" t="n">
        <v>0</v>
      </c>
      <c r="L187" s="89" t="n">
        <v>0</v>
      </c>
    </row>
    <row r="188" customFormat="false" ht="12.75" hidden="true" customHeight="true" outlineLevel="2" collapsed="false">
      <c r="A188" s="13"/>
      <c r="B188" s="18" t="s">
        <v>641</v>
      </c>
      <c r="C188" s="89" t="n">
        <v>25833.61</v>
      </c>
      <c r="D188" s="89" t="n">
        <v>-152850.373134329</v>
      </c>
      <c r="E188" s="89" t="n">
        <v>-178683.983134329</v>
      </c>
      <c r="F188" s="89" t="n">
        <v>116.901241043944</v>
      </c>
      <c r="G188" s="89" t="n">
        <v>1537009.04</v>
      </c>
      <c r="H188" s="89" t="n">
        <v>3515558.58208957</v>
      </c>
      <c r="I188" s="89" t="n">
        <v>0</v>
      </c>
      <c r="J188" s="89" t="n">
        <v>0</v>
      </c>
      <c r="K188" s="89" t="n">
        <v>0</v>
      </c>
      <c r="L188" s="89" t="n">
        <v>0</v>
      </c>
    </row>
    <row r="189" customFormat="false" ht="12.75" hidden="true" customHeight="true" outlineLevel="2" collapsed="false">
      <c r="A189" s="13"/>
      <c r="B189" s="18" t="s">
        <v>642</v>
      </c>
      <c r="C189" s="89" t="n">
        <v>293120.51</v>
      </c>
      <c r="D189" s="89" t="n">
        <v>-53528.9338308458</v>
      </c>
      <c r="E189" s="89" t="n">
        <v>-346649.443830846</v>
      </c>
      <c r="F189" s="89" t="n">
        <v>647.592655079356</v>
      </c>
      <c r="G189" s="89" t="n">
        <v>1942768.83</v>
      </c>
      <c r="H189" s="89" t="n">
        <v>2836786.8159204</v>
      </c>
      <c r="I189" s="89" t="n">
        <v>0</v>
      </c>
      <c r="J189" s="89" t="n">
        <v>0</v>
      </c>
      <c r="K189" s="89" t="n">
        <v>0</v>
      </c>
      <c r="L189" s="89" t="n">
        <v>0</v>
      </c>
    </row>
    <row r="190" customFormat="false" ht="12.75" hidden="true" customHeight="true" outlineLevel="2" collapsed="false">
      <c r="A190" s="13"/>
      <c r="B190" s="18" t="s">
        <v>643</v>
      </c>
      <c r="C190" s="89" t="n">
        <v>0</v>
      </c>
      <c r="D190" s="89" t="n">
        <v>0</v>
      </c>
      <c r="E190" s="89" t="n">
        <v>0</v>
      </c>
      <c r="F190" s="89" t="n">
        <v>0</v>
      </c>
      <c r="G190" s="89" t="n">
        <v>0</v>
      </c>
      <c r="H190" s="89" t="n">
        <v>0</v>
      </c>
      <c r="I190" s="89" t="n">
        <v>0</v>
      </c>
      <c r="J190" s="89" t="n">
        <v>0</v>
      </c>
      <c r="K190" s="89" t="n">
        <v>0</v>
      </c>
      <c r="L190" s="89" t="n">
        <v>0</v>
      </c>
    </row>
    <row r="191" customFormat="false" ht="12.75" hidden="true" customHeight="true" outlineLevel="2" collapsed="false">
      <c r="A191" s="13"/>
      <c r="B191" s="18" t="s">
        <v>644</v>
      </c>
      <c r="C191" s="89" t="n">
        <v>32332.78</v>
      </c>
      <c r="D191" s="89" t="n">
        <v>-34622.7611940298</v>
      </c>
      <c r="E191" s="89" t="n">
        <v>-66955.5411940299</v>
      </c>
      <c r="F191" s="89" t="n">
        <v>193.385908243434</v>
      </c>
      <c r="G191" s="89" t="n">
        <v>2792384.46</v>
      </c>
      <c r="H191" s="89" t="n">
        <v>796323.507462686</v>
      </c>
      <c r="I191" s="89" t="n">
        <v>0</v>
      </c>
      <c r="J191" s="89" t="n">
        <v>0</v>
      </c>
      <c r="K191" s="89" t="n">
        <v>0</v>
      </c>
      <c r="L191" s="89" t="n">
        <v>0</v>
      </c>
    </row>
    <row r="192" customFormat="false" ht="12.75" hidden="true" customHeight="true" outlineLevel="2" collapsed="false">
      <c r="A192" s="13"/>
      <c r="B192" s="18" t="s">
        <v>645</v>
      </c>
      <c r="C192" s="89" t="n">
        <v>63463.67</v>
      </c>
      <c r="D192" s="89" t="n">
        <v>-116070.258706468</v>
      </c>
      <c r="E192" s="89" t="n">
        <v>-179533.928706468</v>
      </c>
      <c r="F192" s="89" t="n">
        <v>154.676943695365</v>
      </c>
      <c r="G192" s="89" t="n">
        <v>2481422.16</v>
      </c>
      <c r="H192" s="89" t="n">
        <v>2669615.95024876</v>
      </c>
      <c r="I192" s="89" t="n">
        <v>0</v>
      </c>
      <c r="J192" s="89" t="n">
        <v>0</v>
      </c>
      <c r="K192" s="89" t="n">
        <v>0</v>
      </c>
      <c r="L192" s="89" t="n">
        <v>0</v>
      </c>
    </row>
    <row r="193" customFormat="false" ht="12.75" hidden="true" customHeight="true" outlineLevel="2" collapsed="false">
      <c r="A193" s="13"/>
      <c r="B193" s="18" t="s">
        <v>646</v>
      </c>
      <c r="C193" s="89" t="n">
        <v>13531.87</v>
      </c>
      <c r="D193" s="89" t="n">
        <v>-29886.0074626866</v>
      </c>
      <c r="E193" s="89" t="n">
        <v>-43417.8774626866</v>
      </c>
      <c r="F193" s="89" t="n">
        <v>145.278279532302</v>
      </c>
      <c r="G193" s="89" t="n">
        <v>513178.76</v>
      </c>
      <c r="H193" s="89" t="n">
        <v>687378.171641791</v>
      </c>
      <c r="I193" s="89" t="n">
        <v>0</v>
      </c>
      <c r="J193" s="89" t="n">
        <v>0</v>
      </c>
      <c r="K193" s="89" t="n">
        <v>0</v>
      </c>
      <c r="L193" s="89" t="n">
        <v>0</v>
      </c>
    </row>
    <row r="194" customFormat="false" ht="12.75" hidden="true" customHeight="true" outlineLevel="2" collapsed="false">
      <c r="A194" s="13"/>
      <c r="B194" s="18" t="s">
        <v>647</v>
      </c>
      <c r="C194" s="89" t="n">
        <v>62054.95</v>
      </c>
      <c r="D194" s="89" t="n">
        <v>-71676.4795708955</v>
      </c>
      <c r="E194" s="89" t="n">
        <v>-133731.429570896</v>
      </c>
      <c r="F194" s="89" t="n">
        <v>186.576447910812</v>
      </c>
      <c r="G194" s="89" t="n">
        <v>4098439</v>
      </c>
      <c r="H194" s="89" t="n">
        <v>4237940.95149254</v>
      </c>
      <c r="I194" s="89" t="n">
        <v>0</v>
      </c>
      <c r="J194" s="89" t="n">
        <v>0</v>
      </c>
      <c r="K194" s="89" t="n">
        <v>0</v>
      </c>
      <c r="L194" s="89" t="n">
        <v>0</v>
      </c>
    </row>
    <row r="195" customFormat="false" ht="12.75" hidden="true" customHeight="true" outlineLevel="2" collapsed="false">
      <c r="A195" s="13"/>
      <c r="B195" s="18" t="s">
        <v>648</v>
      </c>
      <c r="C195" s="89" t="n">
        <v>15450</v>
      </c>
      <c r="D195" s="89" t="n">
        <v>-41225.1243781094</v>
      </c>
      <c r="E195" s="89" t="n">
        <v>-56675.1243781094</v>
      </c>
      <c r="F195" s="89" t="n">
        <v>137.477145874189</v>
      </c>
      <c r="G195" s="89" t="n">
        <v>723509.85</v>
      </c>
      <c r="H195" s="89" t="n">
        <v>948177.860696518</v>
      </c>
      <c r="I195" s="89" t="n">
        <v>0</v>
      </c>
      <c r="J195" s="89" t="n">
        <v>0</v>
      </c>
      <c r="K195" s="89" t="n">
        <v>0</v>
      </c>
      <c r="L195" s="89" t="n">
        <v>0</v>
      </c>
    </row>
    <row r="196" customFormat="false" ht="12.75" hidden="true" customHeight="true" outlineLevel="2" collapsed="false">
      <c r="A196" s="13"/>
      <c r="B196" s="18" t="s">
        <v>649</v>
      </c>
      <c r="C196" s="89" t="n">
        <v>1740.28</v>
      </c>
      <c r="D196" s="89" t="n">
        <v>0</v>
      </c>
      <c r="E196" s="89" t="n">
        <v>-1740.28</v>
      </c>
      <c r="F196" s="89" t="n">
        <v>0</v>
      </c>
      <c r="G196" s="89" t="n">
        <v>109737.37</v>
      </c>
      <c r="H196" s="89" t="n">
        <v>0</v>
      </c>
      <c r="I196" s="89" t="n">
        <v>0</v>
      </c>
      <c r="J196" s="89" t="n">
        <v>0</v>
      </c>
      <c r="K196" s="89" t="n">
        <v>0</v>
      </c>
      <c r="L196" s="89" t="n">
        <v>0</v>
      </c>
    </row>
    <row r="197" customFormat="false" ht="12.75" hidden="true" customHeight="true" outlineLevel="1" collapsed="true">
      <c r="A197" s="13"/>
      <c r="B197" s="20" t="s">
        <v>241</v>
      </c>
      <c r="C197" s="89" t="n">
        <v>507527.67</v>
      </c>
      <c r="D197" s="89" t="n">
        <v>-499859.938277364</v>
      </c>
      <c r="E197" s="89" t="n">
        <v>-1007387.60827736</v>
      </c>
      <c r="F197" s="89" t="n">
        <v>201.533976047183</v>
      </c>
      <c r="G197" s="89" t="n">
        <v>14198449.47</v>
      </c>
      <c r="H197" s="89" t="n">
        <v>15691781.8395522</v>
      </c>
      <c r="I197" s="89" t="n">
        <v>0</v>
      </c>
      <c r="J197" s="89" t="n">
        <v>0</v>
      </c>
      <c r="K197" s="89" t="n">
        <v>0</v>
      </c>
      <c r="L197" s="89" t="n">
        <v>0</v>
      </c>
    </row>
    <row r="198" customFormat="false" ht="12.75" hidden="true" customHeight="true" outlineLevel="1" collapsed="false">
      <c r="A198" s="13"/>
      <c r="B198" s="18" t="s">
        <v>239</v>
      </c>
      <c r="C198" s="89" t="n">
        <v>50430.12</v>
      </c>
      <c r="D198" s="89" t="n">
        <v>-27276.7723880597</v>
      </c>
      <c r="E198" s="89" t="n">
        <v>-77706.8923880597</v>
      </c>
      <c r="F198" s="89" t="n">
        <v>284.883017985206</v>
      </c>
      <c r="G198" s="89" t="n">
        <v>1274706.69</v>
      </c>
      <c r="H198" s="89" t="n">
        <v>2509463.05970149</v>
      </c>
      <c r="I198" s="89" t="n">
        <v>0</v>
      </c>
      <c r="J198" s="89" t="n">
        <v>0</v>
      </c>
      <c r="K198" s="89" t="n">
        <v>0</v>
      </c>
      <c r="L198" s="89" t="n">
        <v>0</v>
      </c>
    </row>
    <row r="199" customFormat="false" ht="12.75" hidden="true" customHeight="true" outlineLevel="1" collapsed="false">
      <c r="A199" s="13"/>
      <c r="B199" s="18" t="s">
        <v>240</v>
      </c>
      <c r="C199" s="89" t="n">
        <v>25126</v>
      </c>
      <c r="D199" s="89" t="n">
        <v>-21538.1529850746</v>
      </c>
      <c r="E199" s="89" t="n">
        <v>-46664.1529850746</v>
      </c>
      <c r="F199" s="89" t="n">
        <v>216.658099779548</v>
      </c>
      <c r="G199" s="89" t="n">
        <v>1164930.91</v>
      </c>
      <c r="H199" s="89" t="n">
        <v>1651258.39552239</v>
      </c>
      <c r="I199" s="89" t="n">
        <v>0</v>
      </c>
      <c r="J199" s="89" t="n">
        <v>0</v>
      </c>
      <c r="K199" s="89" t="n">
        <v>0</v>
      </c>
      <c r="L199" s="89" t="n">
        <v>0</v>
      </c>
    </row>
    <row r="200" customFormat="false" ht="12.75" hidden="true" customHeight="true" outlineLevel="3" collapsed="false">
      <c r="A200" s="13"/>
      <c r="B200" s="18" t="s">
        <v>650</v>
      </c>
      <c r="C200" s="89" t="n">
        <v>17003.89</v>
      </c>
      <c r="D200" s="89" t="n">
        <v>-12805.0373134328</v>
      </c>
      <c r="E200" s="89" t="n">
        <v>-29808.9273134328</v>
      </c>
      <c r="F200" s="89" t="n">
        <v>232.790632184745</v>
      </c>
      <c r="G200" s="89" t="n">
        <v>604494.74</v>
      </c>
      <c r="H200" s="89" t="n">
        <v>294515.858208955</v>
      </c>
      <c r="I200" s="89" t="n">
        <v>0</v>
      </c>
      <c r="J200" s="89" t="n">
        <v>0</v>
      </c>
      <c r="K200" s="89" t="n">
        <v>0</v>
      </c>
      <c r="L200" s="89" t="n">
        <v>0</v>
      </c>
    </row>
    <row r="201" customFormat="false" ht="12.75" hidden="true" customHeight="true" outlineLevel="3" collapsed="false">
      <c r="A201" s="13"/>
      <c r="B201" s="18" t="s">
        <v>651</v>
      </c>
      <c r="C201" s="89" t="n">
        <v>17937.46</v>
      </c>
      <c r="D201" s="89" t="n">
        <v>-19253.967181784</v>
      </c>
      <c r="E201" s="89" t="n">
        <v>-37191.427181784</v>
      </c>
      <c r="F201" s="89" t="n">
        <v>193.162410793816</v>
      </c>
      <c r="G201" s="89" t="n">
        <v>-1189981.59</v>
      </c>
      <c r="H201" s="89" t="n">
        <v>3685677.0522388</v>
      </c>
      <c r="I201" s="89" t="n">
        <v>0</v>
      </c>
      <c r="J201" s="89" t="n">
        <v>0</v>
      </c>
      <c r="K201" s="89" t="n">
        <v>0</v>
      </c>
      <c r="L201" s="89" t="n">
        <v>0</v>
      </c>
    </row>
    <row r="202" customFormat="false" ht="12.75" hidden="true" customHeight="true" outlineLevel="2" collapsed="true">
      <c r="A202" s="13"/>
      <c r="B202" s="20" t="s">
        <v>652</v>
      </c>
      <c r="C202" s="89" t="n">
        <v>34941.35</v>
      </c>
      <c r="D202" s="89" t="n">
        <v>-32059.0044952168</v>
      </c>
      <c r="E202" s="89" t="n">
        <v>-67000.3544952168</v>
      </c>
      <c r="F202" s="89" t="n">
        <v>208.990751740945</v>
      </c>
      <c r="G202" s="89" t="n">
        <v>-585486.85</v>
      </c>
      <c r="H202" s="89" t="n">
        <v>3980192.91044776</v>
      </c>
      <c r="I202" s="89" t="n">
        <v>0</v>
      </c>
      <c r="J202" s="89" t="n">
        <v>0</v>
      </c>
      <c r="K202" s="89" t="n">
        <v>0</v>
      </c>
      <c r="L202" s="89" t="n">
        <v>0</v>
      </c>
    </row>
    <row r="203" customFormat="false" ht="12.75" hidden="true" customHeight="true" outlineLevel="2" collapsed="false">
      <c r="A203" s="13"/>
      <c r="B203" s="18" t="s">
        <v>653</v>
      </c>
      <c r="C203" s="89" t="n">
        <v>20931.45</v>
      </c>
      <c r="D203" s="89" t="n">
        <v>-17406.4029850746</v>
      </c>
      <c r="E203" s="89" t="n">
        <v>-38337.8529850746</v>
      </c>
      <c r="F203" s="89" t="n">
        <v>220.251438611113</v>
      </c>
      <c r="G203" s="89" t="n">
        <v>1077823.01</v>
      </c>
      <c r="H203" s="89" t="n">
        <v>2668981.79104477</v>
      </c>
      <c r="I203" s="89" t="n">
        <v>0</v>
      </c>
      <c r="J203" s="89" t="n">
        <v>0</v>
      </c>
      <c r="K203" s="89" t="n">
        <v>0</v>
      </c>
      <c r="L203" s="89" t="n">
        <v>0</v>
      </c>
    </row>
    <row r="204" customFormat="false" ht="12.75" hidden="true" customHeight="true" outlineLevel="3" collapsed="false">
      <c r="A204" s="13"/>
      <c r="B204" s="18" t="s">
        <v>654</v>
      </c>
      <c r="C204" s="89" t="n">
        <v>0</v>
      </c>
      <c r="D204" s="89" t="n">
        <v>0</v>
      </c>
      <c r="E204" s="89" t="n">
        <v>0</v>
      </c>
      <c r="F204" s="89" t="n">
        <v>0</v>
      </c>
      <c r="G204" s="89" t="n">
        <v>0</v>
      </c>
      <c r="H204" s="89" t="n">
        <v>0</v>
      </c>
      <c r="I204" s="89" t="n">
        <v>0</v>
      </c>
      <c r="J204" s="89" t="n">
        <v>0</v>
      </c>
      <c r="K204" s="89" t="n">
        <v>0</v>
      </c>
      <c r="L204" s="89" t="n">
        <v>0</v>
      </c>
    </row>
    <row r="205" customFormat="false" ht="12.75" hidden="true" customHeight="true" outlineLevel="3" collapsed="false">
      <c r="A205" s="13"/>
      <c r="B205" s="18" t="s">
        <v>655</v>
      </c>
      <c r="C205" s="89" t="n">
        <v>32308.95</v>
      </c>
      <c r="D205" s="89" t="n">
        <v>0</v>
      </c>
      <c r="E205" s="89" t="n">
        <v>-32308.95</v>
      </c>
      <c r="F205" s="89" t="n">
        <v>0</v>
      </c>
      <c r="G205" s="89" t="n">
        <v>2897765.4</v>
      </c>
      <c r="H205" s="89" t="n">
        <v>2737193.09701493</v>
      </c>
      <c r="I205" s="89" t="n">
        <v>0</v>
      </c>
      <c r="J205" s="89" t="n">
        <v>0</v>
      </c>
      <c r="K205" s="89" t="n">
        <v>0</v>
      </c>
      <c r="L205" s="89" t="n">
        <v>0</v>
      </c>
    </row>
    <row r="206" customFormat="false" ht="12.75" hidden="true" customHeight="true" outlineLevel="3" collapsed="false">
      <c r="A206" s="13"/>
      <c r="B206" s="18" t="s">
        <v>656</v>
      </c>
      <c r="C206" s="89" t="n">
        <v>-13588.66</v>
      </c>
      <c r="D206" s="89" t="n">
        <v>2.91038304567337E-011</v>
      </c>
      <c r="E206" s="89" t="n">
        <v>13588.66</v>
      </c>
      <c r="F206" s="89" t="n">
        <v>46690280237170800</v>
      </c>
      <c r="G206" s="89" t="n">
        <v>-5217533.44</v>
      </c>
      <c r="H206" s="89" t="n">
        <v>3064162.12686567</v>
      </c>
      <c r="I206" s="89" t="n">
        <v>0</v>
      </c>
      <c r="J206" s="89" t="n">
        <v>0</v>
      </c>
      <c r="K206" s="89" t="n">
        <v>0</v>
      </c>
      <c r="L206" s="89" t="n">
        <v>0</v>
      </c>
    </row>
    <row r="207" customFormat="false" ht="12.75" hidden="true" customHeight="true" outlineLevel="3" collapsed="false">
      <c r="A207" s="13"/>
      <c r="B207" s="18" t="s">
        <v>657</v>
      </c>
      <c r="C207" s="89" t="n">
        <v>61112.05</v>
      </c>
      <c r="D207" s="89" t="n">
        <v>-29329.835199005</v>
      </c>
      <c r="E207" s="89" t="n">
        <v>-90441.885199005</v>
      </c>
      <c r="F207" s="89" t="n">
        <v>308.361382139894</v>
      </c>
      <c r="G207" s="89" t="n">
        <v>4819548.11</v>
      </c>
      <c r="H207" s="89" t="n">
        <v>5189124.68905473</v>
      </c>
      <c r="I207" s="89" t="n">
        <v>0</v>
      </c>
      <c r="J207" s="89" t="n">
        <v>0</v>
      </c>
      <c r="K207" s="89" t="n">
        <v>0</v>
      </c>
      <c r="L207" s="89" t="n">
        <v>0</v>
      </c>
    </row>
    <row r="208" customFormat="false" ht="12.75" hidden="true" customHeight="true" outlineLevel="3" collapsed="false">
      <c r="A208" s="13"/>
      <c r="B208" s="18" t="s">
        <v>658</v>
      </c>
      <c r="C208" s="89" t="n">
        <v>9673.79000000001</v>
      </c>
      <c r="D208" s="89" t="n">
        <v>-5826.6174129353</v>
      </c>
      <c r="E208" s="89" t="n">
        <v>-15500.4074129353</v>
      </c>
      <c r="F208" s="89" t="n">
        <v>266.027547621779</v>
      </c>
      <c r="G208" s="89" t="n">
        <v>1601826.26</v>
      </c>
      <c r="H208" s="89" t="n">
        <v>3350305.01243781</v>
      </c>
      <c r="I208" s="89" t="n">
        <v>0</v>
      </c>
      <c r="J208" s="89" t="n">
        <v>0</v>
      </c>
      <c r="K208" s="89" t="n">
        <v>0</v>
      </c>
      <c r="L208" s="89" t="n">
        <v>0</v>
      </c>
    </row>
    <row r="209" customFormat="false" ht="12.75" hidden="true" customHeight="true" outlineLevel="3" collapsed="false">
      <c r="A209" s="13"/>
      <c r="B209" s="18" t="s">
        <v>659</v>
      </c>
      <c r="C209" s="89" t="n">
        <v>16851.58</v>
      </c>
      <c r="D209" s="89" t="n">
        <v>-1235.30751852978</v>
      </c>
      <c r="E209" s="89" t="n">
        <v>-18086.8875185298</v>
      </c>
      <c r="F209" s="89" t="n">
        <v>1464.16072493885</v>
      </c>
      <c r="G209" s="89" t="n">
        <v>15293125.04</v>
      </c>
      <c r="H209" s="89" t="n">
        <v>2784383.14676617</v>
      </c>
      <c r="I209" s="89" t="n">
        <v>0</v>
      </c>
      <c r="J209" s="89" t="n">
        <v>0</v>
      </c>
      <c r="K209" s="89" t="n">
        <v>0</v>
      </c>
      <c r="L209" s="89" t="n">
        <v>0</v>
      </c>
    </row>
    <row r="210" customFormat="false" ht="12.75" hidden="true" customHeight="true" outlineLevel="3" collapsed="false">
      <c r="A210" s="13"/>
      <c r="B210" s="18" t="s">
        <v>660</v>
      </c>
      <c r="C210" s="89" t="n">
        <v>45861.77</v>
      </c>
      <c r="D210" s="89" t="n">
        <v>-15269.125</v>
      </c>
      <c r="E210" s="89" t="n">
        <v>-61130.895</v>
      </c>
      <c r="F210" s="89" t="n">
        <v>400.35624176238</v>
      </c>
      <c r="G210" s="89" t="n">
        <v>2236981.15</v>
      </c>
      <c r="H210" s="89" t="n">
        <v>3053825</v>
      </c>
      <c r="I210" s="89" t="n">
        <v>0</v>
      </c>
      <c r="J210" s="89" t="n">
        <v>0</v>
      </c>
      <c r="K210" s="89" t="n">
        <v>0</v>
      </c>
      <c r="L210" s="89" t="n">
        <v>0</v>
      </c>
    </row>
    <row r="211" customFormat="false" ht="12.75" hidden="true" customHeight="true" outlineLevel="2" collapsed="true">
      <c r="A211" s="13"/>
      <c r="B211" s="20" t="s">
        <v>661</v>
      </c>
      <c r="C211" s="89" t="n">
        <v>152219.48</v>
      </c>
      <c r="D211" s="89" t="n">
        <v>-51660.88513047</v>
      </c>
      <c r="E211" s="89" t="n">
        <v>-203880.36513047</v>
      </c>
      <c r="F211" s="89" t="n">
        <v>394.65132007624</v>
      </c>
      <c r="G211" s="89" t="n">
        <v>21631712.52</v>
      </c>
      <c r="H211" s="89" t="n">
        <v>20178993.0721393</v>
      </c>
      <c r="I211" s="89" t="n">
        <v>0</v>
      </c>
      <c r="J211" s="89" t="n">
        <v>0</v>
      </c>
      <c r="K211" s="89" t="n">
        <v>0</v>
      </c>
      <c r="L211" s="89" t="n">
        <v>0</v>
      </c>
    </row>
    <row r="212" customFormat="false" ht="12.75" hidden="true" customHeight="true" outlineLevel="3" collapsed="false">
      <c r="A212" s="13"/>
      <c r="B212" s="18" t="s">
        <v>662</v>
      </c>
      <c r="C212" s="89" t="n">
        <v>17417.6</v>
      </c>
      <c r="D212" s="89" t="n">
        <v>-50278.078358209</v>
      </c>
      <c r="E212" s="89" t="n">
        <v>-67695.678358209</v>
      </c>
      <c r="F212" s="89" t="n">
        <v>134.642533224733</v>
      </c>
      <c r="G212" s="89" t="n">
        <v>682739.59</v>
      </c>
      <c r="H212" s="89" t="n">
        <v>1156395.80223881</v>
      </c>
      <c r="I212" s="89" t="n">
        <v>0</v>
      </c>
      <c r="J212" s="89" t="n">
        <v>0</v>
      </c>
      <c r="K212" s="89" t="n">
        <v>0</v>
      </c>
      <c r="L212" s="89" t="n">
        <v>0</v>
      </c>
    </row>
    <row r="213" customFormat="false" ht="12.75" hidden="true" customHeight="true" outlineLevel="3" collapsed="false">
      <c r="A213" s="13"/>
      <c r="B213" s="18" t="s">
        <v>663</v>
      </c>
      <c r="C213" s="89" t="n">
        <v>68226.58</v>
      </c>
      <c r="D213" s="89" t="n">
        <v>-52217.1706856343</v>
      </c>
      <c r="E213" s="89" t="n">
        <v>-120443.750685634</v>
      </c>
      <c r="F213" s="89" t="n">
        <v>230.659281428226</v>
      </c>
      <c r="G213" s="89" t="n">
        <v>3743260.58</v>
      </c>
      <c r="H213" s="89" t="n">
        <v>4327909.64241293</v>
      </c>
      <c r="I213" s="89" t="n">
        <v>0</v>
      </c>
      <c r="J213" s="89" t="n">
        <v>0</v>
      </c>
      <c r="K213" s="89" t="n">
        <v>0</v>
      </c>
      <c r="L213" s="89" t="n">
        <v>0</v>
      </c>
    </row>
    <row r="214" customFormat="false" ht="12.75" hidden="true" customHeight="true" outlineLevel="3" collapsed="false">
      <c r="A214" s="13"/>
      <c r="B214" s="18" t="s">
        <v>664</v>
      </c>
      <c r="C214" s="89" t="n">
        <v>26142.93</v>
      </c>
      <c r="D214" s="89" t="n">
        <v>-55264.7232587065</v>
      </c>
      <c r="E214" s="89" t="n">
        <v>-81407.6532587065</v>
      </c>
      <c r="F214" s="89" t="n">
        <v>147.304914344037</v>
      </c>
      <c r="G214" s="89" t="n">
        <v>1271991.31</v>
      </c>
      <c r="H214" s="89" t="n">
        <v>1271088.63495025</v>
      </c>
      <c r="I214" s="89" t="n">
        <v>0</v>
      </c>
      <c r="J214" s="89" t="n">
        <v>0</v>
      </c>
      <c r="K214" s="89" t="n">
        <v>0</v>
      </c>
      <c r="L214" s="89" t="n">
        <v>0</v>
      </c>
    </row>
    <row r="215" customFormat="false" ht="12.75" hidden="true" customHeight="true" outlineLevel="3" collapsed="false">
      <c r="A215" s="13"/>
      <c r="B215" s="18" t="s">
        <v>665</v>
      </c>
      <c r="C215" s="89" t="n">
        <v>59393.6</v>
      </c>
      <c r="D215" s="89" t="n">
        <v>-18814.2055597015</v>
      </c>
      <c r="E215" s="89" t="n">
        <v>-78207.8055597015</v>
      </c>
      <c r="F215" s="89" t="n">
        <v>415.684868072327</v>
      </c>
      <c r="G215" s="89" t="n">
        <v>2574024.07</v>
      </c>
      <c r="H215" s="89" t="n">
        <v>2984322.26119403</v>
      </c>
      <c r="I215" s="89" t="n">
        <v>0</v>
      </c>
      <c r="J215" s="89" t="n">
        <v>0</v>
      </c>
      <c r="K215" s="89" t="n">
        <v>0</v>
      </c>
      <c r="L215" s="89" t="n">
        <v>0</v>
      </c>
    </row>
    <row r="216" customFormat="false" ht="12.75" hidden="true" customHeight="true" outlineLevel="3" collapsed="false">
      <c r="A216" s="13"/>
      <c r="B216" s="18" t="s">
        <v>666</v>
      </c>
      <c r="C216" s="89" t="n">
        <v>76064.02</v>
      </c>
      <c r="D216" s="89" t="n">
        <v>-182200.656094528</v>
      </c>
      <c r="E216" s="89" t="n">
        <v>-258264.676094528</v>
      </c>
      <c r="F216" s="89" t="n">
        <v>141.74739083296</v>
      </c>
      <c r="G216" s="89" t="n">
        <v>-34197636.02</v>
      </c>
      <c r="H216" s="89" t="n">
        <v>4190615.09017413</v>
      </c>
      <c r="I216" s="89" t="n">
        <v>0</v>
      </c>
      <c r="J216" s="89" t="n">
        <v>0</v>
      </c>
      <c r="K216" s="89" t="n">
        <v>0</v>
      </c>
      <c r="L216" s="89" t="n">
        <v>0</v>
      </c>
    </row>
    <row r="217" customFormat="false" ht="12.75" hidden="true" customHeight="true" outlineLevel="3" collapsed="false">
      <c r="A217" s="13"/>
      <c r="B217" s="18" t="s">
        <v>667</v>
      </c>
      <c r="C217" s="89" t="n">
        <v>127141.39</v>
      </c>
      <c r="D217" s="89" t="n">
        <v>-126532.070895522</v>
      </c>
      <c r="E217" s="89" t="n">
        <v>-253673.460895522</v>
      </c>
      <c r="F217" s="89" t="n">
        <v>200.481553095721</v>
      </c>
      <c r="G217" s="89" t="n">
        <v>6359215.26</v>
      </c>
      <c r="H217" s="89" t="n">
        <v>2910237.63059701</v>
      </c>
      <c r="I217" s="89" t="n">
        <v>0</v>
      </c>
      <c r="J217" s="89" t="n">
        <v>0</v>
      </c>
      <c r="K217" s="89" t="n">
        <v>0</v>
      </c>
      <c r="L217" s="89" t="n">
        <v>0</v>
      </c>
    </row>
    <row r="218" customFormat="false" ht="12.75" hidden="true" customHeight="true" outlineLevel="3" collapsed="false">
      <c r="A218" s="13"/>
      <c r="B218" s="18" t="s">
        <v>668</v>
      </c>
      <c r="C218" s="89" t="n">
        <v>12263.76</v>
      </c>
      <c r="D218" s="89" t="n">
        <v>-29608.7023631841</v>
      </c>
      <c r="E218" s="89" t="n">
        <v>-41872.4623631841</v>
      </c>
      <c r="F218" s="89" t="n">
        <v>141.419444356498</v>
      </c>
      <c r="G218" s="89" t="n">
        <v>984540.07</v>
      </c>
      <c r="H218" s="89" t="n">
        <v>2308475.09950249</v>
      </c>
      <c r="I218" s="89" t="n">
        <v>0</v>
      </c>
      <c r="J218" s="89" t="n">
        <v>0</v>
      </c>
      <c r="K218" s="89" t="n">
        <v>0</v>
      </c>
      <c r="L218" s="89" t="n">
        <v>0</v>
      </c>
    </row>
    <row r="219" customFormat="false" ht="12.75" hidden="true" customHeight="true" outlineLevel="3" collapsed="false">
      <c r="A219" s="13"/>
      <c r="B219" s="18" t="s">
        <v>669</v>
      </c>
      <c r="C219" s="89" t="n">
        <v>0</v>
      </c>
      <c r="D219" s="89" t="n">
        <v>0</v>
      </c>
      <c r="E219" s="89" t="n">
        <v>0</v>
      </c>
      <c r="F219" s="89" t="n">
        <v>0</v>
      </c>
      <c r="G219" s="89" t="n">
        <v>0</v>
      </c>
      <c r="H219" s="89" t="n">
        <v>0</v>
      </c>
      <c r="I219" s="89" t="n">
        <v>0</v>
      </c>
      <c r="J219" s="89" t="n">
        <v>0</v>
      </c>
      <c r="K219" s="89" t="n">
        <v>0</v>
      </c>
      <c r="L219" s="89" t="n">
        <v>0</v>
      </c>
    </row>
    <row r="220" customFormat="false" ht="12.75" hidden="true" customHeight="true" outlineLevel="3" collapsed="false">
      <c r="A220" s="13"/>
      <c r="B220" s="18" t="s">
        <v>670</v>
      </c>
      <c r="C220" s="89" t="n">
        <v>102861.35</v>
      </c>
      <c r="D220" s="89" t="n">
        <v>-223594.875621891</v>
      </c>
      <c r="E220" s="89" t="n">
        <v>-326456.225621891</v>
      </c>
      <c r="F220" s="89" t="n">
        <v>146.003446954636</v>
      </c>
      <c r="G220" s="89" t="n">
        <v>1664873.17</v>
      </c>
      <c r="H220" s="89" t="n">
        <v>5142682.13930348</v>
      </c>
      <c r="I220" s="89" t="n">
        <v>0</v>
      </c>
      <c r="J220" s="89" t="n">
        <v>0</v>
      </c>
      <c r="K220" s="89" t="n">
        <v>0</v>
      </c>
      <c r="L220" s="89" t="n">
        <v>0</v>
      </c>
    </row>
    <row r="221" customFormat="false" ht="12.75" hidden="true" customHeight="true" outlineLevel="3" collapsed="false">
      <c r="A221" s="13"/>
      <c r="B221" s="18" t="s">
        <v>671</v>
      </c>
      <c r="C221" s="89" t="n">
        <v>0</v>
      </c>
      <c r="D221" s="89" t="n">
        <v>0</v>
      </c>
      <c r="E221" s="89" t="n">
        <v>0</v>
      </c>
      <c r="F221" s="89" t="n">
        <v>0</v>
      </c>
      <c r="G221" s="89" t="n">
        <v>0</v>
      </c>
      <c r="H221" s="89" t="n">
        <v>0</v>
      </c>
      <c r="I221" s="89" t="n">
        <v>0</v>
      </c>
      <c r="J221" s="89" t="n">
        <v>0</v>
      </c>
      <c r="K221" s="89" t="n">
        <v>0</v>
      </c>
      <c r="L221" s="89" t="n">
        <v>0</v>
      </c>
    </row>
    <row r="222" customFormat="false" ht="12.75" hidden="true" customHeight="true" outlineLevel="2" collapsed="true">
      <c r="A222" s="13"/>
      <c r="B222" s="20" t="s">
        <v>672</v>
      </c>
      <c r="C222" s="89" t="n">
        <v>489511.23</v>
      </c>
      <c r="D222" s="89" t="n">
        <v>-738510.482837376</v>
      </c>
      <c r="E222" s="89" t="n">
        <v>-1228021.71283738</v>
      </c>
      <c r="F222" s="89" t="n">
        <v>166.283585863167</v>
      </c>
      <c r="G222" s="89" t="n">
        <v>-16916991.97</v>
      </c>
      <c r="H222" s="89" t="n">
        <v>24291726.3003731</v>
      </c>
      <c r="I222" s="89" t="n">
        <v>0</v>
      </c>
      <c r="J222" s="89" t="n">
        <v>0</v>
      </c>
      <c r="K222" s="89" t="n">
        <v>0</v>
      </c>
      <c r="L222" s="89" t="n">
        <v>0</v>
      </c>
    </row>
    <row r="223" customFormat="false" ht="12.75" hidden="true" customHeight="true" outlineLevel="3" collapsed="false">
      <c r="A223" s="13"/>
      <c r="B223" s="18" t="s">
        <v>673</v>
      </c>
      <c r="C223" s="89" t="n">
        <v>64186.79</v>
      </c>
      <c r="D223" s="89" t="n">
        <v>-3139.62997512436</v>
      </c>
      <c r="E223" s="89" t="n">
        <v>-67326.4199751244</v>
      </c>
      <c r="F223" s="89" t="n">
        <v>2144.40620418836</v>
      </c>
      <c r="G223" s="89" t="n">
        <v>2327198.19</v>
      </c>
      <c r="H223" s="89" t="n">
        <v>2888459.57711443</v>
      </c>
      <c r="I223" s="89" t="n">
        <v>0</v>
      </c>
      <c r="J223" s="89" t="n">
        <v>0</v>
      </c>
      <c r="K223" s="89" t="n">
        <v>0</v>
      </c>
      <c r="L223" s="89" t="n">
        <v>0</v>
      </c>
    </row>
    <row r="224" customFormat="false" ht="12.75" hidden="true" customHeight="true" outlineLevel="3" collapsed="false">
      <c r="A224" s="13"/>
      <c r="B224" s="18" t="s">
        <v>674</v>
      </c>
      <c r="C224" s="89" t="n">
        <v>57140.03</v>
      </c>
      <c r="D224" s="89" t="n">
        <v>-35649.5304726368</v>
      </c>
      <c r="E224" s="89" t="n">
        <v>-92789.5604726368</v>
      </c>
      <c r="F224" s="89" t="n">
        <v>260.282700059285</v>
      </c>
      <c r="G224" s="89" t="n">
        <v>2042526.96</v>
      </c>
      <c r="H224" s="89" t="n">
        <v>2827376.55472637</v>
      </c>
      <c r="I224" s="89" t="n">
        <v>0</v>
      </c>
      <c r="J224" s="89" t="n">
        <v>0</v>
      </c>
      <c r="K224" s="89" t="n">
        <v>0</v>
      </c>
      <c r="L224" s="89" t="n">
        <v>0</v>
      </c>
    </row>
    <row r="225" customFormat="false" ht="12.75" hidden="true" customHeight="true" outlineLevel="3" collapsed="false">
      <c r="A225" s="13"/>
      <c r="B225" s="18" t="s">
        <v>675</v>
      </c>
      <c r="C225" s="89" t="n">
        <v>69856.9</v>
      </c>
      <c r="D225" s="89" t="n">
        <v>-15348.7005597015</v>
      </c>
      <c r="E225" s="89" t="n">
        <v>-85205.6005597015</v>
      </c>
      <c r="F225" s="89" t="n">
        <v>555.132339889484</v>
      </c>
      <c r="G225" s="89" t="n">
        <v>2501073.59</v>
      </c>
      <c r="H225" s="89" t="n">
        <v>4153177.79850746</v>
      </c>
      <c r="I225" s="89" t="n">
        <v>0</v>
      </c>
      <c r="J225" s="89" t="n">
        <v>0</v>
      </c>
      <c r="K225" s="89" t="n">
        <v>0</v>
      </c>
      <c r="L225" s="89" t="n">
        <v>0</v>
      </c>
    </row>
    <row r="226" customFormat="false" ht="12.75" hidden="true" customHeight="true" outlineLevel="3" collapsed="false">
      <c r="A226" s="13"/>
      <c r="B226" s="18" t="s">
        <v>676</v>
      </c>
      <c r="C226" s="89" t="n">
        <v>22846.7</v>
      </c>
      <c r="D226" s="89" t="n">
        <v>-46287.6632462686</v>
      </c>
      <c r="E226" s="89" t="n">
        <v>-69134.3632462687</v>
      </c>
      <c r="F226" s="89" t="n">
        <v>149.358075991969</v>
      </c>
      <c r="G226" s="89" t="n">
        <v>722091.9</v>
      </c>
      <c r="H226" s="89" t="n">
        <v>2027840.48507463</v>
      </c>
      <c r="I226" s="89" t="n">
        <v>0</v>
      </c>
      <c r="J226" s="89" t="n">
        <v>0</v>
      </c>
      <c r="K226" s="89" t="n">
        <v>0</v>
      </c>
      <c r="L226" s="89" t="n">
        <v>0</v>
      </c>
    </row>
    <row r="227" customFormat="false" ht="12.75" hidden="true" customHeight="true" outlineLevel="3" collapsed="false">
      <c r="A227" s="13"/>
      <c r="B227" s="18" t="s">
        <v>677</v>
      </c>
      <c r="C227" s="89" t="n">
        <v>-98382.1</v>
      </c>
      <c r="D227" s="89" t="n">
        <v>-7301.17537313435</v>
      </c>
      <c r="E227" s="89" t="n">
        <v>91080.9246268657</v>
      </c>
      <c r="F227" s="89" t="n">
        <v>-1247.48304173065</v>
      </c>
      <c r="G227" s="89" t="n">
        <v>-4970050.45</v>
      </c>
      <c r="H227" s="89" t="n">
        <v>1767652.98507463</v>
      </c>
      <c r="I227" s="89" t="n">
        <v>0</v>
      </c>
      <c r="J227" s="89" t="n">
        <v>0</v>
      </c>
      <c r="K227" s="89" t="n">
        <v>0</v>
      </c>
      <c r="L227" s="89" t="n">
        <v>0</v>
      </c>
    </row>
    <row r="228" customFormat="false" ht="12.75" hidden="true" customHeight="true" outlineLevel="2" collapsed="true">
      <c r="A228" s="13"/>
      <c r="B228" s="20" t="s">
        <v>294</v>
      </c>
      <c r="C228" s="89" t="n">
        <v>115648.32</v>
      </c>
      <c r="D228" s="89" t="n">
        <v>-107726.699626866</v>
      </c>
      <c r="E228" s="89" t="n">
        <v>-223375.019626866</v>
      </c>
      <c r="F228" s="89" t="n">
        <v>207.353441997734</v>
      </c>
      <c r="G228" s="89" t="n">
        <v>2622840.19</v>
      </c>
      <c r="H228" s="89" t="n">
        <v>13664507.4004975</v>
      </c>
      <c r="I228" s="89" t="n">
        <v>0</v>
      </c>
      <c r="J228" s="89" t="n">
        <v>0</v>
      </c>
      <c r="K228" s="89" t="n">
        <v>0</v>
      </c>
      <c r="L228" s="89" t="n">
        <v>0</v>
      </c>
    </row>
    <row r="229" customFormat="false" ht="12.75" hidden="true" customHeight="true" outlineLevel="1" collapsed="true">
      <c r="A229" s="13"/>
      <c r="B229" s="20" t="s">
        <v>242</v>
      </c>
      <c r="C229" s="89" t="n">
        <v>813251.83</v>
      </c>
      <c r="D229" s="89" t="n">
        <v>-947363.475075003</v>
      </c>
      <c r="E229" s="89" t="n">
        <v>-1760615.305075</v>
      </c>
      <c r="F229" s="89" t="n">
        <v>185.84369689106</v>
      </c>
      <c r="G229" s="89" t="n">
        <v>7829896.9</v>
      </c>
      <c r="H229" s="89" t="n">
        <v>64784401.4745025</v>
      </c>
      <c r="I229" s="89" t="n">
        <v>0</v>
      </c>
      <c r="J229" s="89" t="n">
        <v>0</v>
      </c>
      <c r="K229" s="89" t="n">
        <v>0</v>
      </c>
      <c r="L229" s="89" t="n">
        <v>0</v>
      </c>
    </row>
    <row r="230" customFormat="false" ht="12.75" hidden="true" customHeight="true" outlineLevel="1" collapsed="false">
      <c r="A230" s="13"/>
      <c r="B230" s="18" t="s">
        <v>262</v>
      </c>
      <c r="C230" s="89" t="n">
        <v>0</v>
      </c>
      <c r="D230" s="89" t="n">
        <v>0</v>
      </c>
      <c r="E230" s="89" t="n">
        <v>0</v>
      </c>
      <c r="F230" s="89" t="n">
        <v>0</v>
      </c>
      <c r="G230" s="89" t="n">
        <v>0</v>
      </c>
      <c r="H230" s="89" t="n">
        <v>0</v>
      </c>
      <c r="I230" s="89" t="n">
        <v>0</v>
      </c>
      <c r="J230" s="89" t="n">
        <v>0</v>
      </c>
      <c r="K230" s="89" t="n">
        <v>0</v>
      </c>
      <c r="L230" s="89" t="n">
        <v>0</v>
      </c>
    </row>
    <row r="231" customFormat="false" ht="12.75" hidden="true" customHeight="true" outlineLevel="1" collapsed="false">
      <c r="A231" s="13"/>
      <c r="B231" s="18" t="s">
        <v>227</v>
      </c>
      <c r="C231" s="89" t="n">
        <v>1212185.65</v>
      </c>
      <c r="D231" s="89" t="n">
        <v>0</v>
      </c>
      <c r="E231" s="89" t="n">
        <v>-1212185.65</v>
      </c>
      <c r="F231" s="89" t="n">
        <v>0</v>
      </c>
      <c r="G231" s="89" t="n">
        <v>60585340.52</v>
      </c>
      <c r="H231" s="89" t="n">
        <v>0</v>
      </c>
      <c r="I231" s="89" t="n">
        <v>0</v>
      </c>
      <c r="J231" s="89" t="n">
        <v>0</v>
      </c>
      <c r="K231" s="89" t="n">
        <v>0</v>
      </c>
      <c r="L231" s="89" t="n">
        <v>0</v>
      </c>
    </row>
    <row r="232" customFormat="false" ht="12.75" hidden="false" customHeight="false" outlineLevel="0" collapsed="false">
      <c r="A232" s="13"/>
      <c r="B232" s="20" t="s">
        <v>160</v>
      </c>
      <c r="C232" s="89" t="n">
        <v>7376230.6</v>
      </c>
      <c r="D232" s="89" t="n">
        <v>-7072263.01561893</v>
      </c>
      <c r="E232" s="89" t="n">
        <v>-14448493.6156189</v>
      </c>
      <c r="F232" s="89" t="n">
        <v>204.298024319935</v>
      </c>
      <c r="G232" s="89" t="n">
        <v>389728543.44</v>
      </c>
      <c r="H232" s="89" t="n">
        <v>355927690.456001</v>
      </c>
      <c r="I232" s="89" t="n">
        <v>46</v>
      </c>
      <c r="J232" s="89" t="n">
        <v>1587</v>
      </c>
      <c r="K232" s="89" t="n">
        <v>0.870622933093525</v>
      </c>
      <c r="L232" s="89" t="n">
        <v>-31.5335999607333</v>
      </c>
    </row>
    <row r="233" customFormat="false" ht="12.75" hidden="false" customHeight="false" outlineLevel="0" collapsed="false">
      <c r="A233" s="13"/>
      <c r="B233" s="20" t="s">
        <v>243</v>
      </c>
      <c r="C233" s="89" t="n">
        <v>-2933137.63</v>
      </c>
      <c r="D233" s="89" t="n">
        <v>-4496177.24633684</v>
      </c>
      <c r="E233" s="89" t="n">
        <v>-1563039.61633683</v>
      </c>
      <c r="F233" s="89" t="n">
        <v>34.7637455264978</v>
      </c>
      <c r="G233" s="89" t="n">
        <v>795397436.29</v>
      </c>
      <c r="H233" s="89" t="n">
        <v>851094051.344388</v>
      </c>
      <c r="I233" s="89" t="n">
        <v>7728</v>
      </c>
      <c r="J233" s="89" t="n">
        <v>9982</v>
      </c>
      <c r="K233" s="89" t="n">
        <v>-28.4980647038138</v>
      </c>
      <c r="L233" s="89" t="n">
        <v>-52.7331159253675</v>
      </c>
    </row>
    <row r="234" customFormat="false" ht="12.75" hidden="true" customHeight="true" outlineLevel="1" collapsed="false">
      <c r="A234" s="13"/>
      <c r="B234" s="18" t="s">
        <v>678</v>
      </c>
      <c r="C234" s="89" t="n">
        <v>-225</v>
      </c>
      <c r="D234" s="89" t="n">
        <v>0</v>
      </c>
      <c r="E234" s="89" t="n">
        <v>225</v>
      </c>
      <c r="F234" s="89" t="n">
        <v>0</v>
      </c>
      <c r="G234" s="89" t="n">
        <v>1148800.09</v>
      </c>
      <c r="H234" s="89" t="n">
        <v>3675923.50746269</v>
      </c>
      <c r="I234" s="89" t="n">
        <v>0</v>
      </c>
      <c r="J234" s="89" t="n">
        <v>230</v>
      </c>
      <c r="K234" s="89" t="n">
        <v>0</v>
      </c>
      <c r="L234" s="89" t="n">
        <v>0</v>
      </c>
    </row>
    <row r="235" customFormat="false" ht="12.75" hidden="true" customHeight="true" outlineLevel="1" collapsed="false">
      <c r="A235" s="13"/>
      <c r="B235" s="18" t="s">
        <v>679</v>
      </c>
      <c r="C235" s="89" t="n">
        <v>0</v>
      </c>
      <c r="D235" s="89" t="n">
        <v>0</v>
      </c>
      <c r="E235" s="89" t="n">
        <v>0</v>
      </c>
      <c r="F235" s="89" t="n">
        <v>0</v>
      </c>
      <c r="G235" s="89" t="n">
        <v>0</v>
      </c>
      <c r="H235" s="89" t="n">
        <v>0</v>
      </c>
      <c r="I235" s="89" t="n">
        <v>0</v>
      </c>
      <c r="J235" s="89" t="n">
        <v>0</v>
      </c>
      <c r="K235" s="89" t="n">
        <v>0</v>
      </c>
      <c r="L235" s="89" t="n">
        <v>0</v>
      </c>
    </row>
    <row r="236" customFormat="false" ht="12.75" hidden="true" customHeight="true" outlineLevel="1" collapsed="false">
      <c r="A236" s="13"/>
      <c r="B236" s="18" t="s">
        <v>680</v>
      </c>
      <c r="C236" s="89" t="n">
        <v>0</v>
      </c>
      <c r="D236" s="89" t="n">
        <v>0</v>
      </c>
      <c r="E236" s="89" t="n">
        <v>0</v>
      </c>
      <c r="F236" s="89" t="n">
        <v>0</v>
      </c>
      <c r="G236" s="89" t="n">
        <v>0</v>
      </c>
      <c r="H236" s="89" t="n">
        <v>0</v>
      </c>
      <c r="I236" s="89" t="n">
        <v>0</v>
      </c>
      <c r="J236" s="89" t="n">
        <v>0</v>
      </c>
      <c r="K236" s="89" t="n">
        <v>0</v>
      </c>
      <c r="L236" s="89" t="n">
        <v>0</v>
      </c>
    </row>
    <row r="237" customFormat="false" ht="12.75" hidden="true" customHeight="true" outlineLevel="1" collapsed="false">
      <c r="A237" s="13"/>
      <c r="B237" s="18" t="s">
        <v>681</v>
      </c>
      <c r="C237" s="89" t="n">
        <v>0</v>
      </c>
      <c r="D237" s="89" t="n">
        <v>0</v>
      </c>
      <c r="E237" s="89" t="n">
        <v>0</v>
      </c>
      <c r="F237" s="89" t="n">
        <v>0</v>
      </c>
      <c r="G237" s="89" t="n">
        <v>19519.64</v>
      </c>
      <c r="H237" s="89" t="n">
        <v>0</v>
      </c>
      <c r="I237" s="89" t="n">
        <v>0</v>
      </c>
      <c r="J237" s="89" t="n">
        <v>0</v>
      </c>
      <c r="K237" s="89" t="n">
        <v>0</v>
      </c>
      <c r="L237" s="89" t="n">
        <v>0</v>
      </c>
    </row>
    <row r="238" customFormat="false" ht="12.75" hidden="true" customHeight="true" outlineLevel="1" collapsed="false">
      <c r="A238" s="13"/>
      <c r="B238" s="18" t="s">
        <v>682</v>
      </c>
      <c r="C238" s="89" t="n">
        <v>29663.05</v>
      </c>
      <c r="D238" s="89" t="n">
        <v>0</v>
      </c>
      <c r="E238" s="89" t="n">
        <v>-29663.05</v>
      </c>
      <c r="F238" s="89" t="n">
        <v>0</v>
      </c>
      <c r="G238" s="89" t="n">
        <v>1090575.59</v>
      </c>
      <c r="H238" s="89" t="n">
        <v>0</v>
      </c>
      <c r="I238" s="89" t="n">
        <v>0</v>
      </c>
      <c r="J238" s="89" t="n">
        <v>0</v>
      </c>
      <c r="K238" s="89" t="n">
        <v>0</v>
      </c>
      <c r="L238" s="89" t="n">
        <v>0</v>
      </c>
    </row>
    <row r="239" customFormat="false" ht="12.75" hidden="true" customHeight="true" outlineLevel="1" collapsed="false">
      <c r="A239" s="13"/>
      <c r="B239" s="18" t="s">
        <v>683</v>
      </c>
      <c r="C239" s="89" t="n">
        <v>-26693.62</v>
      </c>
      <c r="D239" s="89" t="n">
        <v>0</v>
      </c>
      <c r="E239" s="89" t="n">
        <v>26693.62</v>
      </c>
      <c r="F239" s="89" t="n">
        <v>0</v>
      </c>
      <c r="G239" s="89" t="n">
        <v>664464.71</v>
      </c>
      <c r="H239" s="89" t="n">
        <v>0</v>
      </c>
      <c r="I239" s="89" t="n">
        <v>23</v>
      </c>
      <c r="J239" s="89" t="n">
        <v>23</v>
      </c>
      <c r="K239" s="89" t="n">
        <v>-0.923981741633803</v>
      </c>
      <c r="L239" s="89" t="n">
        <v>0</v>
      </c>
    </row>
    <row r="240" customFormat="false" ht="12.75" hidden="true" customHeight="true" outlineLevel="1" collapsed="false">
      <c r="A240" s="13"/>
      <c r="B240" s="18" t="s">
        <v>684</v>
      </c>
      <c r="C240" s="89" t="n">
        <v>0</v>
      </c>
      <c r="D240" s="89" t="n">
        <v>0</v>
      </c>
      <c r="E240" s="89" t="n">
        <v>0</v>
      </c>
      <c r="F240" s="89" t="n">
        <v>0</v>
      </c>
      <c r="G240" s="89" t="n">
        <v>0</v>
      </c>
      <c r="H240" s="89" t="n">
        <v>1408320.89552239</v>
      </c>
      <c r="I240" s="89" t="n">
        <v>0</v>
      </c>
      <c r="J240" s="89" t="n">
        <v>184</v>
      </c>
      <c r="K240" s="89" t="n">
        <v>0</v>
      </c>
      <c r="L240" s="89" t="n">
        <v>0</v>
      </c>
    </row>
    <row r="241" customFormat="false" ht="12.75" hidden="false" customHeight="false" outlineLevel="0" collapsed="false">
      <c r="A241" s="13"/>
      <c r="B241" s="20" t="s">
        <v>263</v>
      </c>
      <c r="C241" s="89" t="n">
        <v>2744.43</v>
      </c>
      <c r="D241" s="89" t="n">
        <v>0</v>
      </c>
      <c r="E241" s="89" t="n">
        <v>-2744.43</v>
      </c>
      <c r="F241" s="89" t="n">
        <v>0</v>
      </c>
      <c r="G241" s="89" t="n">
        <v>2923360.03</v>
      </c>
      <c r="H241" s="89" t="n">
        <v>5084244.40298508</v>
      </c>
      <c r="I241" s="89" t="n">
        <v>23</v>
      </c>
      <c r="J241" s="89" t="n">
        <v>437</v>
      </c>
      <c r="K241" s="89" t="n">
        <v>0.0215922395299357</v>
      </c>
      <c r="L241" s="89" t="n">
        <v>0</v>
      </c>
    </row>
    <row r="242" customFormat="false" ht="12.75" hidden="true" customHeight="true" outlineLevel="1" collapsed="false">
      <c r="A242" s="13"/>
      <c r="B242" s="18" t="s">
        <v>685</v>
      </c>
      <c r="C242" s="89" t="n">
        <v>0</v>
      </c>
      <c r="D242" s="89" t="n">
        <v>0</v>
      </c>
      <c r="E242" s="89" t="n">
        <v>0</v>
      </c>
      <c r="F242" s="89" t="n">
        <v>0</v>
      </c>
      <c r="G242" s="89" t="n">
        <v>10554523.59</v>
      </c>
      <c r="H242" s="89" t="n">
        <v>7825259.39054726</v>
      </c>
      <c r="I242" s="89" t="n">
        <v>0</v>
      </c>
      <c r="J242" s="89" t="n">
        <v>0</v>
      </c>
      <c r="K242" s="89" t="n">
        <v>0</v>
      </c>
      <c r="L242" s="89" t="n">
        <v>0</v>
      </c>
    </row>
    <row r="243" customFormat="false" ht="12.75" hidden="true" customHeight="true" outlineLevel="1" collapsed="false">
      <c r="A243" s="13"/>
      <c r="B243" s="18" t="s">
        <v>264</v>
      </c>
      <c r="C243" s="89" t="n">
        <v>0</v>
      </c>
      <c r="D243" s="89" t="n">
        <v>0</v>
      </c>
      <c r="E243" s="89" t="n">
        <v>0</v>
      </c>
      <c r="F243" s="89" t="n">
        <v>0</v>
      </c>
      <c r="G243" s="89" t="n">
        <v>0</v>
      </c>
      <c r="H243" s="89" t="n">
        <v>0</v>
      </c>
      <c r="I243" s="89" t="n">
        <v>0</v>
      </c>
      <c r="J243" s="89" t="n">
        <v>0</v>
      </c>
      <c r="K243" s="89" t="n">
        <v>0</v>
      </c>
      <c r="L243" s="89" t="n">
        <v>0</v>
      </c>
    </row>
    <row r="244" customFormat="false" ht="12.75" hidden="true" customHeight="true" outlineLevel="1" collapsed="false">
      <c r="A244" s="13"/>
      <c r="B244" s="18" t="s">
        <v>686</v>
      </c>
      <c r="C244" s="89" t="n">
        <v>0</v>
      </c>
      <c r="D244" s="89" t="n">
        <v>0</v>
      </c>
      <c r="E244" s="89" t="n">
        <v>0</v>
      </c>
      <c r="F244" s="89" t="n">
        <v>0</v>
      </c>
      <c r="G244" s="89" t="n">
        <v>710479.2</v>
      </c>
      <c r="H244" s="89" t="n">
        <v>0</v>
      </c>
      <c r="I244" s="89" t="n">
        <v>0</v>
      </c>
      <c r="J244" s="89" t="n">
        <v>92</v>
      </c>
      <c r="K244" s="89" t="n">
        <v>0</v>
      </c>
      <c r="L244" s="89" t="n">
        <v>0</v>
      </c>
    </row>
    <row r="245" customFormat="false" ht="12.75" hidden="true" customHeight="true" outlineLevel="1" collapsed="false">
      <c r="A245" s="13"/>
      <c r="B245" s="18" t="s">
        <v>687</v>
      </c>
      <c r="C245" s="89" t="n">
        <v>-1775</v>
      </c>
      <c r="D245" s="89" t="n">
        <v>0</v>
      </c>
      <c r="E245" s="89" t="n">
        <v>1775</v>
      </c>
      <c r="F245" s="89" t="n">
        <v>0</v>
      </c>
      <c r="G245" s="89" t="n">
        <v>6925981.72</v>
      </c>
      <c r="H245" s="89" t="n">
        <v>6909794.30970149</v>
      </c>
      <c r="I245" s="89" t="n">
        <v>0</v>
      </c>
      <c r="J245" s="89" t="n">
        <v>552</v>
      </c>
      <c r="K245" s="89" t="n">
        <v>0</v>
      </c>
      <c r="L245" s="89" t="n">
        <v>0</v>
      </c>
    </row>
    <row r="246" customFormat="false" ht="12.75" hidden="true" customHeight="true" outlineLevel="1" collapsed="false">
      <c r="A246" s="13"/>
      <c r="B246" s="18" t="s">
        <v>688</v>
      </c>
      <c r="C246" s="89" t="n">
        <v>0</v>
      </c>
      <c r="D246" s="89" t="n">
        <v>0</v>
      </c>
      <c r="E246" s="89" t="n">
        <v>0</v>
      </c>
      <c r="F246" s="89" t="n">
        <v>0</v>
      </c>
      <c r="G246" s="89" t="n">
        <v>1334649.06</v>
      </c>
      <c r="H246" s="89" t="n">
        <v>0</v>
      </c>
      <c r="I246" s="89" t="n">
        <v>0</v>
      </c>
      <c r="J246" s="89" t="n">
        <v>0</v>
      </c>
      <c r="K246" s="89" t="n">
        <v>0</v>
      </c>
      <c r="L246" s="89" t="n">
        <v>0</v>
      </c>
    </row>
    <row r="247" customFormat="false" ht="12.75" hidden="true" customHeight="true" outlineLevel="1" collapsed="false">
      <c r="A247" s="13"/>
      <c r="B247" s="18" t="s">
        <v>689</v>
      </c>
      <c r="C247" s="89" t="n">
        <v>0</v>
      </c>
      <c r="D247" s="89" t="n">
        <v>0</v>
      </c>
      <c r="E247" s="89" t="n">
        <v>0</v>
      </c>
      <c r="F247" s="89" t="n">
        <v>0</v>
      </c>
      <c r="G247" s="89" t="n">
        <v>533578.61</v>
      </c>
      <c r="H247" s="89" t="n">
        <v>0</v>
      </c>
      <c r="I247" s="89" t="n">
        <v>0</v>
      </c>
      <c r="J247" s="89" t="n">
        <v>0</v>
      </c>
      <c r="K247" s="89" t="n">
        <v>0</v>
      </c>
      <c r="L247" s="89" t="n">
        <v>0</v>
      </c>
    </row>
    <row r="248" customFormat="false" ht="12.75" hidden="true" customHeight="true" outlineLevel="1" collapsed="false">
      <c r="A248" s="13"/>
      <c r="B248" s="18" t="s">
        <v>690</v>
      </c>
      <c r="C248" s="89" t="n">
        <v>0</v>
      </c>
      <c r="D248" s="89" t="n">
        <v>0</v>
      </c>
      <c r="E248" s="89" t="n">
        <v>0</v>
      </c>
      <c r="F248" s="89" t="n">
        <v>0</v>
      </c>
      <c r="G248" s="89" t="n">
        <v>0</v>
      </c>
      <c r="H248" s="89" t="n">
        <v>0</v>
      </c>
      <c r="I248" s="89" t="n">
        <v>0</v>
      </c>
      <c r="J248" s="89" t="n">
        <v>0</v>
      </c>
      <c r="K248" s="89" t="n">
        <v>0</v>
      </c>
      <c r="L248" s="89" t="n">
        <v>0</v>
      </c>
    </row>
    <row r="249" customFormat="false" ht="12.75" hidden="true" customHeight="true" outlineLevel="1" collapsed="false">
      <c r="A249" s="13"/>
      <c r="B249" s="18" t="s">
        <v>691</v>
      </c>
      <c r="C249" s="89" t="n">
        <v>0</v>
      </c>
      <c r="D249" s="89" t="n">
        <v>0</v>
      </c>
      <c r="E249" s="89" t="n">
        <v>0</v>
      </c>
      <c r="F249" s="89" t="n">
        <v>0</v>
      </c>
      <c r="G249" s="89" t="n">
        <v>1219817.65</v>
      </c>
      <c r="H249" s="89" t="n">
        <v>1295459.26616915</v>
      </c>
      <c r="I249" s="89" t="n">
        <v>0</v>
      </c>
      <c r="J249" s="89" t="n">
        <v>115</v>
      </c>
      <c r="K249" s="89" t="n">
        <v>0</v>
      </c>
      <c r="L249" s="89" t="n">
        <v>0</v>
      </c>
    </row>
    <row r="250" customFormat="false" ht="12.75" hidden="true" customHeight="true" outlineLevel="1" collapsed="false">
      <c r="A250" s="13"/>
      <c r="B250" s="18" t="s">
        <v>692</v>
      </c>
      <c r="C250" s="89" t="n">
        <v>-21858.78</v>
      </c>
      <c r="D250" s="89" t="n">
        <v>0</v>
      </c>
      <c r="E250" s="89" t="n">
        <v>21858.78</v>
      </c>
      <c r="F250" s="89" t="n">
        <v>0</v>
      </c>
      <c r="G250" s="89" t="n">
        <v>551281.25</v>
      </c>
      <c r="H250" s="89" t="n">
        <v>0</v>
      </c>
      <c r="I250" s="89" t="n">
        <v>0</v>
      </c>
      <c r="J250" s="89" t="n">
        <v>46</v>
      </c>
      <c r="K250" s="89" t="n">
        <v>0</v>
      </c>
      <c r="L250" s="89" t="n">
        <v>0</v>
      </c>
    </row>
    <row r="251" customFormat="false" ht="12.75" hidden="true" customHeight="true" outlineLevel="1" collapsed="false">
      <c r="A251" s="13"/>
      <c r="B251" s="18" t="s">
        <v>693</v>
      </c>
      <c r="C251" s="89" t="n">
        <v>-28432.69</v>
      </c>
      <c r="D251" s="89" t="n">
        <v>0</v>
      </c>
      <c r="E251" s="89" t="n">
        <v>28432.69</v>
      </c>
      <c r="F251" s="89" t="n">
        <v>0</v>
      </c>
      <c r="G251" s="89" t="n">
        <v>813683.65</v>
      </c>
      <c r="H251" s="89" t="n">
        <v>0</v>
      </c>
      <c r="I251" s="89" t="n">
        <v>0</v>
      </c>
      <c r="J251" s="89" t="n">
        <v>0</v>
      </c>
      <c r="K251" s="89" t="n">
        <v>0</v>
      </c>
      <c r="L251" s="89" t="n">
        <v>0</v>
      </c>
    </row>
    <row r="252" customFormat="false" ht="12.75" hidden="true" customHeight="true" outlineLevel="1" collapsed="false">
      <c r="A252" s="13"/>
      <c r="B252" s="18" t="s">
        <v>694</v>
      </c>
      <c r="C252" s="89" t="n">
        <v>0</v>
      </c>
      <c r="D252" s="89" t="n">
        <v>0</v>
      </c>
      <c r="E252" s="89" t="n">
        <v>0</v>
      </c>
      <c r="F252" s="89" t="n">
        <v>0</v>
      </c>
      <c r="G252" s="89" t="n">
        <v>191397.95</v>
      </c>
      <c r="H252" s="89" t="n">
        <v>0</v>
      </c>
      <c r="I252" s="89" t="n">
        <v>0</v>
      </c>
      <c r="J252" s="89" t="n">
        <v>0</v>
      </c>
      <c r="K252" s="89" t="n">
        <v>0</v>
      </c>
      <c r="L252" s="89" t="n">
        <v>0</v>
      </c>
    </row>
    <row r="253" customFormat="false" ht="12.75" hidden="true" customHeight="true" outlineLevel="1" collapsed="false">
      <c r="A253" s="13"/>
      <c r="B253" s="18" t="s">
        <v>695</v>
      </c>
      <c r="C253" s="89" t="n">
        <v>0</v>
      </c>
      <c r="D253" s="89" t="n">
        <v>0</v>
      </c>
      <c r="E253" s="89" t="n">
        <v>0</v>
      </c>
      <c r="F253" s="89" t="n">
        <v>0</v>
      </c>
      <c r="G253" s="89" t="n">
        <v>0</v>
      </c>
      <c r="H253" s="89" t="n">
        <v>0</v>
      </c>
      <c r="I253" s="89" t="n">
        <v>0</v>
      </c>
      <c r="J253" s="89" t="n">
        <v>0</v>
      </c>
      <c r="K253" s="89" t="n">
        <v>0</v>
      </c>
      <c r="L253" s="89" t="n">
        <v>0</v>
      </c>
    </row>
    <row r="254" customFormat="false" ht="12.75" hidden="true" customHeight="true" outlineLevel="1" collapsed="false">
      <c r="A254" s="13"/>
      <c r="B254" s="18" t="s">
        <v>696</v>
      </c>
      <c r="C254" s="89" t="n">
        <v>0</v>
      </c>
      <c r="D254" s="89" t="n">
        <v>0</v>
      </c>
      <c r="E254" s="89" t="n">
        <v>0</v>
      </c>
      <c r="F254" s="89" t="n">
        <v>0</v>
      </c>
      <c r="G254" s="89" t="n">
        <v>0</v>
      </c>
      <c r="H254" s="89" t="n">
        <v>0</v>
      </c>
      <c r="I254" s="89" t="n">
        <v>0</v>
      </c>
      <c r="J254" s="89" t="n">
        <v>0</v>
      </c>
      <c r="K254" s="89" t="n">
        <v>0</v>
      </c>
      <c r="L254" s="89" t="n">
        <v>0</v>
      </c>
    </row>
    <row r="255" customFormat="false" ht="12.75" hidden="true" customHeight="true" outlineLevel="1" collapsed="false">
      <c r="A255" s="13"/>
      <c r="B255" s="18" t="s">
        <v>697</v>
      </c>
      <c r="C255" s="89" t="n">
        <v>0</v>
      </c>
      <c r="D255" s="89" t="n">
        <v>0</v>
      </c>
      <c r="E255" s="89" t="n">
        <v>0</v>
      </c>
      <c r="F255" s="89" t="n">
        <v>0</v>
      </c>
      <c r="G255" s="89" t="n">
        <v>0</v>
      </c>
      <c r="H255" s="89" t="n">
        <v>0</v>
      </c>
      <c r="I255" s="89" t="n">
        <v>0</v>
      </c>
      <c r="J255" s="89" t="n">
        <v>0</v>
      </c>
      <c r="K255" s="89" t="n">
        <v>0</v>
      </c>
      <c r="L255" s="89" t="n">
        <v>0</v>
      </c>
    </row>
    <row r="256" customFormat="false" ht="12.75" hidden="true" customHeight="true" outlineLevel="1" collapsed="false">
      <c r="A256" s="13"/>
      <c r="B256" s="18" t="s">
        <v>698</v>
      </c>
      <c r="C256" s="89" t="n">
        <v>0</v>
      </c>
      <c r="D256" s="89" t="n">
        <v>0</v>
      </c>
      <c r="E256" s="89" t="n">
        <v>0</v>
      </c>
      <c r="F256" s="89" t="n">
        <v>0</v>
      </c>
      <c r="G256" s="89" t="n">
        <v>0</v>
      </c>
      <c r="H256" s="89" t="n">
        <v>0</v>
      </c>
      <c r="I256" s="89" t="n">
        <v>0</v>
      </c>
      <c r="J256" s="89" t="n">
        <v>0</v>
      </c>
      <c r="K256" s="89" t="n">
        <v>0</v>
      </c>
      <c r="L256" s="89" t="n">
        <v>0</v>
      </c>
    </row>
    <row r="257" customFormat="false" ht="12.75" hidden="true" customHeight="true" outlineLevel="1" collapsed="false">
      <c r="A257" s="13"/>
      <c r="B257" s="18" t="s">
        <v>699</v>
      </c>
      <c r="C257" s="89" t="n">
        <v>0</v>
      </c>
      <c r="D257" s="89" t="n">
        <v>0</v>
      </c>
      <c r="E257" s="89" t="n">
        <v>0</v>
      </c>
      <c r="F257" s="89" t="n">
        <v>0</v>
      </c>
      <c r="G257" s="89" t="n">
        <v>0</v>
      </c>
      <c r="H257" s="89" t="n">
        <v>0</v>
      </c>
      <c r="I257" s="89" t="n">
        <v>0</v>
      </c>
      <c r="J257" s="89" t="n">
        <v>0</v>
      </c>
      <c r="K257" s="89" t="n">
        <v>0</v>
      </c>
      <c r="L257" s="89" t="n">
        <v>0</v>
      </c>
    </row>
    <row r="258" customFormat="false" ht="12.75" hidden="true" customHeight="true" outlineLevel="1" collapsed="false">
      <c r="A258" s="13"/>
      <c r="B258" s="18" t="s">
        <v>700</v>
      </c>
      <c r="C258" s="89" t="n">
        <v>0</v>
      </c>
      <c r="D258" s="89" t="n">
        <v>0</v>
      </c>
      <c r="E258" s="89" t="n">
        <v>0</v>
      </c>
      <c r="F258" s="89" t="n">
        <v>0</v>
      </c>
      <c r="G258" s="89" t="n">
        <v>2778506.49</v>
      </c>
      <c r="H258" s="89" t="n">
        <v>0</v>
      </c>
      <c r="I258" s="89" t="n">
        <v>0</v>
      </c>
      <c r="J258" s="89" t="n">
        <v>0</v>
      </c>
      <c r="K258" s="89" t="n">
        <v>0</v>
      </c>
      <c r="L258" s="89" t="n">
        <v>0</v>
      </c>
    </row>
    <row r="259" customFormat="false" ht="12.75" hidden="true" customHeight="true" outlineLevel="1" collapsed="false">
      <c r="A259" s="13"/>
      <c r="B259" s="18" t="s">
        <v>701</v>
      </c>
      <c r="C259" s="89" t="n">
        <v>0</v>
      </c>
      <c r="D259" s="89" t="n">
        <v>0</v>
      </c>
      <c r="E259" s="89" t="n">
        <v>0</v>
      </c>
      <c r="F259" s="89" t="n">
        <v>0</v>
      </c>
      <c r="G259" s="89" t="n">
        <v>0</v>
      </c>
      <c r="H259" s="89" t="n">
        <v>0</v>
      </c>
      <c r="I259" s="89" t="n">
        <v>0</v>
      </c>
      <c r="J259" s="89" t="n">
        <v>0</v>
      </c>
      <c r="K259" s="89" t="n">
        <v>0</v>
      </c>
      <c r="L259" s="89" t="n">
        <v>0</v>
      </c>
    </row>
    <row r="260" customFormat="false" ht="12.75" hidden="true" customHeight="true" outlineLevel="1" collapsed="false">
      <c r="A260" s="13"/>
      <c r="B260" s="18" t="s">
        <v>702</v>
      </c>
      <c r="C260" s="89" t="n">
        <v>0</v>
      </c>
      <c r="D260" s="89" t="n">
        <v>0</v>
      </c>
      <c r="E260" s="89" t="n">
        <v>0</v>
      </c>
      <c r="F260" s="89" t="n">
        <v>0</v>
      </c>
      <c r="G260" s="89" t="n">
        <v>1455392.16</v>
      </c>
      <c r="H260" s="89" t="n">
        <v>0</v>
      </c>
      <c r="I260" s="89" t="n">
        <v>0</v>
      </c>
      <c r="J260" s="89" t="n">
        <v>0</v>
      </c>
      <c r="K260" s="89" t="n">
        <v>0</v>
      </c>
      <c r="L260" s="89" t="n">
        <v>0</v>
      </c>
    </row>
    <row r="261" customFormat="false" ht="12.75" hidden="true" customHeight="true" outlineLevel="1" collapsed="false">
      <c r="A261" s="13"/>
      <c r="B261" s="18" t="s">
        <v>703</v>
      </c>
      <c r="C261" s="89" t="n">
        <v>-180</v>
      </c>
      <c r="D261" s="89" t="n">
        <v>0</v>
      </c>
      <c r="E261" s="89" t="n">
        <v>180</v>
      </c>
      <c r="F261" s="89" t="n">
        <v>0</v>
      </c>
      <c r="G261" s="89" t="n">
        <v>0</v>
      </c>
      <c r="H261" s="89" t="n">
        <v>0</v>
      </c>
      <c r="I261" s="89" t="n">
        <v>0</v>
      </c>
      <c r="J261" s="89" t="n">
        <v>0</v>
      </c>
      <c r="K261" s="89" t="n">
        <v>0</v>
      </c>
      <c r="L261" s="89" t="n">
        <v>0</v>
      </c>
    </row>
    <row r="262" customFormat="false" ht="12.75" hidden="true" customHeight="true" outlineLevel="1" collapsed="false">
      <c r="A262" s="13"/>
      <c r="B262" s="18" t="s">
        <v>704</v>
      </c>
      <c r="C262" s="89" t="n">
        <v>0</v>
      </c>
      <c r="D262" s="89" t="n">
        <v>0</v>
      </c>
      <c r="E262" s="89" t="n">
        <v>0</v>
      </c>
      <c r="F262" s="89" t="n">
        <v>0</v>
      </c>
      <c r="G262" s="89" t="n">
        <v>2791422.14</v>
      </c>
      <c r="H262" s="89" t="n">
        <v>0</v>
      </c>
      <c r="I262" s="89" t="n">
        <v>0</v>
      </c>
      <c r="J262" s="89" t="n">
        <v>0</v>
      </c>
      <c r="K262" s="89" t="n">
        <v>0</v>
      </c>
      <c r="L262" s="89" t="n">
        <v>0</v>
      </c>
    </row>
    <row r="263" customFormat="false" ht="12.75" hidden="true" customHeight="true" outlineLevel="1" collapsed="false">
      <c r="A263" s="13"/>
      <c r="B263" s="18" t="s">
        <v>705</v>
      </c>
      <c r="C263" s="89" t="n">
        <v>0</v>
      </c>
      <c r="D263" s="89" t="n">
        <v>0</v>
      </c>
      <c r="E263" s="89" t="n">
        <v>0</v>
      </c>
      <c r="F263" s="89" t="n">
        <v>0</v>
      </c>
      <c r="G263" s="89" t="n">
        <v>2153515.76</v>
      </c>
      <c r="H263" s="89" t="n">
        <v>0</v>
      </c>
      <c r="I263" s="89" t="n">
        <v>0</v>
      </c>
      <c r="J263" s="89" t="n">
        <v>0</v>
      </c>
      <c r="K263" s="89" t="n">
        <v>0</v>
      </c>
      <c r="L263" s="89" t="n">
        <v>0</v>
      </c>
    </row>
    <row r="264" customFormat="false" ht="12.75" hidden="true" customHeight="true" outlineLevel="1" collapsed="false">
      <c r="A264" s="13"/>
      <c r="B264" s="18" t="s">
        <v>706</v>
      </c>
      <c r="C264" s="89" t="n">
        <v>0</v>
      </c>
      <c r="D264" s="89" t="n">
        <v>0</v>
      </c>
      <c r="E264" s="89" t="n">
        <v>0</v>
      </c>
      <c r="F264" s="89" t="n">
        <v>0</v>
      </c>
      <c r="G264" s="89" t="n">
        <v>0</v>
      </c>
      <c r="H264" s="89" t="n">
        <v>0</v>
      </c>
      <c r="I264" s="89" t="n">
        <v>0</v>
      </c>
      <c r="J264" s="89" t="n">
        <v>0</v>
      </c>
      <c r="K264" s="89" t="n">
        <v>0</v>
      </c>
      <c r="L264" s="89" t="n">
        <v>0</v>
      </c>
    </row>
    <row r="265" customFormat="false" ht="12.75" hidden="true" customHeight="true" outlineLevel="1" collapsed="false">
      <c r="A265" s="13"/>
      <c r="B265" s="18" t="s">
        <v>707</v>
      </c>
      <c r="C265" s="89" t="n">
        <v>10080</v>
      </c>
      <c r="D265" s="89" t="n">
        <v>0</v>
      </c>
      <c r="E265" s="89" t="n">
        <v>-10080</v>
      </c>
      <c r="F265" s="89" t="n">
        <v>0</v>
      </c>
      <c r="G265" s="89" t="n">
        <v>22856085.78</v>
      </c>
      <c r="H265" s="89" t="n">
        <v>0</v>
      </c>
      <c r="I265" s="89" t="n">
        <v>0</v>
      </c>
      <c r="J265" s="89" t="n">
        <v>0</v>
      </c>
      <c r="K265" s="89" t="n">
        <v>0</v>
      </c>
      <c r="L265" s="89" t="n">
        <v>0</v>
      </c>
    </row>
    <row r="266" customFormat="false" ht="12.75" hidden="true" customHeight="true" outlineLevel="1" collapsed="false">
      <c r="A266" s="13"/>
      <c r="B266" s="18" t="s">
        <v>708</v>
      </c>
      <c r="C266" s="89" t="n">
        <v>0</v>
      </c>
      <c r="D266" s="89" t="n">
        <v>0</v>
      </c>
      <c r="E266" s="89" t="n">
        <v>0</v>
      </c>
      <c r="F266" s="89" t="n">
        <v>0</v>
      </c>
      <c r="G266" s="89" t="n">
        <v>0</v>
      </c>
      <c r="H266" s="89" t="n">
        <v>0</v>
      </c>
      <c r="I266" s="89" t="n">
        <v>0</v>
      </c>
      <c r="J266" s="89" t="n">
        <v>0</v>
      </c>
      <c r="K266" s="89" t="n">
        <v>0</v>
      </c>
      <c r="L266" s="89" t="n">
        <v>0</v>
      </c>
    </row>
    <row r="267" customFormat="false" ht="12.75" hidden="true" customHeight="true" outlineLevel="1" collapsed="false">
      <c r="A267" s="13"/>
      <c r="B267" s="18" t="s">
        <v>709</v>
      </c>
      <c r="C267" s="89" t="n">
        <v>0</v>
      </c>
      <c r="D267" s="89" t="n">
        <v>0</v>
      </c>
      <c r="E267" s="89" t="n">
        <v>0</v>
      </c>
      <c r="F267" s="89" t="n">
        <v>0</v>
      </c>
      <c r="G267" s="89" t="n">
        <v>0</v>
      </c>
      <c r="H267" s="89" t="n">
        <v>0</v>
      </c>
      <c r="I267" s="89" t="n">
        <v>0</v>
      </c>
      <c r="J267" s="89" t="n">
        <v>0</v>
      </c>
      <c r="K267" s="89" t="n">
        <v>0</v>
      </c>
      <c r="L267" s="89" t="n">
        <v>0</v>
      </c>
    </row>
    <row r="268" customFormat="false" ht="12.75" hidden="true" customHeight="true" outlineLevel="1" collapsed="false">
      <c r="A268" s="13"/>
      <c r="B268" s="18" t="s">
        <v>710</v>
      </c>
      <c r="C268" s="89" t="n">
        <v>-31291.8</v>
      </c>
      <c r="D268" s="89" t="n">
        <v>0</v>
      </c>
      <c r="E268" s="89" t="n">
        <v>31291.8</v>
      </c>
      <c r="F268" s="89" t="n">
        <v>0</v>
      </c>
      <c r="G268" s="89" t="n">
        <v>994209.5</v>
      </c>
      <c r="H268" s="89" t="n">
        <v>0</v>
      </c>
      <c r="I268" s="89" t="n">
        <v>0</v>
      </c>
      <c r="J268" s="89" t="n">
        <v>0</v>
      </c>
      <c r="K268" s="89" t="n">
        <v>0</v>
      </c>
      <c r="L268" s="89" t="n">
        <v>0</v>
      </c>
    </row>
    <row r="269" customFormat="false" ht="12.75" hidden="true" customHeight="true" outlineLevel="1" collapsed="false">
      <c r="A269" s="13"/>
      <c r="B269" s="18" t="s">
        <v>711</v>
      </c>
      <c r="C269" s="89" t="n">
        <v>-2515.48</v>
      </c>
      <c r="D269" s="89" t="n">
        <v>0</v>
      </c>
      <c r="E269" s="89" t="n">
        <v>2515.48</v>
      </c>
      <c r="F269" s="89" t="n">
        <v>0</v>
      </c>
      <c r="G269" s="89" t="n">
        <v>391894.24</v>
      </c>
      <c r="H269" s="89" t="n">
        <v>0</v>
      </c>
      <c r="I269" s="89" t="n">
        <v>0</v>
      </c>
      <c r="J269" s="89" t="n">
        <v>0</v>
      </c>
      <c r="K269" s="89" t="n">
        <v>0</v>
      </c>
      <c r="L269" s="89" t="n">
        <v>0</v>
      </c>
    </row>
    <row r="270" customFormat="false" ht="12.75" hidden="true" customHeight="true" outlineLevel="1" collapsed="false">
      <c r="A270" s="13"/>
      <c r="B270" s="18" t="s">
        <v>712</v>
      </c>
      <c r="C270" s="89" t="n">
        <v>-6806.75</v>
      </c>
      <c r="D270" s="89" t="n">
        <v>0</v>
      </c>
      <c r="E270" s="89" t="n">
        <v>6806.75</v>
      </c>
      <c r="F270" s="89" t="n">
        <v>0</v>
      </c>
      <c r="G270" s="89" t="n">
        <v>584543.39</v>
      </c>
      <c r="H270" s="89" t="n">
        <v>0</v>
      </c>
      <c r="I270" s="89" t="n">
        <v>0</v>
      </c>
      <c r="J270" s="89" t="n">
        <v>0</v>
      </c>
      <c r="K270" s="89" t="n">
        <v>0</v>
      </c>
      <c r="L270" s="89" t="n">
        <v>0</v>
      </c>
    </row>
    <row r="271" customFormat="false" ht="12.75" hidden="true" customHeight="true" outlineLevel="1" collapsed="false">
      <c r="A271" s="13"/>
      <c r="B271" s="18" t="s">
        <v>713</v>
      </c>
      <c r="C271" s="89" t="n">
        <v>-6806.75</v>
      </c>
      <c r="D271" s="89" t="n">
        <v>0</v>
      </c>
      <c r="E271" s="89" t="n">
        <v>6806.75</v>
      </c>
      <c r="F271" s="89" t="n">
        <v>0</v>
      </c>
      <c r="G271" s="89" t="n">
        <v>679603.31</v>
      </c>
      <c r="H271" s="89" t="n">
        <v>0</v>
      </c>
      <c r="I271" s="89" t="n">
        <v>0</v>
      </c>
      <c r="J271" s="89" t="n">
        <v>0</v>
      </c>
      <c r="K271" s="89" t="n">
        <v>0</v>
      </c>
      <c r="L271" s="89" t="n">
        <v>0</v>
      </c>
    </row>
    <row r="272" customFormat="false" ht="12.75" hidden="true" customHeight="true" outlineLevel="1" collapsed="false">
      <c r="A272" s="13"/>
      <c r="B272" s="18" t="s">
        <v>714</v>
      </c>
      <c r="C272" s="89" t="n">
        <v>-9871.93</v>
      </c>
      <c r="D272" s="89" t="n">
        <v>0</v>
      </c>
      <c r="E272" s="89" t="n">
        <v>9871.93</v>
      </c>
      <c r="F272" s="89" t="n">
        <v>0</v>
      </c>
      <c r="G272" s="89" t="n">
        <v>456881.43</v>
      </c>
      <c r="H272" s="89" t="n">
        <v>0</v>
      </c>
      <c r="I272" s="89" t="n">
        <v>0</v>
      </c>
      <c r="J272" s="89" t="n">
        <v>0</v>
      </c>
      <c r="K272" s="89" t="n">
        <v>0</v>
      </c>
      <c r="L272" s="89" t="n">
        <v>0</v>
      </c>
    </row>
    <row r="273" customFormat="false" ht="12.75" hidden="true" customHeight="true" outlineLevel="1" collapsed="false">
      <c r="A273" s="13"/>
      <c r="B273" s="18" t="s">
        <v>715</v>
      </c>
      <c r="C273" s="89" t="n">
        <v>0</v>
      </c>
      <c r="D273" s="89" t="n">
        <v>0</v>
      </c>
      <c r="E273" s="89" t="n">
        <v>0</v>
      </c>
      <c r="F273" s="89" t="n">
        <v>0</v>
      </c>
      <c r="G273" s="89" t="n">
        <v>0</v>
      </c>
      <c r="H273" s="89" t="n">
        <v>0</v>
      </c>
      <c r="I273" s="89" t="n">
        <v>0</v>
      </c>
      <c r="J273" s="89" t="n">
        <v>0</v>
      </c>
      <c r="K273" s="89" t="n">
        <v>0</v>
      </c>
      <c r="L273" s="89" t="n">
        <v>0</v>
      </c>
    </row>
    <row r="274" customFormat="false" ht="12.75" hidden="true" customHeight="true" outlineLevel="1" collapsed="false">
      <c r="A274" s="13"/>
      <c r="B274" s="18" t="s">
        <v>716</v>
      </c>
      <c r="C274" s="89" t="n">
        <v>0</v>
      </c>
      <c r="D274" s="89" t="n">
        <v>0</v>
      </c>
      <c r="E274" s="89" t="n">
        <v>0</v>
      </c>
      <c r="F274" s="89" t="n">
        <v>0</v>
      </c>
      <c r="G274" s="89" t="n">
        <v>0</v>
      </c>
      <c r="H274" s="89" t="n">
        <v>0</v>
      </c>
      <c r="I274" s="89" t="n">
        <v>0</v>
      </c>
      <c r="J274" s="89" t="n">
        <v>0</v>
      </c>
      <c r="K274" s="89" t="n">
        <v>0</v>
      </c>
      <c r="L274" s="89" t="n">
        <v>0</v>
      </c>
    </row>
    <row r="275" customFormat="false" ht="12.75" hidden="true" customHeight="true" outlineLevel="1" collapsed="false">
      <c r="A275" s="13"/>
      <c r="B275" s="18" t="s">
        <v>717</v>
      </c>
      <c r="C275" s="89" t="n">
        <v>0</v>
      </c>
      <c r="D275" s="89" t="n">
        <v>0</v>
      </c>
      <c r="E275" s="89" t="n">
        <v>0</v>
      </c>
      <c r="F275" s="89" t="n">
        <v>0</v>
      </c>
      <c r="G275" s="89" t="n">
        <v>87215975.3900001</v>
      </c>
      <c r="H275" s="89" t="n">
        <v>0</v>
      </c>
      <c r="I275" s="89" t="n">
        <v>0</v>
      </c>
      <c r="J275" s="89" t="n">
        <v>0</v>
      </c>
      <c r="K275" s="89" t="n">
        <v>0</v>
      </c>
      <c r="L275" s="89" t="n">
        <v>0</v>
      </c>
    </row>
    <row r="276" customFormat="false" ht="12.75" hidden="true" customHeight="true" outlineLevel="1" collapsed="false">
      <c r="A276" s="13"/>
      <c r="B276" s="18" t="s">
        <v>718</v>
      </c>
      <c r="C276" s="89" t="n">
        <v>0</v>
      </c>
      <c r="D276" s="89" t="n">
        <v>0</v>
      </c>
      <c r="E276" s="89" t="n">
        <v>0</v>
      </c>
      <c r="F276" s="89" t="n">
        <v>0</v>
      </c>
      <c r="G276" s="89" t="n">
        <v>0</v>
      </c>
      <c r="H276" s="89" t="n">
        <v>0</v>
      </c>
      <c r="I276" s="89" t="n">
        <v>0</v>
      </c>
      <c r="J276" s="89" t="n">
        <v>0</v>
      </c>
      <c r="K276" s="89" t="n">
        <v>0</v>
      </c>
      <c r="L276" s="89" t="n">
        <v>0</v>
      </c>
    </row>
    <row r="277" customFormat="false" ht="12.75" hidden="true" customHeight="true" outlineLevel="1" collapsed="false">
      <c r="A277" s="13"/>
      <c r="B277" s="18" t="s">
        <v>719</v>
      </c>
      <c r="C277" s="89" t="n">
        <v>0</v>
      </c>
      <c r="D277" s="89" t="n">
        <v>0</v>
      </c>
      <c r="E277" s="89" t="n">
        <v>0</v>
      </c>
      <c r="F277" s="89" t="n">
        <v>0</v>
      </c>
      <c r="G277" s="89" t="n">
        <v>0</v>
      </c>
      <c r="H277" s="89" t="n">
        <v>0</v>
      </c>
      <c r="I277" s="89" t="n">
        <v>0</v>
      </c>
      <c r="J277" s="89" t="n">
        <v>0</v>
      </c>
      <c r="K277" s="89" t="n">
        <v>0</v>
      </c>
      <c r="L277" s="89" t="n">
        <v>0</v>
      </c>
    </row>
    <row r="278" customFormat="false" ht="12.75" hidden="true" customHeight="true" outlineLevel="1" collapsed="false">
      <c r="A278" s="13"/>
      <c r="B278" s="18" t="s">
        <v>720</v>
      </c>
      <c r="C278" s="89" t="n">
        <v>0</v>
      </c>
      <c r="D278" s="89" t="n">
        <v>0</v>
      </c>
      <c r="E278" s="89" t="n">
        <v>0</v>
      </c>
      <c r="F278" s="89" t="n">
        <v>0</v>
      </c>
      <c r="G278" s="89" t="n">
        <v>1180946.27</v>
      </c>
      <c r="H278" s="89" t="n">
        <v>0</v>
      </c>
      <c r="I278" s="89" t="n">
        <v>0</v>
      </c>
      <c r="J278" s="89" t="n">
        <v>0</v>
      </c>
      <c r="K278" s="89" t="n">
        <v>0</v>
      </c>
      <c r="L278" s="89" t="n">
        <v>0</v>
      </c>
    </row>
    <row r="279" customFormat="false" ht="12.75" hidden="true" customHeight="true" outlineLevel="1" collapsed="false">
      <c r="A279" s="13"/>
      <c r="B279" s="18" t="s">
        <v>721</v>
      </c>
      <c r="C279" s="89" t="n">
        <v>0</v>
      </c>
      <c r="D279" s="89" t="n">
        <v>0</v>
      </c>
      <c r="E279" s="89" t="n">
        <v>0</v>
      </c>
      <c r="F279" s="89" t="n">
        <v>0</v>
      </c>
      <c r="G279" s="89" t="n">
        <v>0</v>
      </c>
      <c r="H279" s="89" t="n">
        <v>0</v>
      </c>
      <c r="I279" s="89" t="n">
        <v>0</v>
      </c>
      <c r="J279" s="89" t="n">
        <v>1380</v>
      </c>
      <c r="K279" s="89" t="n">
        <v>0</v>
      </c>
      <c r="L279" s="89" t="n">
        <v>0</v>
      </c>
    </row>
    <row r="280" customFormat="false" ht="12.75" hidden="true" customHeight="true" outlineLevel="1" collapsed="false">
      <c r="A280" s="13"/>
      <c r="B280" s="18" t="s">
        <v>722</v>
      </c>
      <c r="C280" s="89" t="n">
        <v>0</v>
      </c>
      <c r="D280" s="89" t="n">
        <v>0</v>
      </c>
      <c r="E280" s="89" t="n">
        <v>0</v>
      </c>
      <c r="F280" s="89" t="n">
        <v>0</v>
      </c>
      <c r="G280" s="89" t="n">
        <v>0</v>
      </c>
      <c r="H280" s="89" t="n">
        <v>0</v>
      </c>
      <c r="I280" s="89" t="n">
        <v>0</v>
      </c>
      <c r="J280" s="89" t="n">
        <v>0</v>
      </c>
      <c r="K280" s="89" t="n">
        <v>0</v>
      </c>
      <c r="L280" s="89" t="n">
        <v>0</v>
      </c>
    </row>
    <row r="281" customFormat="false" ht="12.75" hidden="true" customHeight="true" outlineLevel="1" collapsed="false">
      <c r="A281" s="13"/>
      <c r="B281" s="18" t="s">
        <v>723</v>
      </c>
      <c r="C281" s="89" t="n">
        <v>0</v>
      </c>
      <c r="D281" s="89" t="n">
        <v>0</v>
      </c>
      <c r="E281" s="89" t="n">
        <v>0</v>
      </c>
      <c r="F281" s="89" t="n">
        <v>0</v>
      </c>
      <c r="G281" s="89" t="n">
        <v>2447645.28</v>
      </c>
      <c r="H281" s="89" t="n">
        <v>0</v>
      </c>
      <c r="I281" s="89" t="n">
        <v>0</v>
      </c>
      <c r="J281" s="89" t="n">
        <v>0</v>
      </c>
      <c r="K281" s="89" t="n">
        <v>0</v>
      </c>
      <c r="L281" s="89" t="n">
        <v>0</v>
      </c>
    </row>
    <row r="282" customFormat="false" ht="12.75" hidden="true" customHeight="true" outlineLevel="1" collapsed="false">
      <c r="A282" s="13"/>
      <c r="B282" s="18" t="s">
        <v>724</v>
      </c>
      <c r="C282" s="89" t="n">
        <v>0</v>
      </c>
      <c r="D282" s="89" t="n">
        <v>0</v>
      </c>
      <c r="E282" s="89" t="n">
        <v>0</v>
      </c>
      <c r="F282" s="89" t="n">
        <v>0</v>
      </c>
      <c r="G282" s="89" t="n">
        <v>787204.67</v>
      </c>
      <c r="H282" s="89" t="n">
        <v>0</v>
      </c>
      <c r="I282" s="89" t="n">
        <v>0</v>
      </c>
      <c r="J282" s="89" t="n">
        <v>0</v>
      </c>
      <c r="K282" s="89" t="n">
        <v>0</v>
      </c>
      <c r="L282" s="89" t="n">
        <v>0</v>
      </c>
    </row>
    <row r="283" customFormat="false" ht="12.75" hidden="true" customHeight="true" outlineLevel="1" collapsed="false">
      <c r="A283" s="13"/>
      <c r="B283" s="18" t="s">
        <v>725</v>
      </c>
      <c r="C283" s="89" t="n">
        <v>-25</v>
      </c>
      <c r="D283" s="89" t="n">
        <v>0</v>
      </c>
      <c r="E283" s="89" t="n">
        <v>25</v>
      </c>
      <c r="F283" s="89" t="n">
        <v>0</v>
      </c>
      <c r="G283" s="89" t="n">
        <v>333415.59</v>
      </c>
      <c r="H283" s="89" t="n">
        <v>0</v>
      </c>
      <c r="I283" s="89" t="n">
        <v>0</v>
      </c>
      <c r="J283" s="89" t="n">
        <v>0</v>
      </c>
      <c r="K283" s="89" t="n">
        <v>0</v>
      </c>
      <c r="L283" s="89" t="n">
        <v>0</v>
      </c>
    </row>
    <row r="284" customFormat="false" ht="12.75" hidden="true" customHeight="true" outlineLevel="1" collapsed="false">
      <c r="A284" s="13"/>
      <c r="B284" s="18" t="s">
        <v>726</v>
      </c>
      <c r="C284" s="89" t="n">
        <v>0</v>
      </c>
      <c r="D284" s="89" t="n">
        <v>0</v>
      </c>
      <c r="E284" s="89" t="n">
        <v>0</v>
      </c>
      <c r="F284" s="89" t="n">
        <v>0</v>
      </c>
      <c r="G284" s="89" t="n">
        <v>690015.64</v>
      </c>
      <c r="H284" s="89" t="n">
        <v>0</v>
      </c>
      <c r="I284" s="89" t="n">
        <v>0</v>
      </c>
      <c r="J284" s="89" t="n">
        <v>0</v>
      </c>
      <c r="K284" s="89" t="n">
        <v>0</v>
      </c>
      <c r="L284" s="89" t="n">
        <v>0</v>
      </c>
    </row>
    <row r="285" customFormat="false" ht="12.75" hidden="true" customHeight="true" outlineLevel="1" collapsed="false">
      <c r="A285" s="13"/>
      <c r="B285" s="18" t="s">
        <v>727</v>
      </c>
      <c r="C285" s="89" t="n">
        <v>0</v>
      </c>
      <c r="D285" s="89" t="n">
        <v>0</v>
      </c>
      <c r="E285" s="89" t="n">
        <v>0</v>
      </c>
      <c r="F285" s="89" t="n">
        <v>0</v>
      </c>
      <c r="G285" s="89" t="n">
        <v>1059519.38</v>
      </c>
      <c r="H285" s="89" t="n">
        <v>0</v>
      </c>
      <c r="I285" s="89" t="n">
        <v>0</v>
      </c>
      <c r="J285" s="89" t="n">
        <v>0</v>
      </c>
      <c r="K285" s="89" t="n">
        <v>0</v>
      </c>
      <c r="L285" s="89" t="n">
        <v>0</v>
      </c>
    </row>
    <row r="286" customFormat="false" ht="12.75" hidden="true" customHeight="true" outlineLevel="1" collapsed="false">
      <c r="A286" s="13"/>
      <c r="B286" s="18" t="s">
        <v>728</v>
      </c>
      <c r="C286" s="89" t="n">
        <v>0</v>
      </c>
      <c r="D286" s="89" t="n">
        <v>0</v>
      </c>
      <c r="E286" s="89" t="n">
        <v>0</v>
      </c>
      <c r="F286" s="89" t="n">
        <v>0</v>
      </c>
      <c r="G286" s="89" t="n">
        <v>645713.73</v>
      </c>
      <c r="H286" s="89" t="n">
        <v>0</v>
      </c>
      <c r="I286" s="89" t="n">
        <v>0</v>
      </c>
      <c r="J286" s="89" t="n">
        <v>0</v>
      </c>
      <c r="K286" s="89" t="n">
        <v>0</v>
      </c>
      <c r="L286" s="89" t="n">
        <v>0</v>
      </c>
    </row>
    <row r="287" customFormat="false" ht="12.75" hidden="true" customHeight="true" outlineLevel="1" collapsed="false">
      <c r="A287" s="13"/>
      <c r="B287" s="18" t="s">
        <v>729</v>
      </c>
      <c r="C287" s="89" t="n">
        <v>0</v>
      </c>
      <c r="D287" s="89" t="n">
        <v>0</v>
      </c>
      <c r="E287" s="89" t="n">
        <v>0</v>
      </c>
      <c r="F287" s="89" t="n">
        <v>0</v>
      </c>
      <c r="G287" s="89" t="n">
        <v>0</v>
      </c>
      <c r="H287" s="89" t="n">
        <v>0</v>
      </c>
      <c r="I287" s="89" t="n">
        <v>0</v>
      </c>
      <c r="J287" s="89" t="n">
        <v>0</v>
      </c>
      <c r="K287" s="89" t="n">
        <v>0</v>
      </c>
      <c r="L287" s="89" t="n">
        <v>0</v>
      </c>
    </row>
    <row r="288" customFormat="false" ht="12.75" hidden="true" customHeight="true" outlineLevel="1" collapsed="false">
      <c r="A288" s="13"/>
      <c r="B288" s="18" t="s">
        <v>730</v>
      </c>
      <c r="C288" s="89" t="n">
        <v>0</v>
      </c>
      <c r="D288" s="89" t="n">
        <v>0</v>
      </c>
      <c r="E288" s="89" t="n">
        <v>0</v>
      </c>
      <c r="F288" s="89" t="n">
        <v>0</v>
      </c>
      <c r="G288" s="89" t="n">
        <v>0</v>
      </c>
      <c r="H288" s="89" t="n">
        <v>0</v>
      </c>
      <c r="I288" s="89" t="n">
        <v>0</v>
      </c>
      <c r="J288" s="89" t="n">
        <v>0</v>
      </c>
      <c r="K288" s="89" t="n">
        <v>0</v>
      </c>
      <c r="L288" s="89" t="n">
        <v>0</v>
      </c>
    </row>
    <row r="289" customFormat="false" ht="12.75" hidden="true" customHeight="true" outlineLevel="1" collapsed="false">
      <c r="A289" s="13"/>
      <c r="B289" s="18" t="s">
        <v>731</v>
      </c>
      <c r="C289" s="89" t="n">
        <v>200</v>
      </c>
      <c r="D289" s="89" t="n">
        <v>0</v>
      </c>
      <c r="E289" s="89" t="n">
        <v>-200</v>
      </c>
      <c r="F289" s="89" t="n">
        <v>0</v>
      </c>
      <c r="G289" s="89" t="n">
        <v>8956342.83</v>
      </c>
      <c r="H289" s="89" t="n">
        <v>0</v>
      </c>
      <c r="I289" s="89" t="n">
        <v>0</v>
      </c>
      <c r="J289" s="89" t="n">
        <v>0</v>
      </c>
      <c r="K289" s="89" t="n">
        <v>0</v>
      </c>
      <c r="L289" s="89" t="n">
        <v>0</v>
      </c>
    </row>
    <row r="290" customFormat="false" ht="12.75" hidden="true" customHeight="true" outlineLevel="1" collapsed="false">
      <c r="A290" s="13"/>
      <c r="B290" s="18" t="s">
        <v>732</v>
      </c>
      <c r="C290" s="89" t="n">
        <v>0</v>
      </c>
      <c r="D290" s="89" t="n">
        <v>0</v>
      </c>
      <c r="E290" s="89" t="n">
        <v>0</v>
      </c>
      <c r="F290" s="89" t="n">
        <v>0</v>
      </c>
      <c r="G290" s="89" t="n">
        <v>0</v>
      </c>
      <c r="H290" s="89" t="n">
        <v>0</v>
      </c>
      <c r="I290" s="89" t="n">
        <v>0</v>
      </c>
      <c r="J290" s="89" t="n">
        <v>0</v>
      </c>
      <c r="K290" s="89" t="n">
        <v>0</v>
      </c>
      <c r="L290" s="89" t="n">
        <v>0</v>
      </c>
    </row>
    <row r="291" customFormat="false" ht="12.75" hidden="true" customHeight="true" outlineLevel="1" collapsed="false">
      <c r="A291" s="13"/>
      <c r="B291" s="18" t="s">
        <v>733</v>
      </c>
      <c r="C291" s="89" t="n">
        <v>0</v>
      </c>
      <c r="D291" s="89" t="n">
        <v>0</v>
      </c>
      <c r="E291" s="89" t="n">
        <v>0</v>
      </c>
      <c r="F291" s="89" t="n">
        <v>0</v>
      </c>
      <c r="G291" s="89" t="n">
        <v>0</v>
      </c>
      <c r="H291" s="89" t="n">
        <v>0</v>
      </c>
      <c r="I291" s="89" t="n">
        <v>0</v>
      </c>
      <c r="J291" s="89" t="n">
        <v>0</v>
      </c>
      <c r="K291" s="89" t="n">
        <v>0</v>
      </c>
      <c r="L291" s="89" t="n">
        <v>0</v>
      </c>
    </row>
    <row r="292" customFormat="false" ht="12.75" hidden="true" customHeight="true" outlineLevel="1" collapsed="false">
      <c r="A292" s="13"/>
      <c r="B292" s="18" t="s">
        <v>734</v>
      </c>
      <c r="C292" s="89" t="n">
        <v>0</v>
      </c>
      <c r="D292" s="89" t="n">
        <v>0</v>
      </c>
      <c r="E292" s="89" t="n">
        <v>0</v>
      </c>
      <c r="F292" s="89" t="n">
        <v>0</v>
      </c>
      <c r="G292" s="89" t="n">
        <v>229617.51</v>
      </c>
      <c r="H292" s="89" t="n">
        <v>1783718.65671642</v>
      </c>
      <c r="I292" s="89" t="n">
        <v>0</v>
      </c>
      <c r="J292" s="89" t="n">
        <v>138</v>
      </c>
      <c r="K292" s="89" t="n">
        <v>0</v>
      </c>
      <c r="L292" s="89" t="n">
        <v>0</v>
      </c>
    </row>
    <row r="293" customFormat="false" ht="12.75" hidden="false" customHeight="false" outlineLevel="0" collapsed="false">
      <c r="A293" s="13"/>
      <c r="B293" s="20" t="s">
        <v>244</v>
      </c>
      <c r="C293" s="89" t="n">
        <v>-99284.18</v>
      </c>
      <c r="D293" s="89" t="n">
        <v>0</v>
      </c>
      <c r="E293" s="89" t="n">
        <v>99284.18</v>
      </c>
      <c r="F293" s="89" t="n">
        <v>0</v>
      </c>
      <c r="G293" s="89" t="n">
        <v>150969319.58</v>
      </c>
      <c r="H293" s="89" t="n">
        <v>9988972.23258706</v>
      </c>
      <c r="I293" s="89" t="n">
        <v>0</v>
      </c>
      <c r="J293" s="89" t="n">
        <v>2323</v>
      </c>
      <c r="K293" s="89" t="n">
        <v>0</v>
      </c>
      <c r="L293" s="89" t="n">
        <v>0</v>
      </c>
    </row>
    <row r="294" customFormat="false" ht="12.75" hidden="true" customHeight="true" outlineLevel="1" collapsed="false">
      <c r="A294" s="13"/>
      <c r="B294" s="18" t="s">
        <v>735</v>
      </c>
      <c r="C294" s="89" t="n">
        <v>-13652.09</v>
      </c>
      <c r="D294" s="89" t="n">
        <v>-10198.3395522388</v>
      </c>
      <c r="E294" s="89" t="n">
        <v>3453.75044776118</v>
      </c>
      <c r="F294" s="89" t="n">
        <v>-33.8658114889202</v>
      </c>
      <c r="G294" s="89" t="n">
        <v>996770.78</v>
      </c>
      <c r="H294" s="89" t="n">
        <v>9382472.38805971</v>
      </c>
      <c r="I294" s="89" t="n">
        <v>0</v>
      </c>
      <c r="J294" s="89" t="n">
        <v>0</v>
      </c>
      <c r="K294" s="89" t="n">
        <v>0</v>
      </c>
      <c r="L294" s="89" t="n">
        <v>0</v>
      </c>
    </row>
    <row r="295" customFormat="false" ht="12.75" hidden="true" customHeight="true" outlineLevel="1" collapsed="false">
      <c r="A295" s="13"/>
      <c r="B295" s="18" t="s">
        <v>736</v>
      </c>
      <c r="C295" s="89" t="n">
        <v>-15700.9</v>
      </c>
      <c r="D295" s="89" t="n">
        <v>12152.2450695999</v>
      </c>
      <c r="E295" s="89" t="n">
        <v>27853.1450695999</v>
      </c>
      <c r="F295" s="89" t="n">
        <v>229.201640602833</v>
      </c>
      <c r="G295" s="89" t="n">
        <v>2299429.14</v>
      </c>
      <c r="H295" s="89" t="n">
        <v>1454369.20625</v>
      </c>
      <c r="I295" s="89" t="n">
        <v>0</v>
      </c>
      <c r="J295" s="89" t="n">
        <v>92</v>
      </c>
      <c r="K295" s="89" t="n">
        <v>0</v>
      </c>
      <c r="L295" s="89" t="n">
        <v>0.768722647315878</v>
      </c>
    </row>
    <row r="296" customFormat="false" ht="12.75" hidden="true" customHeight="true" outlineLevel="1" collapsed="false">
      <c r="A296" s="13"/>
      <c r="B296" s="18" t="s">
        <v>737</v>
      </c>
      <c r="C296" s="89" t="n">
        <v>0</v>
      </c>
      <c r="D296" s="89" t="n">
        <v>0</v>
      </c>
      <c r="E296" s="89" t="n">
        <v>0</v>
      </c>
      <c r="F296" s="89" t="n">
        <v>0</v>
      </c>
      <c r="G296" s="89" t="n">
        <v>767355.67</v>
      </c>
      <c r="H296" s="89" t="n">
        <v>753936.567164179</v>
      </c>
      <c r="I296" s="89" t="n">
        <v>0</v>
      </c>
      <c r="J296" s="89" t="n">
        <v>0</v>
      </c>
      <c r="K296" s="89" t="n">
        <v>0</v>
      </c>
      <c r="L296" s="89" t="n">
        <v>0</v>
      </c>
    </row>
    <row r="297" customFormat="false" ht="12.75" hidden="true" customHeight="true" outlineLevel="1" collapsed="false">
      <c r="A297" s="13"/>
      <c r="B297" s="18" t="s">
        <v>738</v>
      </c>
      <c r="C297" s="89" t="n">
        <v>-92795.33</v>
      </c>
      <c r="D297" s="89" t="n">
        <v>0</v>
      </c>
      <c r="E297" s="89" t="n">
        <v>92795.33</v>
      </c>
      <c r="F297" s="89" t="n">
        <v>0</v>
      </c>
      <c r="G297" s="89" t="n">
        <v>2183322.38</v>
      </c>
      <c r="H297" s="89" t="n">
        <v>16595498.9552239</v>
      </c>
      <c r="I297" s="89" t="n">
        <v>69</v>
      </c>
      <c r="J297" s="89" t="n">
        <v>0</v>
      </c>
      <c r="K297" s="89" t="n">
        <v>-2.93263048492179</v>
      </c>
      <c r="L297" s="89" t="n">
        <v>0</v>
      </c>
    </row>
    <row r="298" customFormat="false" ht="12.75" hidden="true" customHeight="true" outlineLevel="1" collapsed="false">
      <c r="A298" s="13"/>
      <c r="B298" s="18" t="s">
        <v>739</v>
      </c>
      <c r="C298" s="89" t="n">
        <v>0</v>
      </c>
      <c r="D298" s="89" t="n">
        <v>0</v>
      </c>
      <c r="E298" s="89" t="n">
        <v>0</v>
      </c>
      <c r="F298" s="89" t="n">
        <v>0</v>
      </c>
      <c r="G298" s="89" t="n">
        <v>0</v>
      </c>
      <c r="H298" s="89" t="n">
        <v>4175267.48125</v>
      </c>
      <c r="I298" s="89" t="n">
        <v>0</v>
      </c>
      <c r="J298" s="89" t="n">
        <v>0</v>
      </c>
      <c r="K298" s="89" t="n">
        <v>0</v>
      </c>
      <c r="L298" s="89" t="n">
        <v>0</v>
      </c>
    </row>
    <row r="299" customFormat="false" ht="12.75" hidden="true" customHeight="true" outlineLevel="1" collapsed="false">
      <c r="A299" s="13"/>
      <c r="B299" s="18" t="s">
        <v>740</v>
      </c>
      <c r="C299" s="89" t="n">
        <v>0</v>
      </c>
      <c r="D299" s="89" t="n">
        <v>0</v>
      </c>
      <c r="E299" s="89" t="n">
        <v>0</v>
      </c>
      <c r="F299" s="89" t="n">
        <v>0</v>
      </c>
      <c r="G299" s="89" t="n">
        <v>322240.12</v>
      </c>
      <c r="H299" s="89" t="n">
        <v>2657084.43</v>
      </c>
      <c r="I299" s="89" t="n">
        <v>0</v>
      </c>
      <c r="J299" s="89" t="n">
        <v>0</v>
      </c>
      <c r="K299" s="89" t="n">
        <v>0</v>
      </c>
      <c r="L299" s="89" t="n">
        <v>0</v>
      </c>
    </row>
    <row r="300" customFormat="false" ht="12.75" hidden="true" customHeight="true" outlineLevel="1" collapsed="false">
      <c r="A300" s="13"/>
      <c r="B300" s="18" t="s">
        <v>741</v>
      </c>
      <c r="C300" s="89" t="n">
        <v>-20873.39</v>
      </c>
      <c r="D300" s="89" t="n">
        <v>0</v>
      </c>
      <c r="E300" s="89" t="n">
        <v>20873.39</v>
      </c>
      <c r="F300" s="89" t="n">
        <v>0</v>
      </c>
      <c r="G300" s="89" t="n">
        <v>2256774.26</v>
      </c>
      <c r="H300" s="89" t="n">
        <v>1150000</v>
      </c>
      <c r="I300" s="89" t="n">
        <v>0</v>
      </c>
      <c r="J300" s="89" t="n">
        <v>0</v>
      </c>
      <c r="K300" s="89" t="n">
        <v>0</v>
      </c>
      <c r="L300" s="89" t="n">
        <v>0</v>
      </c>
    </row>
    <row r="301" customFormat="false" ht="12.75" hidden="true" customHeight="true" outlineLevel="1" collapsed="false">
      <c r="A301" s="13"/>
      <c r="B301" s="18" t="s">
        <v>742</v>
      </c>
      <c r="C301" s="89" t="n">
        <v>-20345.26</v>
      </c>
      <c r="D301" s="89" t="n">
        <v>32525.7185447761</v>
      </c>
      <c r="E301" s="89" t="n">
        <v>52870.9785447761</v>
      </c>
      <c r="F301" s="89" t="n">
        <v>162.551300663787</v>
      </c>
      <c r="G301" s="89" t="n">
        <v>770215.26</v>
      </c>
      <c r="H301" s="89" t="n">
        <v>1653879.6875</v>
      </c>
      <c r="I301" s="89" t="n">
        <v>0</v>
      </c>
      <c r="J301" s="89" t="n">
        <v>207</v>
      </c>
      <c r="K301" s="89" t="n">
        <v>0</v>
      </c>
      <c r="L301" s="89" t="n">
        <v>4.07092715972948</v>
      </c>
    </row>
    <row r="302" customFormat="false" ht="12.75" hidden="true" customHeight="true" outlineLevel="1" collapsed="false">
      <c r="A302" s="13"/>
      <c r="B302" s="18" t="s">
        <v>743</v>
      </c>
      <c r="C302" s="89" t="n">
        <v>-15833.39</v>
      </c>
      <c r="D302" s="89" t="n">
        <v>0</v>
      </c>
      <c r="E302" s="89" t="n">
        <v>15833.39</v>
      </c>
      <c r="F302" s="89" t="n">
        <v>0</v>
      </c>
      <c r="G302" s="89" t="n">
        <v>912190.119999999</v>
      </c>
      <c r="H302" s="89" t="n">
        <v>802382.462686568</v>
      </c>
      <c r="I302" s="89" t="n">
        <v>0</v>
      </c>
      <c r="J302" s="89" t="n">
        <v>0</v>
      </c>
      <c r="K302" s="89" t="n">
        <v>0</v>
      </c>
      <c r="L302" s="89" t="n">
        <v>0</v>
      </c>
    </row>
    <row r="303" customFormat="false" ht="12.75" hidden="true" customHeight="true" outlineLevel="1" collapsed="false">
      <c r="A303" s="13"/>
      <c r="B303" s="18" t="s">
        <v>744</v>
      </c>
      <c r="C303" s="89" t="n">
        <v>0</v>
      </c>
      <c r="D303" s="89" t="n">
        <v>36139.6872719735</v>
      </c>
      <c r="E303" s="89" t="n">
        <v>36139.6872719735</v>
      </c>
      <c r="F303" s="89" t="n">
        <v>100</v>
      </c>
      <c r="G303" s="89" t="n">
        <v>0</v>
      </c>
      <c r="H303" s="89" t="n">
        <v>3226833.88930348</v>
      </c>
      <c r="I303" s="89" t="n">
        <v>0</v>
      </c>
      <c r="J303" s="89" t="n">
        <v>230</v>
      </c>
      <c r="K303" s="89" t="n">
        <v>0</v>
      </c>
      <c r="L303" s="89" t="n">
        <v>2.57593925119836</v>
      </c>
    </row>
    <row r="304" customFormat="false" ht="12.75" hidden="true" customHeight="true" outlineLevel="1" collapsed="false">
      <c r="A304" s="13"/>
      <c r="B304" s="18" t="s">
        <v>745</v>
      </c>
      <c r="C304" s="89" t="n">
        <v>-33180.73</v>
      </c>
      <c r="D304" s="89" t="n">
        <v>0</v>
      </c>
      <c r="E304" s="89" t="n">
        <v>33180.73</v>
      </c>
      <c r="F304" s="89" t="n">
        <v>0</v>
      </c>
      <c r="G304" s="89" t="n">
        <v>4363859.23</v>
      </c>
      <c r="H304" s="89" t="n">
        <v>0</v>
      </c>
      <c r="I304" s="89" t="n">
        <v>0</v>
      </c>
      <c r="J304" s="89" t="n">
        <v>0</v>
      </c>
      <c r="K304" s="89" t="n">
        <v>0</v>
      </c>
      <c r="L304" s="89" t="n">
        <v>0</v>
      </c>
    </row>
    <row r="305" customFormat="false" ht="12.75" hidden="true" customHeight="true" outlineLevel="1" collapsed="false">
      <c r="A305" s="13"/>
      <c r="B305" s="18" t="s">
        <v>746</v>
      </c>
      <c r="C305" s="89" t="n">
        <v>-191693.36</v>
      </c>
      <c r="D305" s="89" t="n">
        <v>39753.6559991708</v>
      </c>
      <c r="E305" s="89" t="n">
        <v>231447.015999171</v>
      </c>
      <c r="F305" s="89" t="n">
        <v>582.203095997003</v>
      </c>
      <c r="G305" s="89" t="n">
        <v>3044945.16</v>
      </c>
      <c r="H305" s="89" t="n">
        <v>3166801.77238806</v>
      </c>
      <c r="I305" s="89" t="n">
        <v>138</v>
      </c>
      <c r="J305" s="89" t="n">
        <v>253</v>
      </c>
      <c r="K305" s="89" t="n">
        <v>-8.68773731215573</v>
      </c>
      <c r="L305" s="89" t="n">
        <v>3.17597238181593</v>
      </c>
    </row>
    <row r="306" customFormat="false" ht="12.75" hidden="true" customHeight="true" outlineLevel="1" collapsed="false">
      <c r="A306" s="13"/>
      <c r="B306" s="18" t="s">
        <v>747</v>
      </c>
      <c r="C306" s="89" t="n">
        <v>-102508.27</v>
      </c>
      <c r="D306" s="89" t="n">
        <v>25297.7810903814</v>
      </c>
      <c r="E306" s="89" t="n">
        <v>127806.051090381</v>
      </c>
      <c r="F306" s="89" t="n">
        <v>505.20656587931</v>
      </c>
      <c r="G306" s="89" t="n">
        <v>1414076.34</v>
      </c>
      <c r="H306" s="89" t="n">
        <v>1707071.5</v>
      </c>
      <c r="I306" s="89" t="n">
        <v>23</v>
      </c>
      <c r="J306" s="89" t="n">
        <v>161</v>
      </c>
      <c r="K306" s="89" t="n">
        <v>-1.66730051504857</v>
      </c>
      <c r="L306" s="89" t="n">
        <v>2.38592393789681</v>
      </c>
    </row>
    <row r="307" customFormat="false" ht="12.75" hidden="true" customHeight="true" outlineLevel="1" collapsed="false">
      <c r="A307" s="13"/>
      <c r="B307" s="18" t="s">
        <v>748</v>
      </c>
      <c r="C307" s="89" t="n">
        <v>-6436.91</v>
      </c>
      <c r="D307" s="89" t="n">
        <v>21683.8123631841</v>
      </c>
      <c r="E307" s="89" t="n">
        <v>28120.7223631841</v>
      </c>
      <c r="F307" s="89" t="n">
        <v>129.685324204931</v>
      </c>
      <c r="G307" s="89" t="n">
        <v>1071301.82</v>
      </c>
      <c r="H307" s="89" t="n">
        <v>1558560.5</v>
      </c>
      <c r="I307" s="89" t="n">
        <v>0</v>
      </c>
      <c r="J307" s="89" t="n">
        <v>138</v>
      </c>
      <c r="K307" s="89" t="n">
        <v>0</v>
      </c>
      <c r="L307" s="89" t="n">
        <v>1.9199550521904</v>
      </c>
    </row>
    <row r="308" customFormat="false" ht="12.75" hidden="true" customHeight="true" outlineLevel="1" collapsed="false">
      <c r="A308" s="13"/>
      <c r="B308" s="18" t="s">
        <v>749</v>
      </c>
      <c r="C308" s="89" t="n">
        <v>0</v>
      </c>
      <c r="D308" s="89" t="n">
        <v>0</v>
      </c>
      <c r="E308" s="89" t="n">
        <v>0</v>
      </c>
      <c r="F308" s="89" t="n">
        <v>0</v>
      </c>
      <c r="G308" s="89" t="n">
        <v>0</v>
      </c>
      <c r="H308" s="89" t="n">
        <v>0</v>
      </c>
      <c r="I308" s="89" t="n">
        <v>0</v>
      </c>
      <c r="J308" s="89" t="n">
        <v>0</v>
      </c>
      <c r="K308" s="89" t="n">
        <v>0</v>
      </c>
      <c r="L308" s="89" t="n">
        <v>0</v>
      </c>
    </row>
    <row r="309" customFormat="false" ht="12.75" hidden="true" customHeight="true" outlineLevel="1" collapsed="false">
      <c r="A309" s="13"/>
      <c r="B309" s="18" t="s">
        <v>750</v>
      </c>
      <c r="C309" s="89" t="n">
        <v>-3065.2</v>
      </c>
      <c r="D309" s="89" t="n">
        <v>0</v>
      </c>
      <c r="E309" s="89" t="n">
        <v>3065.2</v>
      </c>
      <c r="F309" s="89" t="n">
        <v>0</v>
      </c>
      <c r="G309" s="89" t="n">
        <v>0</v>
      </c>
      <c r="H309" s="89" t="n">
        <v>0</v>
      </c>
      <c r="I309" s="89" t="n">
        <v>0</v>
      </c>
      <c r="J309" s="89" t="n">
        <v>0</v>
      </c>
      <c r="K309" s="89" t="n">
        <v>0</v>
      </c>
      <c r="L309" s="89" t="n">
        <v>0</v>
      </c>
    </row>
    <row r="310" customFormat="false" ht="12.75" hidden="true" customHeight="true" outlineLevel="1" collapsed="false">
      <c r="A310" s="13"/>
      <c r="B310" s="18" t="s">
        <v>751</v>
      </c>
      <c r="C310" s="89" t="n">
        <v>-27625.08</v>
      </c>
      <c r="D310" s="89" t="n">
        <v>14455.8749087894</v>
      </c>
      <c r="E310" s="89" t="n">
        <v>42080.9549087894</v>
      </c>
      <c r="F310" s="89" t="n">
        <v>291.099329333595</v>
      </c>
      <c r="G310" s="89" t="n">
        <v>3639154.3</v>
      </c>
      <c r="H310" s="89" t="n">
        <v>1198191.29353234</v>
      </c>
      <c r="I310" s="89" t="n">
        <v>0</v>
      </c>
      <c r="J310" s="89" t="n">
        <v>92</v>
      </c>
      <c r="K310" s="89" t="n">
        <v>0</v>
      </c>
      <c r="L310" s="89" t="n">
        <v>1.10995673127275</v>
      </c>
    </row>
    <row r="311" customFormat="false" ht="12.75" hidden="true" customHeight="true" outlineLevel="1" collapsed="false">
      <c r="A311" s="13"/>
      <c r="B311" s="18" t="s">
        <v>752</v>
      </c>
      <c r="C311" s="89" t="n">
        <v>0</v>
      </c>
      <c r="D311" s="89" t="n">
        <v>0</v>
      </c>
      <c r="E311" s="89" t="n">
        <v>0</v>
      </c>
      <c r="F311" s="89" t="n">
        <v>0</v>
      </c>
      <c r="G311" s="89" t="n">
        <v>0</v>
      </c>
      <c r="H311" s="89" t="n">
        <v>0</v>
      </c>
      <c r="I311" s="89" t="n">
        <v>0</v>
      </c>
      <c r="J311" s="89" t="n">
        <v>0</v>
      </c>
      <c r="K311" s="89" t="n">
        <v>0</v>
      </c>
      <c r="L311" s="89" t="n">
        <v>0</v>
      </c>
    </row>
    <row r="312" customFormat="false" ht="12.75" hidden="true" customHeight="true" outlineLevel="1" collapsed="false">
      <c r="A312" s="13"/>
      <c r="B312" s="18" t="s">
        <v>753</v>
      </c>
      <c r="C312" s="89" t="n">
        <v>-2018.47</v>
      </c>
      <c r="D312" s="89" t="n">
        <v>0</v>
      </c>
      <c r="E312" s="89" t="n">
        <v>2018.47</v>
      </c>
      <c r="F312" s="89" t="n">
        <v>0</v>
      </c>
      <c r="G312" s="89" t="n">
        <v>482771.84</v>
      </c>
      <c r="H312" s="89" t="n">
        <v>0</v>
      </c>
      <c r="I312" s="89" t="n">
        <v>0</v>
      </c>
      <c r="J312" s="89" t="n">
        <v>0</v>
      </c>
      <c r="K312" s="89" t="n">
        <v>0</v>
      </c>
      <c r="L312" s="89" t="n">
        <v>0</v>
      </c>
    </row>
    <row r="313" customFormat="false" ht="12.75" hidden="true" customHeight="true" outlineLevel="1" collapsed="false">
      <c r="A313" s="13"/>
      <c r="B313" s="18" t="s">
        <v>754</v>
      </c>
      <c r="C313" s="89" t="n">
        <v>-3071.74</v>
      </c>
      <c r="D313" s="89" t="n">
        <v>0</v>
      </c>
      <c r="E313" s="89" t="n">
        <v>3071.74</v>
      </c>
      <c r="F313" s="89" t="n">
        <v>0</v>
      </c>
      <c r="G313" s="89" t="n">
        <v>379828.44</v>
      </c>
      <c r="H313" s="89" t="n">
        <v>0</v>
      </c>
      <c r="I313" s="89" t="n">
        <v>0</v>
      </c>
      <c r="J313" s="89" t="n">
        <v>0</v>
      </c>
      <c r="K313" s="89" t="n">
        <v>0</v>
      </c>
      <c r="L313" s="89" t="n">
        <v>0</v>
      </c>
    </row>
    <row r="314" customFormat="false" ht="12.75" hidden="true" customHeight="true" outlineLevel="1" collapsed="false">
      <c r="A314" s="13"/>
      <c r="B314" s="18" t="s">
        <v>755</v>
      </c>
      <c r="C314" s="89" t="n">
        <v>-8276.02</v>
      </c>
      <c r="D314" s="89" t="n">
        <v>0</v>
      </c>
      <c r="E314" s="89" t="n">
        <v>8276.02</v>
      </c>
      <c r="F314" s="89" t="n">
        <v>0</v>
      </c>
      <c r="G314" s="89" t="n">
        <v>97488.03</v>
      </c>
      <c r="H314" s="89" t="n">
        <v>181682.835820895</v>
      </c>
      <c r="I314" s="89" t="n">
        <v>0</v>
      </c>
      <c r="J314" s="89" t="n">
        <v>0</v>
      </c>
      <c r="K314" s="89" t="n">
        <v>0</v>
      </c>
      <c r="L314" s="89" t="n">
        <v>0</v>
      </c>
    </row>
    <row r="315" customFormat="false" ht="12.75" hidden="true" customHeight="true" outlineLevel="1" collapsed="false">
      <c r="A315" s="13"/>
      <c r="B315" s="18" t="s">
        <v>756</v>
      </c>
      <c r="C315" s="89" t="n">
        <v>-16360.47</v>
      </c>
      <c r="D315" s="89" t="n">
        <v>25819.097774461</v>
      </c>
      <c r="E315" s="89" t="n">
        <v>42179.567774461</v>
      </c>
      <c r="F315" s="89" t="n">
        <v>163.365769566832</v>
      </c>
      <c r="G315" s="89" t="n">
        <v>619470.96</v>
      </c>
      <c r="H315" s="89" t="n">
        <v>1515299.3880597</v>
      </c>
      <c r="I315" s="89" t="n">
        <v>0</v>
      </c>
      <c r="J315" s="89" t="n">
        <v>184</v>
      </c>
      <c r="K315" s="89" t="n">
        <v>0</v>
      </c>
      <c r="L315" s="89" t="n">
        <v>3.13516525376809</v>
      </c>
    </row>
    <row r="316" customFormat="false" ht="12.75" hidden="true" customHeight="true" outlineLevel="1" collapsed="false">
      <c r="A316" s="13"/>
      <c r="B316" s="18" t="s">
        <v>757</v>
      </c>
      <c r="C316" s="89" t="n">
        <v>-19578.88</v>
      </c>
      <c r="D316" s="89" t="n">
        <v>11194.3311633499</v>
      </c>
      <c r="E316" s="89" t="n">
        <v>30773.2111633499</v>
      </c>
      <c r="F316" s="89" t="n">
        <v>274.89995350594</v>
      </c>
      <c r="G316" s="89" t="n">
        <v>869416.79</v>
      </c>
      <c r="H316" s="89" t="n">
        <v>2335650</v>
      </c>
      <c r="I316" s="89" t="n">
        <v>0</v>
      </c>
      <c r="J316" s="89" t="n">
        <v>92</v>
      </c>
      <c r="K316" s="89" t="n">
        <v>0</v>
      </c>
      <c r="L316" s="89" t="n">
        <v>0.44093869673461</v>
      </c>
    </row>
    <row r="317" customFormat="false" ht="12.75" hidden="true" customHeight="true" outlineLevel="1" collapsed="false">
      <c r="A317" s="13"/>
      <c r="B317" s="18" t="s">
        <v>758</v>
      </c>
      <c r="C317" s="89" t="n">
        <v>-45671.42</v>
      </c>
      <c r="D317" s="89" t="n">
        <v>55092.2985822968</v>
      </c>
      <c r="E317" s="89" t="n">
        <v>100763.718582297</v>
      </c>
      <c r="F317" s="89" t="n">
        <v>182.89982660966</v>
      </c>
      <c r="G317" s="89" t="n">
        <v>2319073.44</v>
      </c>
      <c r="H317" s="89" t="n">
        <v>3011432.65298507</v>
      </c>
      <c r="I317" s="89" t="n">
        <v>0</v>
      </c>
      <c r="J317" s="89" t="n">
        <v>391</v>
      </c>
      <c r="K317" s="89" t="n">
        <v>0</v>
      </c>
      <c r="L317" s="89" t="n">
        <v>7.15310326609015</v>
      </c>
    </row>
    <row r="318" customFormat="false" ht="12.75" hidden="true" customHeight="true" outlineLevel="1" collapsed="false">
      <c r="A318" s="13"/>
      <c r="B318" s="18" t="s">
        <v>759</v>
      </c>
      <c r="C318" s="89" t="n">
        <v>-33793.7</v>
      </c>
      <c r="D318" s="89" t="n">
        <v>-3064.60634328359</v>
      </c>
      <c r="E318" s="89" t="n">
        <v>30729.0936567164</v>
      </c>
      <c r="F318" s="89" t="n">
        <v>-1002.70932754748</v>
      </c>
      <c r="G318" s="89" t="n">
        <v>1210962.42</v>
      </c>
      <c r="H318" s="89" t="n">
        <v>2819437.8358209</v>
      </c>
      <c r="I318" s="89" t="n">
        <v>0</v>
      </c>
      <c r="J318" s="89" t="n">
        <v>0</v>
      </c>
      <c r="K318" s="89" t="n">
        <v>0</v>
      </c>
      <c r="L318" s="89" t="n">
        <v>0</v>
      </c>
    </row>
    <row r="319" customFormat="false" ht="12.75" hidden="true" customHeight="true" outlineLevel="1" collapsed="false">
      <c r="A319" s="13"/>
      <c r="B319" s="18" t="s">
        <v>760</v>
      </c>
      <c r="C319" s="89" t="n">
        <v>-57661.43</v>
      </c>
      <c r="D319" s="89" t="n">
        <v>-612.946595149253</v>
      </c>
      <c r="E319" s="89" t="n">
        <v>57048.4834048507</v>
      </c>
      <c r="F319" s="89" t="n">
        <v>-9307.25186440744</v>
      </c>
      <c r="G319" s="89" t="n">
        <v>2033746.94</v>
      </c>
      <c r="H319" s="89" t="n">
        <v>563910.867537314</v>
      </c>
      <c r="I319" s="89" t="n">
        <v>0</v>
      </c>
      <c r="J319" s="89" t="n">
        <v>0</v>
      </c>
      <c r="K319" s="89" t="n">
        <v>0</v>
      </c>
      <c r="L319" s="89" t="n">
        <v>0</v>
      </c>
    </row>
    <row r="320" customFormat="false" ht="12.75" hidden="true" customHeight="true" outlineLevel="1" collapsed="false">
      <c r="A320" s="13"/>
      <c r="B320" s="18" t="s">
        <v>761</v>
      </c>
      <c r="C320" s="89" t="n">
        <v>-6475.18</v>
      </c>
      <c r="D320" s="89" t="n">
        <v>-2001.71991604478</v>
      </c>
      <c r="E320" s="89" t="n">
        <v>4473.46008395522</v>
      </c>
      <c r="F320" s="89" t="n">
        <v>-223.480820073689</v>
      </c>
      <c r="G320" s="89" t="n">
        <v>1193099.24</v>
      </c>
      <c r="H320" s="89" t="n">
        <v>1841582.32276119</v>
      </c>
      <c r="I320" s="89" t="n">
        <v>0</v>
      </c>
      <c r="J320" s="89" t="n">
        <v>0</v>
      </c>
      <c r="K320" s="89" t="n">
        <v>0</v>
      </c>
      <c r="L320" s="89" t="n">
        <v>0</v>
      </c>
    </row>
    <row r="321" customFormat="false" ht="12.75" hidden="true" customHeight="true" outlineLevel="1" collapsed="false">
      <c r="A321" s="13"/>
      <c r="B321" s="18" t="s">
        <v>762</v>
      </c>
      <c r="C321" s="89" t="n">
        <v>-2682.05</v>
      </c>
      <c r="D321" s="89" t="n">
        <v>-1757.26212686567</v>
      </c>
      <c r="E321" s="89" t="n">
        <v>924.787873134327</v>
      </c>
      <c r="F321" s="89" t="n">
        <v>-52.6266320201083</v>
      </c>
      <c r="G321" s="89" t="n">
        <v>0</v>
      </c>
      <c r="H321" s="89" t="n">
        <v>1616681.15671642</v>
      </c>
      <c r="I321" s="89" t="n">
        <v>0</v>
      </c>
      <c r="J321" s="89" t="n">
        <v>0</v>
      </c>
      <c r="K321" s="89" t="n">
        <v>0</v>
      </c>
      <c r="L321" s="89" t="n">
        <v>0</v>
      </c>
    </row>
    <row r="322" customFormat="false" ht="12.75" hidden="true" customHeight="true" outlineLevel="1" collapsed="false">
      <c r="A322" s="13"/>
      <c r="B322" s="18" t="s">
        <v>763</v>
      </c>
      <c r="C322" s="89" t="n">
        <v>0</v>
      </c>
      <c r="D322" s="89" t="n">
        <v>-496.047108208953</v>
      </c>
      <c r="E322" s="89" t="n">
        <v>-496.047108208953</v>
      </c>
      <c r="F322" s="89" t="n">
        <v>100</v>
      </c>
      <c r="G322" s="89" t="n">
        <v>0</v>
      </c>
      <c r="H322" s="89" t="n">
        <v>456363.339552239</v>
      </c>
      <c r="I322" s="89" t="n">
        <v>0</v>
      </c>
      <c r="J322" s="89" t="n">
        <v>0</v>
      </c>
      <c r="K322" s="89" t="n">
        <v>0</v>
      </c>
      <c r="L322" s="89" t="n">
        <v>0</v>
      </c>
    </row>
    <row r="323" customFormat="false" ht="12.75" hidden="true" customHeight="true" outlineLevel="1" collapsed="false">
      <c r="A323" s="13"/>
      <c r="B323" s="18" t="s">
        <v>764</v>
      </c>
      <c r="C323" s="89" t="n">
        <v>0</v>
      </c>
      <c r="D323" s="89" t="n">
        <v>1772.30582155343</v>
      </c>
      <c r="E323" s="89" t="n">
        <v>1772.30582155343</v>
      </c>
      <c r="F323" s="89" t="n">
        <v>100</v>
      </c>
      <c r="G323" s="89" t="n">
        <v>0</v>
      </c>
      <c r="H323" s="89" t="n">
        <v>-1840000</v>
      </c>
      <c r="I323" s="89" t="n">
        <v>0</v>
      </c>
      <c r="J323" s="89" t="n">
        <v>0</v>
      </c>
      <c r="K323" s="89" t="n">
        <v>0</v>
      </c>
      <c r="L323" s="89" t="n">
        <v>0</v>
      </c>
    </row>
    <row r="324" customFormat="false" ht="12.75" hidden="true" customHeight="true" outlineLevel="1" collapsed="false">
      <c r="A324" s="13"/>
      <c r="B324" s="18" t="s">
        <v>765</v>
      </c>
      <c r="C324" s="89" t="n">
        <v>-9846.9</v>
      </c>
      <c r="D324" s="89" t="n">
        <v>12784.9864805141</v>
      </c>
      <c r="E324" s="89" t="n">
        <v>22631.8864805141</v>
      </c>
      <c r="F324" s="89" t="n">
        <v>177.019244525662</v>
      </c>
      <c r="G324" s="89" t="n">
        <v>787011.7</v>
      </c>
      <c r="H324" s="89" t="n">
        <v>872247.108208956</v>
      </c>
      <c r="I324" s="89" t="n">
        <v>0</v>
      </c>
      <c r="J324" s="89" t="n">
        <v>92</v>
      </c>
      <c r="K324" s="89" t="n">
        <v>0</v>
      </c>
      <c r="L324" s="89" t="n">
        <v>1.3484925832801</v>
      </c>
    </row>
    <row r="325" customFormat="false" ht="12.75" hidden="true" customHeight="true" outlineLevel="1" collapsed="false">
      <c r="A325" s="13"/>
      <c r="B325" s="18" t="s">
        <v>766</v>
      </c>
      <c r="C325" s="89" t="n">
        <v>-229.9</v>
      </c>
      <c r="D325" s="89" t="n">
        <v>-688.073694029852</v>
      </c>
      <c r="E325" s="89" t="n">
        <v>-458.173694029852</v>
      </c>
      <c r="F325" s="89" t="n">
        <v>66.5878812117433</v>
      </c>
      <c r="G325" s="89" t="n">
        <v>0</v>
      </c>
      <c r="H325" s="89" t="n">
        <v>633027.798507463</v>
      </c>
      <c r="I325" s="89" t="n">
        <v>0</v>
      </c>
      <c r="J325" s="89" t="n">
        <v>0</v>
      </c>
      <c r="K325" s="89" t="n">
        <v>0</v>
      </c>
      <c r="L325" s="89" t="n">
        <v>0</v>
      </c>
    </row>
    <row r="326" customFormat="false" ht="12.75" hidden="true" customHeight="true" outlineLevel="1" collapsed="false">
      <c r="A326" s="13"/>
      <c r="B326" s="18" t="s">
        <v>767</v>
      </c>
      <c r="C326" s="89" t="n">
        <v>0</v>
      </c>
      <c r="D326" s="89" t="n">
        <v>-290.233208955223</v>
      </c>
      <c r="E326" s="89" t="n">
        <v>-290.233208955223</v>
      </c>
      <c r="F326" s="89" t="n">
        <v>100</v>
      </c>
      <c r="G326" s="89" t="n">
        <v>0</v>
      </c>
      <c r="H326" s="89" t="n">
        <v>267014.552238806</v>
      </c>
      <c r="I326" s="89" t="n">
        <v>0</v>
      </c>
      <c r="J326" s="89" t="n">
        <v>0</v>
      </c>
      <c r="K326" s="89" t="n">
        <v>0</v>
      </c>
      <c r="L326" s="89" t="n">
        <v>0</v>
      </c>
    </row>
    <row r="327" customFormat="false" ht="12.75" hidden="true" customHeight="true" outlineLevel="1" collapsed="false">
      <c r="A327" s="13"/>
      <c r="B327" s="18" t="s">
        <v>768</v>
      </c>
      <c r="C327" s="89" t="n">
        <v>-11915.94</v>
      </c>
      <c r="D327" s="89" t="n">
        <v>15454.5122128938</v>
      </c>
      <c r="E327" s="89" t="n">
        <v>27370.4522128938</v>
      </c>
      <c r="F327" s="89" t="n">
        <v>177.103307020317</v>
      </c>
      <c r="G327" s="89" t="n">
        <v>439633.27</v>
      </c>
      <c r="H327" s="89" t="n">
        <v>1574892.10199005</v>
      </c>
      <c r="I327" s="89" t="n">
        <v>0</v>
      </c>
      <c r="J327" s="89" t="n">
        <v>115</v>
      </c>
      <c r="K327" s="89" t="n">
        <v>0</v>
      </c>
      <c r="L327" s="89" t="n">
        <v>1.12850201117716</v>
      </c>
    </row>
    <row r="328" customFormat="false" ht="12.75" hidden="true" customHeight="true" outlineLevel="1" collapsed="false">
      <c r="A328" s="13"/>
      <c r="B328" s="18" t="s">
        <v>769</v>
      </c>
      <c r="C328" s="89" t="n">
        <v>-9139.97</v>
      </c>
      <c r="D328" s="89" t="n">
        <v>0</v>
      </c>
      <c r="E328" s="89" t="n">
        <v>9139.97</v>
      </c>
      <c r="F328" s="89" t="n">
        <v>0</v>
      </c>
      <c r="G328" s="89" t="n">
        <v>394702.54</v>
      </c>
      <c r="H328" s="89" t="n">
        <v>6384838.02294776</v>
      </c>
      <c r="I328" s="89" t="n">
        <v>0</v>
      </c>
      <c r="J328" s="89" t="n">
        <v>0</v>
      </c>
      <c r="K328" s="89" t="n">
        <v>0</v>
      </c>
      <c r="L328" s="89" t="n">
        <v>0</v>
      </c>
    </row>
    <row r="329" customFormat="false" ht="12.75" hidden="true" customHeight="true" outlineLevel="1" collapsed="false">
      <c r="A329" s="13"/>
      <c r="B329" s="18" t="s">
        <v>770</v>
      </c>
      <c r="C329" s="89" t="n">
        <v>-9236.29</v>
      </c>
      <c r="D329" s="89" t="n">
        <v>-866.02145522388</v>
      </c>
      <c r="E329" s="89" t="n">
        <v>8370.26854477612</v>
      </c>
      <c r="F329" s="89" t="n">
        <v>-966.519766258248</v>
      </c>
      <c r="G329" s="89" t="n">
        <v>602767.9</v>
      </c>
      <c r="H329" s="89" t="n">
        <v>796739.73880597</v>
      </c>
      <c r="I329" s="89" t="n">
        <v>0</v>
      </c>
      <c r="J329" s="89" t="n">
        <v>0</v>
      </c>
      <c r="K329" s="89" t="n">
        <v>0</v>
      </c>
      <c r="L329" s="89" t="n">
        <v>0</v>
      </c>
    </row>
    <row r="330" customFormat="false" ht="12.75" hidden="true" customHeight="true" outlineLevel="1" collapsed="false">
      <c r="A330" s="13"/>
      <c r="B330" s="18" t="s">
        <v>771</v>
      </c>
      <c r="C330" s="89" t="n">
        <v>0</v>
      </c>
      <c r="D330" s="89" t="n">
        <v>0</v>
      </c>
      <c r="E330" s="89" t="n">
        <v>0</v>
      </c>
      <c r="F330" s="89" t="n">
        <v>0</v>
      </c>
      <c r="G330" s="89" t="n">
        <v>0</v>
      </c>
      <c r="H330" s="89" t="n">
        <v>0</v>
      </c>
      <c r="I330" s="89" t="n">
        <v>0</v>
      </c>
      <c r="J330" s="89" t="n">
        <v>0</v>
      </c>
      <c r="K330" s="89" t="n">
        <v>0</v>
      </c>
      <c r="L330" s="89" t="n">
        <v>0</v>
      </c>
    </row>
    <row r="331" customFormat="false" ht="12.75" hidden="false" customHeight="false" outlineLevel="0" collapsed="false">
      <c r="A331" s="13"/>
      <c r="B331" s="20" t="s">
        <v>245</v>
      </c>
      <c r="C331" s="89" t="n">
        <v>-779668.27</v>
      </c>
      <c r="D331" s="89" t="n">
        <v>284151.057282944</v>
      </c>
      <c r="E331" s="89" t="n">
        <v>1063819.32728294</v>
      </c>
      <c r="F331" s="89" t="n">
        <v>374.385137769747</v>
      </c>
      <c r="G331" s="89" t="n">
        <v>35471608.09</v>
      </c>
      <c r="H331" s="89" t="n">
        <v>72513149.855311</v>
      </c>
      <c r="I331" s="89" t="n">
        <v>230</v>
      </c>
      <c r="J331" s="89" t="n">
        <v>2047</v>
      </c>
      <c r="K331" s="89" t="n">
        <v>-5.05541507013194</v>
      </c>
      <c r="L331" s="89" t="n">
        <v>8.0214032271222</v>
      </c>
    </row>
    <row r="332" customFormat="false" ht="12.75" hidden="true" customHeight="true" outlineLevel="1" collapsed="false">
      <c r="A332" s="13"/>
      <c r="B332" s="18" t="s">
        <v>772</v>
      </c>
      <c r="C332" s="89" t="n">
        <v>0</v>
      </c>
      <c r="D332" s="89" t="n">
        <v>0</v>
      </c>
      <c r="E332" s="89" t="n">
        <v>0</v>
      </c>
      <c r="F332" s="89" t="n">
        <v>0</v>
      </c>
      <c r="G332" s="89" t="n">
        <v>0</v>
      </c>
      <c r="H332" s="89" t="n">
        <v>0</v>
      </c>
      <c r="I332" s="89" t="n">
        <v>0</v>
      </c>
      <c r="J332" s="89" t="n">
        <v>0</v>
      </c>
      <c r="K332" s="89" t="n">
        <v>0</v>
      </c>
      <c r="L332" s="89" t="n">
        <v>0</v>
      </c>
    </row>
    <row r="333" customFormat="false" ht="12.75" hidden="true" customHeight="true" outlineLevel="1" collapsed="false">
      <c r="A333" s="13"/>
      <c r="B333" s="18" t="s">
        <v>773</v>
      </c>
      <c r="C333" s="89" t="n">
        <v>0</v>
      </c>
      <c r="D333" s="89" t="n">
        <v>0</v>
      </c>
      <c r="E333" s="89" t="n">
        <v>0</v>
      </c>
      <c r="F333" s="89" t="n">
        <v>0</v>
      </c>
      <c r="G333" s="89" t="n">
        <v>0</v>
      </c>
      <c r="H333" s="89" t="n">
        <v>1892736.94029851</v>
      </c>
      <c r="I333" s="89" t="n">
        <v>0</v>
      </c>
      <c r="J333" s="89" t="n">
        <v>0</v>
      </c>
      <c r="K333" s="89" t="n">
        <v>0</v>
      </c>
      <c r="L333" s="89" t="n">
        <v>0</v>
      </c>
    </row>
    <row r="334" customFormat="false" ht="12.75" hidden="true" customHeight="true" outlineLevel="1" collapsed="false">
      <c r="A334" s="13"/>
      <c r="B334" s="18" t="s">
        <v>774</v>
      </c>
      <c r="C334" s="89" t="n">
        <v>-61075.73</v>
      </c>
      <c r="D334" s="89" t="n">
        <v>0</v>
      </c>
      <c r="E334" s="89" t="n">
        <v>61075.73</v>
      </c>
      <c r="F334" s="89" t="n">
        <v>0</v>
      </c>
      <c r="G334" s="89" t="n">
        <v>5145838.53</v>
      </c>
      <c r="H334" s="89" t="n">
        <v>0</v>
      </c>
      <c r="I334" s="89" t="n">
        <v>0</v>
      </c>
      <c r="J334" s="89" t="n">
        <v>1242</v>
      </c>
      <c r="K334" s="89" t="n">
        <v>0</v>
      </c>
      <c r="L334" s="89" t="n">
        <v>0</v>
      </c>
    </row>
    <row r="335" customFormat="false" ht="12.75" hidden="true" customHeight="true" outlineLevel="1" collapsed="false">
      <c r="A335" s="13"/>
      <c r="B335" s="18" t="s">
        <v>775</v>
      </c>
      <c r="C335" s="89" t="n">
        <v>-5517.37</v>
      </c>
      <c r="D335" s="89" t="n">
        <v>0</v>
      </c>
      <c r="E335" s="89" t="n">
        <v>5517.37</v>
      </c>
      <c r="F335" s="89" t="n">
        <v>0</v>
      </c>
      <c r="G335" s="89" t="n">
        <v>592600.29</v>
      </c>
      <c r="H335" s="89" t="n">
        <v>3967661</v>
      </c>
      <c r="I335" s="89" t="n">
        <v>0</v>
      </c>
      <c r="J335" s="89" t="n">
        <v>0</v>
      </c>
      <c r="K335" s="89" t="n">
        <v>0</v>
      </c>
      <c r="L335" s="89" t="n">
        <v>0</v>
      </c>
    </row>
    <row r="336" customFormat="false" ht="12.75" hidden="true" customHeight="true" outlineLevel="1" collapsed="false">
      <c r="A336" s="13"/>
      <c r="B336" s="18" t="s">
        <v>776</v>
      </c>
      <c r="C336" s="89" t="n">
        <v>0</v>
      </c>
      <c r="D336" s="89" t="n">
        <v>0</v>
      </c>
      <c r="E336" s="89" t="n">
        <v>0</v>
      </c>
      <c r="F336" s="89" t="n">
        <v>0</v>
      </c>
      <c r="G336" s="89" t="n">
        <v>0</v>
      </c>
      <c r="H336" s="89" t="n">
        <v>7.29477611940299</v>
      </c>
      <c r="I336" s="89" t="n">
        <v>0</v>
      </c>
      <c r="J336" s="89" t="n">
        <v>0</v>
      </c>
      <c r="K336" s="89" t="n">
        <v>0</v>
      </c>
      <c r="L336" s="89" t="n">
        <v>0</v>
      </c>
    </row>
    <row r="337" customFormat="false" ht="12.75" hidden="true" customHeight="true" outlineLevel="1" collapsed="false">
      <c r="A337" s="13"/>
      <c r="B337" s="18" t="s">
        <v>777</v>
      </c>
      <c r="C337" s="89" t="n">
        <v>0</v>
      </c>
      <c r="D337" s="89" t="n">
        <v>0</v>
      </c>
      <c r="E337" s="89" t="n">
        <v>0</v>
      </c>
      <c r="F337" s="89" t="n">
        <v>0</v>
      </c>
      <c r="G337" s="89" t="n">
        <v>1536069.03</v>
      </c>
      <c r="H337" s="89" t="n">
        <v>10389309.875</v>
      </c>
      <c r="I337" s="89" t="n">
        <v>0</v>
      </c>
      <c r="J337" s="89" t="n">
        <v>0</v>
      </c>
      <c r="K337" s="89" t="n">
        <v>0</v>
      </c>
      <c r="L337" s="89" t="n">
        <v>0</v>
      </c>
    </row>
    <row r="338" customFormat="false" ht="12.75" hidden="true" customHeight="true" outlineLevel="1" collapsed="false">
      <c r="A338" s="13"/>
      <c r="B338" s="18" t="s">
        <v>778</v>
      </c>
      <c r="C338" s="89" t="n">
        <v>0</v>
      </c>
      <c r="D338" s="89" t="n">
        <v>0</v>
      </c>
      <c r="E338" s="89" t="n">
        <v>0</v>
      </c>
      <c r="F338" s="89" t="n">
        <v>0</v>
      </c>
      <c r="G338" s="89" t="n">
        <v>0</v>
      </c>
      <c r="H338" s="89" t="n">
        <v>0</v>
      </c>
      <c r="I338" s="89" t="n">
        <v>0</v>
      </c>
      <c r="J338" s="89" t="n">
        <v>0</v>
      </c>
      <c r="K338" s="89" t="n">
        <v>0</v>
      </c>
      <c r="L338" s="89" t="n">
        <v>0</v>
      </c>
    </row>
    <row r="339" customFormat="false" ht="12.75" hidden="true" customHeight="true" outlineLevel="1" collapsed="false">
      <c r="A339" s="13"/>
      <c r="B339" s="18" t="s">
        <v>779</v>
      </c>
      <c r="C339" s="89" t="n">
        <v>-36782.35</v>
      </c>
      <c r="D339" s="89" t="n">
        <v>0</v>
      </c>
      <c r="E339" s="89" t="n">
        <v>36782.35</v>
      </c>
      <c r="F339" s="89" t="n">
        <v>0</v>
      </c>
      <c r="G339" s="89" t="n">
        <v>2015898.02</v>
      </c>
      <c r="H339" s="89" t="n">
        <v>4670184.32835821</v>
      </c>
      <c r="I339" s="89" t="n">
        <v>0</v>
      </c>
      <c r="J339" s="89" t="n">
        <v>0</v>
      </c>
      <c r="K339" s="89" t="n">
        <v>0</v>
      </c>
      <c r="L339" s="89" t="n">
        <v>0</v>
      </c>
    </row>
    <row r="340" customFormat="false" ht="12.75" hidden="true" customHeight="true" outlineLevel="1" collapsed="false">
      <c r="A340" s="13"/>
      <c r="B340" s="18" t="s">
        <v>780</v>
      </c>
      <c r="C340" s="89" t="n">
        <v>0</v>
      </c>
      <c r="D340" s="89" t="n">
        <v>0</v>
      </c>
      <c r="E340" s="89" t="n">
        <v>0</v>
      </c>
      <c r="F340" s="89" t="n">
        <v>0</v>
      </c>
      <c r="G340" s="89" t="n">
        <v>0</v>
      </c>
      <c r="H340" s="89" t="n">
        <v>16654439.9595771</v>
      </c>
      <c r="I340" s="89" t="n">
        <v>0</v>
      </c>
      <c r="J340" s="89" t="n">
        <v>0</v>
      </c>
      <c r="K340" s="89" t="n">
        <v>0</v>
      </c>
      <c r="L340" s="89" t="n">
        <v>0</v>
      </c>
    </row>
    <row r="341" customFormat="false" ht="12.75" hidden="true" customHeight="true" outlineLevel="1" collapsed="false">
      <c r="A341" s="13"/>
      <c r="B341" s="18" t="s">
        <v>781</v>
      </c>
      <c r="C341" s="89" t="n">
        <v>0</v>
      </c>
      <c r="D341" s="89" t="n">
        <v>0</v>
      </c>
      <c r="E341" s="89" t="n">
        <v>0</v>
      </c>
      <c r="F341" s="89" t="n">
        <v>0</v>
      </c>
      <c r="G341" s="89" t="n">
        <v>0</v>
      </c>
      <c r="H341" s="89" t="n">
        <v>0</v>
      </c>
      <c r="I341" s="89" t="n">
        <v>0</v>
      </c>
      <c r="J341" s="89" t="n">
        <v>0</v>
      </c>
      <c r="K341" s="89" t="n">
        <v>0</v>
      </c>
      <c r="L341" s="89" t="n">
        <v>0</v>
      </c>
    </row>
    <row r="342" customFormat="false" ht="12.75" hidden="true" customHeight="true" outlineLevel="1" collapsed="false">
      <c r="A342" s="13"/>
      <c r="B342" s="18" t="s">
        <v>782</v>
      </c>
      <c r="C342" s="89" t="n">
        <v>0</v>
      </c>
      <c r="D342" s="89" t="n">
        <v>0</v>
      </c>
      <c r="E342" s="89" t="n">
        <v>0</v>
      </c>
      <c r="F342" s="89" t="n">
        <v>0</v>
      </c>
      <c r="G342" s="89" t="n">
        <v>262848.83</v>
      </c>
      <c r="H342" s="89" t="n">
        <v>0</v>
      </c>
      <c r="I342" s="89" t="n">
        <v>0</v>
      </c>
      <c r="J342" s="89" t="n">
        <v>1242</v>
      </c>
      <c r="K342" s="89" t="n">
        <v>0</v>
      </c>
      <c r="L342" s="89" t="n">
        <v>0</v>
      </c>
    </row>
    <row r="343" customFormat="false" ht="12.75" hidden="true" customHeight="true" outlineLevel="1" collapsed="false">
      <c r="A343" s="13"/>
      <c r="B343" s="18" t="s">
        <v>783</v>
      </c>
      <c r="C343" s="89" t="n">
        <v>0</v>
      </c>
      <c r="D343" s="89" t="n">
        <v>0</v>
      </c>
      <c r="E343" s="89" t="n">
        <v>0</v>
      </c>
      <c r="F343" s="89" t="n">
        <v>0</v>
      </c>
      <c r="G343" s="89" t="n">
        <v>0</v>
      </c>
      <c r="H343" s="89" t="n">
        <v>0</v>
      </c>
      <c r="I343" s="89" t="n">
        <v>0</v>
      </c>
      <c r="J343" s="89" t="n">
        <v>0</v>
      </c>
      <c r="K343" s="89" t="n">
        <v>0</v>
      </c>
      <c r="L343" s="89" t="n">
        <v>0</v>
      </c>
    </row>
    <row r="344" customFormat="false" ht="12.75" hidden="true" customHeight="true" outlineLevel="1" collapsed="false">
      <c r="A344" s="13"/>
      <c r="B344" s="18" t="s">
        <v>784</v>
      </c>
      <c r="C344" s="89" t="n">
        <v>0</v>
      </c>
      <c r="D344" s="89" t="n">
        <v>0</v>
      </c>
      <c r="E344" s="89" t="n">
        <v>0</v>
      </c>
      <c r="F344" s="89" t="n">
        <v>0</v>
      </c>
      <c r="G344" s="89" t="n">
        <v>0</v>
      </c>
      <c r="H344" s="89" t="n">
        <v>20.3109452736318</v>
      </c>
      <c r="I344" s="89" t="n">
        <v>0</v>
      </c>
      <c r="J344" s="89" t="n">
        <v>0</v>
      </c>
      <c r="K344" s="89" t="n">
        <v>0</v>
      </c>
      <c r="L344" s="89" t="n">
        <v>0</v>
      </c>
    </row>
    <row r="345" customFormat="false" ht="12.75" hidden="true" customHeight="true" outlineLevel="1" collapsed="false">
      <c r="A345" s="13"/>
      <c r="B345" s="18" t="s">
        <v>785</v>
      </c>
      <c r="C345" s="89" t="n">
        <v>0</v>
      </c>
      <c r="D345" s="89" t="n">
        <v>0</v>
      </c>
      <c r="E345" s="89" t="n">
        <v>0</v>
      </c>
      <c r="F345" s="89" t="n">
        <v>0</v>
      </c>
      <c r="G345" s="89" t="n">
        <v>0</v>
      </c>
      <c r="H345" s="89" t="n">
        <v>10.9421641791045</v>
      </c>
      <c r="I345" s="89" t="n">
        <v>0</v>
      </c>
      <c r="J345" s="89" t="n">
        <v>0</v>
      </c>
      <c r="K345" s="89" t="n">
        <v>0</v>
      </c>
      <c r="L345" s="89" t="n">
        <v>0</v>
      </c>
    </row>
    <row r="346" customFormat="false" ht="12.75" hidden="true" customHeight="true" outlineLevel="1" collapsed="false">
      <c r="A346" s="13"/>
      <c r="B346" s="18" t="s">
        <v>786</v>
      </c>
      <c r="C346" s="89" t="n">
        <v>0</v>
      </c>
      <c r="D346" s="89" t="n">
        <v>0</v>
      </c>
      <c r="E346" s="89" t="n">
        <v>0</v>
      </c>
      <c r="F346" s="89" t="n">
        <v>0</v>
      </c>
      <c r="G346" s="89" t="n">
        <v>0</v>
      </c>
      <c r="H346" s="89" t="n">
        <v>0</v>
      </c>
      <c r="I346" s="89" t="n">
        <v>0</v>
      </c>
      <c r="J346" s="89" t="n">
        <v>0</v>
      </c>
      <c r="K346" s="89" t="n">
        <v>0</v>
      </c>
      <c r="L346" s="89" t="n">
        <v>0</v>
      </c>
    </row>
    <row r="347" customFormat="false" ht="12.75" hidden="true" customHeight="true" outlineLevel="1" collapsed="false">
      <c r="A347" s="13"/>
      <c r="B347" s="18" t="s">
        <v>787</v>
      </c>
      <c r="C347" s="89" t="n">
        <v>0</v>
      </c>
      <c r="D347" s="89" t="n">
        <v>0</v>
      </c>
      <c r="E347" s="89" t="n">
        <v>0</v>
      </c>
      <c r="F347" s="89" t="n">
        <v>0</v>
      </c>
      <c r="G347" s="89" t="n">
        <v>0</v>
      </c>
      <c r="H347" s="89" t="n">
        <v>0</v>
      </c>
      <c r="I347" s="89" t="n">
        <v>0</v>
      </c>
      <c r="J347" s="89" t="n">
        <v>0</v>
      </c>
      <c r="K347" s="89" t="n">
        <v>0</v>
      </c>
      <c r="L347" s="89" t="n">
        <v>0</v>
      </c>
    </row>
    <row r="348" customFormat="false" ht="12.75" hidden="true" customHeight="true" outlineLevel="1" collapsed="false">
      <c r="A348" s="13"/>
      <c r="B348" s="18" t="s">
        <v>788</v>
      </c>
      <c r="C348" s="89" t="n">
        <v>0</v>
      </c>
      <c r="D348" s="89" t="n">
        <v>0</v>
      </c>
      <c r="E348" s="89" t="n">
        <v>0</v>
      </c>
      <c r="F348" s="89" t="n">
        <v>0</v>
      </c>
      <c r="G348" s="89" t="n">
        <v>1599356.06</v>
      </c>
      <c r="H348" s="89" t="n">
        <v>3294777.63432836</v>
      </c>
      <c r="I348" s="89" t="n">
        <v>0</v>
      </c>
      <c r="J348" s="89" t="n">
        <v>0</v>
      </c>
      <c r="K348" s="89" t="n">
        <v>0</v>
      </c>
      <c r="L348" s="89" t="n">
        <v>0</v>
      </c>
    </row>
    <row r="349" customFormat="false" ht="12.75" hidden="true" customHeight="true" outlineLevel="1" collapsed="false">
      <c r="A349" s="13"/>
      <c r="B349" s="18" t="s">
        <v>789</v>
      </c>
      <c r="C349" s="89" t="n">
        <v>0</v>
      </c>
      <c r="D349" s="89" t="n">
        <v>0</v>
      </c>
      <c r="E349" s="89" t="n">
        <v>0</v>
      </c>
      <c r="F349" s="89" t="n">
        <v>0</v>
      </c>
      <c r="G349" s="89" t="n">
        <v>0</v>
      </c>
      <c r="H349" s="89" t="n">
        <v>3.64738805970149</v>
      </c>
      <c r="I349" s="89" t="n">
        <v>0</v>
      </c>
      <c r="J349" s="89" t="n">
        <v>0</v>
      </c>
      <c r="K349" s="89" t="n">
        <v>0</v>
      </c>
      <c r="L349" s="89" t="n">
        <v>0</v>
      </c>
    </row>
    <row r="350" customFormat="false" ht="12.75" hidden="true" customHeight="true" outlineLevel="1" collapsed="false">
      <c r="A350" s="13"/>
      <c r="B350" s="18" t="s">
        <v>790</v>
      </c>
      <c r="C350" s="89" t="n">
        <v>-45441.53</v>
      </c>
      <c r="D350" s="89" t="n">
        <v>0</v>
      </c>
      <c r="E350" s="89" t="n">
        <v>45441.53</v>
      </c>
      <c r="F350" s="89" t="n">
        <v>0</v>
      </c>
      <c r="G350" s="89" t="n">
        <v>1844060.19</v>
      </c>
      <c r="H350" s="89" t="n">
        <v>10005587.9589552</v>
      </c>
      <c r="I350" s="89" t="n">
        <v>0</v>
      </c>
      <c r="J350" s="89" t="n">
        <v>0</v>
      </c>
      <c r="K350" s="89" t="n">
        <v>0</v>
      </c>
      <c r="L350" s="89" t="n">
        <v>0</v>
      </c>
    </row>
    <row r="351" customFormat="false" ht="12.75" hidden="true" customHeight="true" outlineLevel="1" collapsed="false">
      <c r="A351" s="13"/>
      <c r="B351" s="18" t="s">
        <v>791</v>
      </c>
      <c r="C351" s="89" t="n">
        <v>-6436.88</v>
      </c>
      <c r="D351" s="89" t="n">
        <v>0</v>
      </c>
      <c r="E351" s="89" t="n">
        <v>6436.88</v>
      </c>
      <c r="F351" s="89" t="n">
        <v>0</v>
      </c>
      <c r="G351" s="89" t="n">
        <v>353241.13</v>
      </c>
      <c r="H351" s="89" t="n">
        <v>8039166.39925374</v>
      </c>
      <c r="I351" s="89" t="n">
        <v>0</v>
      </c>
      <c r="J351" s="89" t="n">
        <v>0</v>
      </c>
      <c r="K351" s="89" t="n">
        <v>0</v>
      </c>
      <c r="L351" s="89" t="n">
        <v>0</v>
      </c>
    </row>
    <row r="352" customFormat="false" ht="12.75" hidden="true" customHeight="true" outlineLevel="1" collapsed="false">
      <c r="A352" s="13"/>
      <c r="B352" s="18" t="s">
        <v>792</v>
      </c>
      <c r="C352" s="89" t="n">
        <v>993.7</v>
      </c>
      <c r="D352" s="89" t="n">
        <v>0</v>
      </c>
      <c r="E352" s="89" t="n">
        <v>-993.7</v>
      </c>
      <c r="F352" s="89" t="n">
        <v>0</v>
      </c>
      <c r="G352" s="89" t="n">
        <v>188416.23</v>
      </c>
      <c r="H352" s="89" t="n">
        <v>0</v>
      </c>
      <c r="I352" s="89" t="n">
        <v>0</v>
      </c>
      <c r="J352" s="89" t="n">
        <v>0</v>
      </c>
      <c r="K352" s="89" t="n">
        <v>0</v>
      </c>
      <c r="L352" s="89" t="n">
        <v>0</v>
      </c>
    </row>
    <row r="353" customFormat="false" ht="12.75" hidden="true" customHeight="true" outlineLevel="1" collapsed="false">
      <c r="A353" s="13"/>
      <c r="B353" s="18" t="s">
        <v>793</v>
      </c>
      <c r="C353" s="89" t="n">
        <v>-36621.43</v>
      </c>
      <c r="D353" s="89" t="n">
        <v>0</v>
      </c>
      <c r="E353" s="89" t="n">
        <v>36621.43</v>
      </c>
      <c r="F353" s="89" t="n">
        <v>0</v>
      </c>
      <c r="G353" s="89" t="n">
        <v>1334816.96</v>
      </c>
      <c r="H353" s="89" t="n">
        <v>5385110.70708955</v>
      </c>
      <c r="I353" s="89" t="n">
        <v>0</v>
      </c>
      <c r="J353" s="89" t="n">
        <v>0</v>
      </c>
      <c r="K353" s="89" t="n">
        <v>0</v>
      </c>
      <c r="L353" s="89" t="n">
        <v>0</v>
      </c>
    </row>
    <row r="354" customFormat="false" ht="12.75" hidden="true" customHeight="true" outlineLevel="1" collapsed="false">
      <c r="A354" s="13"/>
      <c r="B354" s="18" t="s">
        <v>794</v>
      </c>
      <c r="C354" s="89" t="n">
        <v>-32184.54</v>
      </c>
      <c r="D354" s="89" t="n">
        <v>0</v>
      </c>
      <c r="E354" s="89" t="n">
        <v>32184.54</v>
      </c>
      <c r="F354" s="89" t="n">
        <v>0</v>
      </c>
      <c r="G354" s="89" t="n">
        <v>4733345.72</v>
      </c>
      <c r="H354" s="89" t="n">
        <v>1310862.68656716</v>
      </c>
      <c r="I354" s="89" t="n">
        <v>0</v>
      </c>
      <c r="J354" s="89" t="n">
        <v>23</v>
      </c>
      <c r="K354" s="89" t="n">
        <v>0</v>
      </c>
      <c r="L354" s="89" t="n">
        <v>0</v>
      </c>
    </row>
    <row r="355" customFormat="false" ht="12.75" hidden="true" customHeight="true" outlineLevel="1" collapsed="false">
      <c r="A355" s="13"/>
      <c r="B355" s="18" t="s">
        <v>795</v>
      </c>
      <c r="C355" s="89" t="n">
        <v>-12152.06</v>
      </c>
      <c r="D355" s="89" t="n">
        <v>0</v>
      </c>
      <c r="E355" s="89" t="n">
        <v>12152.06</v>
      </c>
      <c r="F355" s="89" t="n">
        <v>0</v>
      </c>
      <c r="G355" s="89" t="n">
        <v>794297.87</v>
      </c>
      <c r="H355" s="89" t="n">
        <v>0</v>
      </c>
      <c r="I355" s="89" t="n">
        <v>0</v>
      </c>
      <c r="J355" s="89" t="n">
        <v>0</v>
      </c>
      <c r="K355" s="89" t="n">
        <v>0</v>
      </c>
      <c r="L355" s="89" t="n">
        <v>0</v>
      </c>
    </row>
    <row r="356" customFormat="false" ht="12.75" hidden="true" customHeight="true" outlineLevel="1" collapsed="false">
      <c r="A356" s="13"/>
      <c r="B356" s="18" t="s">
        <v>796</v>
      </c>
      <c r="C356" s="89" t="n">
        <v>-54253.96</v>
      </c>
      <c r="D356" s="89" t="n">
        <v>0</v>
      </c>
      <c r="E356" s="89" t="n">
        <v>54253.96</v>
      </c>
      <c r="F356" s="89" t="n">
        <v>0</v>
      </c>
      <c r="G356" s="89" t="n">
        <v>0</v>
      </c>
      <c r="H356" s="89" t="n">
        <v>0</v>
      </c>
      <c r="I356" s="89" t="n">
        <v>0</v>
      </c>
      <c r="J356" s="89" t="n">
        <v>0</v>
      </c>
      <c r="K356" s="89" t="n">
        <v>0</v>
      </c>
      <c r="L356" s="89" t="n">
        <v>0</v>
      </c>
    </row>
    <row r="357" customFormat="false" ht="12.75" hidden="true" customHeight="true" outlineLevel="1" collapsed="false">
      <c r="A357" s="13"/>
      <c r="B357" s="18" t="s">
        <v>797</v>
      </c>
      <c r="C357" s="89" t="n">
        <v>-45058.38</v>
      </c>
      <c r="D357" s="89" t="n">
        <v>0</v>
      </c>
      <c r="E357" s="89" t="n">
        <v>45058.38</v>
      </c>
      <c r="F357" s="89" t="n">
        <v>0</v>
      </c>
      <c r="G357" s="89" t="n">
        <v>973457.06</v>
      </c>
      <c r="H357" s="89" t="n">
        <v>5013553.73134328</v>
      </c>
      <c r="I357" s="89" t="n">
        <v>0</v>
      </c>
      <c r="J357" s="89" t="n">
        <v>161</v>
      </c>
      <c r="K357" s="89" t="n">
        <v>0</v>
      </c>
      <c r="L357" s="89" t="n">
        <v>0</v>
      </c>
    </row>
    <row r="358" customFormat="false" ht="12.75" hidden="true" customHeight="true" outlineLevel="1" collapsed="false">
      <c r="A358" s="13"/>
      <c r="B358" s="18" t="s">
        <v>798</v>
      </c>
      <c r="C358" s="89" t="n">
        <v>0</v>
      </c>
      <c r="D358" s="89" t="n">
        <v>0</v>
      </c>
      <c r="E358" s="89" t="n">
        <v>0</v>
      </c>
      <c r="F358" s="89" t="n">
        <v>0</v>
      </c>
      <c r="G358" s="89" t="n">
        <v>0</v>
      </c>
      <c r="H358" s="89" t="n">
        <v>0</v>
      </c>
      <c r="I358" s="89" t="n">
        <v>0</v>
      </c>
      <c r="J358" s="89" t="n">
        <v>0</v>
      </c>
      <c r="K358" s="89" t="n">
        <v>0</v>
      </c>
      <c r="L358" s="89" t="n">
        <v>0</v>
      </c>
    </row>
    <row r="359" customFormat="false" ht="12.75" hidden="true" customHeight="true" outlineLevel="1" collapsed="false">
      <c r="A359" s="13"/>
      <c r="B359" s="18" t="s">
        <v>799</v>
      </c>
      <c r="C359" s="89" t="n">
        <v>-28391.39</v>
      </c>
      <c r="D359" s="89" t="n">
        <v>0</v>
      </c>
      <c r="E359" s="89" t="n">
        <v>28391.39</v>
      </c>
      <c r="F359" s="89" t="n">
        <v>0</v>
      </c>
      <c r="G359" s="89" t="n">
        <v>1586695.71</v>
      </c>
      <c r="H359" s="89" t="n">
        <v>11618830.4297264</v>
      </c>
      <c r="I359" s="89" t="n">
        <v>0</v>
      </c>
      <c r="J359" s="89" t="n">
        <v>207</v>
      </c>
      <c r="K359" s="89" t="n">
        <v>0</v>
      </c>
      <c r="L359" s="89" t="n">
        <v>0</v>
      </c>
    </row>
    <row r="360" customFormat="false" ht="12.75" hidden="true" customHeight="true" outlineLevel="1" collapsed="false">
      <c r="A360" s="13"/>
      <c r="B360" s="18" t="s">
        <v>800</v>
      </c>
      <c r="C360" s="89" t="n">
        <v>0</v>
      </c>
      <c r="D360" s="89" t="n">
        <v>0</v>
      </c>
      <c r="E360" s="89" t="n">
        <v>0</v>
      </c>
      <c r="F360" s="89" t="n">
        <v>0</v>
      </c>
      <c r="G360" s="89" t="n">
        <v>0</v>
      </c>
      <c r="H360" s="89" t="n">
        <v>3060927.3227612</v>
      </c>
      <c r="I360" s="89" t="n">
        <v>0</v>
      </c>
      <c r="J360" s="89" t="n">
        <v>46</v>
      </c>
      <c r="K360" s="89" t="n">
        <v>0</v>
      </c>
      <c r="L360" s="89" t="n">
        <v>0</v>
      </c>
    </row>
    <row r="361" customFormat="false" ht="12.75" hidden="true" customHeight="true" outlineLevel="1" collapsed="false">
      <c r="A361" s="13"/>
      <c r="B361" s="18" t="s">
        <v>801</v>
      </c>
      <c r="C361" s="89" t="n">
        <v>-29119.37</v>
      </c>
      <c r="D361" s="89" t="n">
        <v>0</v>
      </c>
      <c r="E361" s="89" t="n">
        <v>29119.37</v>
      </c>
      <c r="F361" s="89" t="n">
        <v>0</v>
      </c>
      <c r="G361" s="89" t="n">
        <v>1845090.36</v>
      </c>
      <c r="H361" s="89" t="n">
        <v>17501551.1716418</v>
      </c>
      <c r="I361" s="89" t="n">
        <v>0</v>
      </c>
      <c r="J361" s="89" t="n">
        <v>276</v>
      </c>
      <c r="K361" s="89" t="n">
        <v>0</v>
      </c>
      <c r="L361" s="89" t="n">
        <v>0</v>
      </c>
    </row>
    <row r="362" customFormat="false" ht="12.75" hidden="true" customHeight="true" outlineLevel="1" collapsed="false">
      <c r="A362" s="13"/>
      <c r="B362" s="18" t="s">
        <v>802</v>
      </c>
      <c r="C362" s="89" t="n">
        <v>0</v>
      </c>
      <c r="D362" s="89" t="n">
        <v>0</v>
      </c>
      <c r="E362" s="89" t="n">
        <v>0</v>
      </c>
      <c r="F362" s="89" t="n">
        <v>0</v>
      </c>
      <c r="G362" s="89" t="n">
        <v>0</v>
      </c>
      <c r="H362" s="89" t="n">
        <v>7.29477611940299</v>
      </c>
      <c r="I362" s="89" t="n">
        <v>0</v>
      </c>
      <c r="J362" s="89" t="n">
        <v>46</v>
      </c>
      <c r="K362" s="89" t="n">
        <v>0</v>
      </c>
      <c r="L362" s="89" t="n">
        <v>0</v>
      </c>
    </row>
    <row r="363" customFormat="false" ht="12.75" hidden="true" customHeight="true" outlineLevel="1" collapsed="false">
      <c r="A363" s="13"/>
      <c r="B363" s="18" t="s">
        <v>803</v>
      </c>
      <c r="C363" s="89" t="n">
        <v>-6436.91</v>
      </c>
      <c r="D363" s="89" t="n">
        <v>0</v>
      </c>
      <c r="E363" s="89" t="n">
        <v>6436.91</v>
      </c>
      <c r="F363" s="89" t="n">
        <v>0</v>
      </c>
      <c r="G363" s="89" t="n">
        <v>340617.35</v>
      </c>
      <c r="H363" s="89" t="n">
        <v>2463228.94029851</v>
      </c>
      <c r="I363" s="89" t="n">
        <v>0</v>
      </c>
      <c r="J363" s="89" t="n">
        <v>23</v>
      </c>
      <c r="K363" s="89" t="n">
        <v>0</v>
      </c>
      <c r="L363" s="89" t="n">
        <v>0</v>
      </c>
    </row>
    <row r="364" customFormat="false" ht="12.75" hidden="true" customHeight="true" outlineLevel="1" collapsed="false">
      <c r="A364" s="13"/>
      <c r="B364" s="18" t="s">
        <v>804</v>
      </c>
      <c r="C364" s="89" t="n">
        <v>-170666.74</v>
      </c>
      <c r="D364" s="89" t="n">
        <v>0</v>
      </c>
      <c r="E364" s="89" t="n">
        <v>170666.74</v>
      </c>
      <c r="F364" s="89" t="n">
        <v>0</v>
      </c>
      <c r="G364" s="89" t="n">
        <v>5062099.9</v>
      </c>
      <c r="H364" s="89" t="n">
        <v>10414738.9925373</v>
      </c>
      <c r="I364" s="89" t="n">
        <v>23</v>
      </c>
      <c r="J364" s="89" t="n">
        <v>276</v>
      </c>
      <c r="K364" s="89" t="n">
        <v>-0.77543610310812</v>
      </c>
      <c r="L364" s="89" t="n">
        <v>0</v>
      </c>
    </row>
    <row r="365" customFormat="false" ht="12.75" hidden="true" customHeight="true" outlineLevel="1" collapsed="false">
      <c r="A365" s="13"/>
      <c r="B365" s="18" t="s">
        <v>805</v>
      </c>
      <c r="C365" s="89" t="n">
        <v>-23268.89</v>
      </c>
      <c r="D365" s="89" t="n">
        <v>0</v>
      </c>
      <c r="E365" s="89" t="n">
        <v>23268.89</v>
      </c>
      <c r="F365" s="89" t="n">
        <v>0</v>
      </c>
      <c r="G365" s="89" t="n">
        <v>972173.43</v>
      </c>
      <c r="H365" s="89" t="n">
        <v>3324728.95522388</v>
      </c>
      <c r="I365" s="89" t="n">
        <v>0</v>
      </c>
      <c r="J365" s="89" t="n">
        <v>69</v>
      </c>
      <c r="K365" s="89" t="n">
        <v>0</v>
      </c>
      <c r="L365" s="89" t="n">
        <v>0</v>
      </c>
    </row>
    <row r="366" customFormat="false" ht="12.75" hidden="false" customHeight="false" outlineLevel="0" collapsed="false">
      <c r="A366" s="13"/>
      <c r="B366" s="20" t="s">
        <v>246</v>
      </c>
      <c r="C366" s="89" t="n">
        <v>-592413.83</v>
      </c>
      <c r="D366" s="89" t="n">
        <v>0</v>
      </c>
      <c r="E366" s="89" t="n">
        <v>592413.83</v>
      </c>
      <c r="F366" s="89" t="n">
        <v>0</v>
      </c>
      <c r="G366" s="89" t="n">
        <v>31180922.67</v>
      </c>
      <c r="H366" s="89" t="n">
        <v>119007446.52301</v>
      </c>
      <c r="I366" s="89" t="n">
        <v>23</v>
      </c>
      <c r="J366" s="89" t="n">
        <v>3611</v>
      </c>
      <c r="K366" s="89" t="n">
        <v>-0.43698251761836</v>
      </c>
      <c r="L366" s="89" t="n">
        <v>0</v>
      </c>
    </row>
    <row r="367" customFormat="false" ht="12.75" hidden="false" customHeight="false" outlineLevel="0" collapsed="false">
      <c r="A367" s="13"/>
      <c r="B367" s="18" t="s">
        <v>247</v>
      </c>
      <c r="C367" s="89" t="n">
        <v>2993836.4</v>
      </c>
      <c r="D367" s="89" t="n">
        <v>0</v>
      </c>
      <c r="E367" s="89" t="n">
        <v>-2993836.4</v>
      </c>
      <c r="F367" s="89" t="n">
        <v>0</v>
      </c>
      <c r="G367" s="89" t="n">
        <v>0</v>
      </c>
      <c r="H367" s="89" t="n">
        <v>0</v>
      </c>
      <c r="I367" s="89" t="n">
        <v>161</v>
      </c>
      <c r="J367" s="89" t="n">
        <v>0</v>
      </c>
      <c r="K367" s="89" t="n">
        <v>0</v>
      </c>
      <c r="L367" s="89" t="n">
        <v>0</v>
      </c>
    </row>
    <row r="368" customFormat="false" ht="12.75" hidden="false" customHeight="false" outlineLevel="0" collapsed="false">
      <c r="A368" s="13"/>
      <c r="B368" s="20" t="s">
        <v>248</v>
      </c>
      <c r="C368" s="89" t="n">
        <v>1525214.55</v>
      </c>
      <c r="D368" s="89" t="n">
        <v>284151.057282944</v>
      </c>
      <c r="E368" s="89" t="n">
        <v>-1241063.49271706</v>
      </c>
      <c r="F368" s="89" t="n">
        <v>-436.761877497174</v>
      </c>
      <c r="G368" s="89" t="n">
        <v>220545210.37</v>
      </c>
      <c r="H368" s="89" t="n">
        <v>206593813.013893</v>
      </c>
      <c r="I368" s="89" t="n">
        <v>437</v>
      </c>
      <c r="J368" s="89" t="n">
        <v>8418</v>
      </c>
      <c r="K368" s="89" t="n">
        <v>3.02214116204024</v>
      </c>
      <c r="L368" s="89" t="n">
        <v>11.5781957131841</v>
      </c>
    </row>
    <row r="369" customFormat="false" ht="12.75" hidden="false" customHeight="false" outlineLevel="0" collapsed="false">
      <c r="A369" s="13"/>
      <c r="B369" s="20" t="s">
        <v>806</v>
      </c>
      <c r="C369" s="89" t="n">
        <v>-1407923.08</v>
      </c>
      <c r="D369" s="89" t="n">
        <v>-4212026.1890539</v>
      </c>
      <c r="E369" s="89" t="n">
        <v>-2804103.1090539</v>
      </c>
      <c r="F369" s="89" t="n">
        <v>66.5737339511594</v>
      </c>
      <c r="G369" s="89" t="n">
        <v>1015942646.66</v>
      </c>
      <c r="H369" s="89" t="n">
        <v>1057687864.35828</v>
      </c>
      <c r="I369" s="89" t="n">
        <v>8165</v>
      </c>
      <c r="J369" s="89" t="n">
        <v>18400</v>
      </c>
      <c r="K369" s="89" t="n">
        <v>-11.3152961793592</v>
      </c>
      <c r="L369" s="89" t="n">
        <v>-73.274247053608</v>
      </c>
    </row>
    <row r="370" customFormat="false" ht="12.75" hidden="true" customHeight="false" outlineLevel="0" collapsed="false">
      <c r="B370" s="20" t="s">
        <v>249</v>
      </c>
      <c r="C370" s="89" t="n">
        <v>0</v>
      </c>
      <c r="D370" s="89" t="n">
        <v>0</v>
      </c>
      <c r="E370" s="89" t="n">
        <v>0</v>
      </c>
      <c r="F370" s="89" t="n">
        <v>0</v>
      </c>
      <c r="G370" s="89" t="n">
        <v>0</v>
      </c>
      <c r="H370" s="89" t="n">
        <v>0</v>
      </c>
      <c r="I370" s="89" t="n">
        <v>0</v>
      </c>
      <c r="J370" s="89" t="n">
        <v>0</v>
      </c>
      <c r="K370" s="89" t="n">
        <v>0</v>
      </c>
      <c r="L370" s="89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0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L3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41" activeCellId="0" sqref="F241"/>
    </sheetView>
  </sheetViews>
  <sheetFormatPr defaultColWidth="9.0546875" defaultRowHeight="12.75" customHeight="true" zeroHeight="false" outlineLevelRow="3" outlineLevelCol="0"/>
  <cols>
    <col collapsed="false" customWidth="true" hidden="false" outlineLevel="0" max="2" min="2" style="0" width="41.7"/>
    <col collapsed="false" customWidth="true" hidden="false" outlineLevel="0" max="5" min="3" style="0" width="13.99"/>
    <col collapsed="false" customWidth="true" hidden="false" outlineLevel="0" max="6" min="6" style="0" width="27.7"/>
    <col collapsed="false" customWidth="true" hidden="false" outlineLevel="0" max="7" min="7" style="0" width="23.28"/>
    <col collapsed="false" customWidth="true" hidden="false" outlineLevel="0" max="8" min="8" style="0" width="22.85"/>
    <col collapsed="false" customWidth="true" hidden="false" outlineLevel="0" max="9" min="9" style="0" width="27.28"/>
    <col collapsed="false" customWidth="true" hidden="false" outlineLevel="0" max="10" min="10" style="0" width="27.85"/>
    <col collapsed="false" customWidth="true" hidden="false" outlineLevel="0" max="11" min="11" style="0" width="24.56"/>
    <col collapsed="false" customWidth="true" hidden="false" outlineLevel="0" max="12" min="12" style="0" width="25.13"/>
  </cols>
  <sheetData>
    <row r="4" customFormat="false" ht="12.75" hidden="false" customHeight="false" outlineLevel="0" collapsed="false">
      <c r="B4" s="6" t="s">
        <v>0</v>
      </c>
    </row>
    <row r="5" customFormat="false" ht="12.75" hidden="false" customHeight="true" outlineLevel="0" collapsed="false">
      <c r="B5" s="3" t="s">
        <v>243</v>
      </c>
      <c r="C5" s="3" t="s">
        <v>807</v>
      </c>
    </row>
    <row r="7" customFormat="false" ht="21.75" hidden="false" customHeight="true" outlineLevel="0" collapsed="false">
      <c r="A7" s="403"/>
      <c r="B7" s="403"/>
      <c r="C7" s="404" t="s">
        <v>207</v>
      </c>
      <c r="D7" s="404" t="s">
        <v>253</v>
      </c>
      <c r="E7" s="405" t="s">
        <v>211</v>
      </c>
      <c r="F7" s="405" t="s">
        <v>254</v>
      </c>
      <c r="G7" s="404" t="s">
        <v>517</v>
      </c>
      <c r="H7" s="404" t="s">
        <v>518</v>
      </c>
      <c r="I7" s="404" t="s">
        <v>519</v>
      </c>
      <c r="J7" s="404" t="s">
        <v>520</v>
      </c>
      <c r="K7" s="405" t="s">
        <v>521</v>
      </c>
      <c r="L7" s="405" t="s">
        <v>522</v>
      </c>
    </row>
    <row r="8" customFormat="false" ht="12.75" hidden="true" customHeight="true" outlineLevel="3" collapsed="false">
      <c r="B8" s="18" t="s">
        <v>510</v>
      </c>
      <c r="C8" s="89" t="n">
        <v>-245059.82</v>
      </c>
      <c r="D8" s="89" t="n">
        <v>188440.262607148</v>
      </c>
      <c r="E8" s="89" t="n">
        <v>433500.082607148</v>
      </c>
      <c r="F8" s="89" t="n">
        <v>230.046422462746</v>
      </c>
      <c r="G8" s="89" t="n">
        <v>1451636.72</v>
      </c>
      <c r="H8" s="89" t="n">
        <v>6103882.46268657</v>
      </c>
      <c r="I8" s="89" t="n">
        <v>506</v>
      </c>
      <c r="J8" s="89" t="n">
        <v>598</v>
      </c>
      <c r="K8" s="89" t="n">
        <v>-38.8277299846755</v>
      </c>
      <c r="L8" s="89" t="n">
        <v>18.464707061736</v>
      </c>
    </row>
    <row r="9" customFormat="false" ht="12.75" hidden="true" customHeight="true" outlineLevel="3" collapsed="false">
      <c r="B9" s="18" t="s">
        <v>511</v>
      </c>
      <c r="C9" s="89" t="n">
        <v>-255024.09</v>
      </c>
      <c r="D9" s="89" t="n">
        <v>86972.4288956068</v>
      </c>
      <c r="E9" s="89" t="n">
        <v>341996.518895607</v>
      </c>
      <c r="F9" s="89" t="n">
        <v>393.224063347829</v>
      </c>
      <c r="G9" s="89" t="n">
        <v>2042722</v>
      </c>
      <c r="H9" s="89" t="n">
        <v>4138592.53731343</v>
      </c>
      <c r="I9" s="89" t="n">
        <v>299</v>
      </c>
      <c r="J9" s="89" t="n">
        <v>276</v>
      </c>
      <c r="K9" s="89" t="n">
        <v>-20.1000814060846</v>
      </c>
      <c r="L9" s="89" t="n">
        <v>5.80082170791465</v>
      </c>
    </row>
    <row r="10" customFormat="false" ht="12.75" hidden="true" customHeight="true" outlineLevel="3" collapsed="false">
      <c r="B10" s="18" t="s">
        <v>512</v>
      </c>
      <c r="C10" s="89" t="n">
        <v>0</v>
      </c>
      <c r="D10" s="89" t="n">
        <v>0</v>
      </c>
      <c r="E10" s="89" t="n">
        <v>0</v>
      </c>
      <c r="F10" s="89" t="n">
        <v>0</v>
      </c>
      <c r="G10" s="89" t="n">
        <v>0</v>
      </c>
      <c r="H10" s="89" t="n">
        <v>0</v>
      </c>
      <c r="I10" s="89" t="n">
        <v>0</v>
      </c>
      <c r="J10" s="89" t="n">
        <v>0</v>
      </c>
      <c r="K10" s="89" t="n">
        <v>0</v>
      </c>
      <c r="L10" s="89" t="n">
        <v>0</v>
      </c>
    </row>
    <row r="11" customFormat="false" ht="12.75" hidden="true" customHeight="true" outlineLevel="2" collapsed="false">
      <c r="B11" s="20" t="s">
        <v>489</v>
      </c>
      <c r="C11" s="89" t="n">
        <v>-500083.91</v>
      </c>
      <c r="D11" s="89" t="n">
        <v>275412.691502755</v>
      </c>
      <c r="E11" s="89" t="n">
        <v>775496.601502755</v>
      </c>
      <c r="F11" s="89" t="n">
        <v>281.576203794878</v>
      </c>
      <c r="G11" s="89" t="n">
        <v>3494358.72</v>
      </c>
      <c r="H11" s="89" t="n">
        <v>10242475</v>
      </c>
      <c r="I11" s="89" t="n">
        <v>805</v>
      </c>
      <c r="J11" s="89" t="n">
        <v>874</v>
      </c>
      <c r="K11" s="89" t="n">
        <v>-55.9567075042599</v>
      </c>
      <c r="L11" s="89" t="n">
        <v>23.5047009680998</v>
      </c>
    </row>
    <row r="12" customFormat="false" ht="12.75" hidden="true" customHeight="true" outlineLevel="3" collapsed="false">
      <c r="B12" s="18" t="s">
        <v>513</v>
      </c>
      <c r="C12" s="89" t="n">
        <v>-382679.56</v>
      </c>
      <c r="D12" s="89" t="n">
        <v>101467.833711541</v>
      </c>
      <c r="E12" s="89" t="n">
        <v>484147.393711541</v>
      </c>
      <c r="F12" s="89" t="n">
        <v>477.143717375404</v>
      </c>
      <c r="G12" s="89" t="n">
        <v>1494714.34</v>
      </c>
      <c r="H12" s="89" t="n">
        <v>4666597.01492537</v>
      </c>
      <c r="I12" s="89" t="n">
        <v>276</v>
      </c>
      <c r="J12" s="89" t="n">
        <v>322</v>
      </c>
      <c r="K12" s="89" t="n">
        <v>-35.3310180191353</v>
      </c>
      <c r="L12" s="89" t="n">
        <v>7.0015502519905</v>
      </c>
    </row>
    <row r="13" customFormat="false" ht="12.75" hidden="true" customHeight="true" outlineLevel="3" collapsed="false">
      <c r="B13" s="18" t="s">
        <v>514</v>
      </c>
      <c r="C13" s="89" t="n">
        <v>-216241.15</v>
      </c>
      <c r="D13" s="89" t="n">
        <v>130458.64334341</v>
      </c>
      <c r="E13" s="89" t="n">
        <v>346699.79334341</v>
      </c>
      <c r="F13" s="89" t="n">
        <v>265.754559803893</v>
      </c>
      <c r="G13" s="89" t="n">
        <v>1642230.13</v>
      </c>
      <c r="H13" s="89" t="n">
        <v>4321200.09328358</v>
      </c>
      <c r="I13" s="89" t="n">
        <v>322</v>
      </c>
      <c r="J13" s="89" t="n">
        <v>414</v>
      </c>
      <c r="K13" s="89" t="n">
        <v>-21.1997237865804</v>
      </c>
      <c r="L13" s="89" t="n">
        <v>12.5087088023223</v>
      </c>
    </row>
    <row r="14" customFormat="false" ht="12.75" hidden="true" customHeight="true" outlineLevel="2" collapsed="false">
      <c r="B14" s="20" t="s">
        <v>490</v>
      </c>
      <c r="C14" s="89" t="n">
        <v>-598920.71</v>
      </c>
      <c r="D14" s="89" t="n">
        <v>231926.477054952</v>
      </c>
      <c r="E14" s="89" t="n">
        <v>830847.187054952</v>
      </c>
      <c r="F14" s="89" t="n">
        <v>358.237316241429</v>
      </c>
      <c r="G14" s="89" t="n">
        <v>3136944.47</v>
      </c>
      <c r="H14" s="89" t="n">
        <v>8987797.10820896</v>
      </c>
      <c r="I14" s="89" t="n">
        <v>598</v>
      </c>
      <c r="J14" s="89" t="n">
        <v>736</v>
      </c>
      <c r="K14" s="89" t="n">
        <v>-57.0865356408429</v>
      </c>
      <c r="L14" s="89" t="n">
        <v>18.9971070218982</v>
      </c>
    </row>
    <row r="15" customFormat="false" ht="12.75" hidden="true" customHeight="true" outlineLevel="3" collapsed="false">
      <c r="B15" s="18" t="s">
        <v>515</v>
      </c>
      <c r="C15" s="89" t="n">
        <v>0</v>
      </c>
      <c r="D15" s="89" t="n">
        <v>0</v>
      </c>
      <c r="E15" s="89" t="n">
        <v>0</v>
      </c>
      <c r="F15" s="89" t="n">
        <v>0</v>
      </c>
      <c r="G15" s="89" t="n">
        <v>0</v>
      </c>
      <c r="H15" s="89" t="n">
        <v>0</v>
      </c>
      <c r="I15" s="89" t="n">
        <v>0</v>
      </c>
      <c r="J15" s="89" t="n">
        <v>0</v>
      </c>
      <c r="K15" s="89" t="n">
        <v>0</v>
      </c>
      <c r="L15" s="89" t="n">
        <v>0</v>
      </c>
    </row>
    <row r="16" customFormat="false" ht="12.75" hidden="true" customHeight="true" outlineLevel="2" collapsed="false">
      <c r="B16" s="20" t="s">
        <v>491</v>
      </c>
      <c r="C16" s="89" t="n">
        <v>0</v>
      </c>
      <c r="D16" s="89" t="n">
        <v>0</v>
      </c>
      <c r="E16" s="89" t="n">
        <v>0</v>
      </c>
      <c r="F16" s="89" t="n">
        <v>0</v>
      </c>
      <c r="G16" s="89" t="n">
        <v>0</v>
      </c>
      <c r="H16" s="89" t="n">
        <v>0</v>
      </c>
      <c r="I16" s="89" t="n">
        <v>0</v>
      </c>
      <c r="J16" s="89" t="n">
        <v>0</v>
      </c>
      <c r="K16" s="89" t="n">
        <v>0</v>
      </c>
      <c r="L16" s="89" t="n">
        <v>0</v>
      </c>
    </row>
    <row r="17" customFormat="false" ht="12.75" hidden="true" customHeight="true" outlineLevel="3" collapsed="false">
      <c r="B17" s="18" t="s">
        <v>498</v>
      </c>
      <c r="C17" s="89" t="n">
        <v>-451690.32</v>
      </c>
      <c r="D17" s="89" t="n">
        <v>275412.691502755</v>
      </c>
      <c r="E17" s="89" t="n">
        <v>727103.011502755</v>
      </c>
      <c r="F17" s="89" t="n">
        <v>264.004903890016</v>
      </c>
      <c r="G17" s="89" t="n">
        <v>7438654.25</v>
      </c>
      <c r="H17" s="89" t="n">
        <v>13553838.8526119</v>
      </c>
      <c r="I17" s="89" t="n">
        <v>690</v>
      </c>
      <c r="J17" s="89" t="n">
        <v>874</v>
      </c>
      <c r="K17" s="89" t="n">
        <v>-20.9491065403396</v>
      </c>
      <c r="L17" s="89" t="n">
        <v>17.7709250164516</v>
      </c>
    </row>
    <row r="18" customFormat="false" ht="12.75" hidden="true" customHeight="true" outlineLevel="2" collapsed="false">
      <c r="B18" s="20" t="s">
        <v>492</v>
      </c>
      <c r="C18" s="89" t="n">
        <v>-451690.32</v>
      </c>
      <c r="D18" s="89" t="n">
        <v>275412.691502755</v>
      </c>
      <c r="E18" s="89" t="n">
        <v>727103.011502755</v>
      </c>
      <c r="F18" s="89" t="n">
        <v>264.004903890016</v>
      </c>
      <c r="G18" s="89" t="n">
        <v>7438654.25</v>
      </c>
      <c r="H18" s="89" t="n">
        <v>13553838.8526119</v>
      </c>
      <c r="I18" s="89" t="n">
        <v>690</v>
      </c>
      <c r="J18" s="89" t="n">
        <v>874</v>
      </c>
      <c r="K18" s="89" t="n">
        <v>-20.9491065403396</v>
      </c>
      <c r="L18" s="89" t="n">
        <v>17.7709250164516</v>
      </c>
    </row>
    <row r="19" customFormat="false" ht="12.75" hidden="true" customHeight="true" outlineLevel="3" collapsed="false">
      <c r="B19" s="18" t="s">
        <v>499</v>
      </c>
      <c r="C19" s="89" t="n">
        <v>0</v>
      </c>
      <c r="D19" s="89" t="n">
        <v>0</v>
      </c>
      <c r="E19" s="89" t="n">
        <v>0</v>
      </c>
      <c r="F19" s="89" t="n">
        <v>0</v>
      </c>
      <c r="G19" s="89" t="n">
        <v>0</v>
      </c>
      <c r="H19" s="89" t="n">
        <v>0</v>
      </c>
      <c r="I19" s="89" t="n">
        <v>0</v>
      </c>
      <c r="J19" s="89" t="n">
        <v>0</v>
      </c>
      <c r="K19" s="89" t="n">
        <v>0</v>
      </c>
      <c r="L19" s="89" t="n">
        <v>0</v>
      </c>
    </row>
    <row r="20" customFormat="false" ht="12.75" hidden="true" customHeight="true" outlineLevel="3" collapsed="false">
      <c r="B20" s="18" t="s">
        <v>500</v>
      </c>
      <c r="C20" s="89" t="n">
        <v>0</v>
      </c>
      <c r="D20" s="89" t="n">
        <v>0</v>
      </c>
      <c r="E20" s="89" t="n">
        <v>0</v>
      </c>
      <c r="F20" s="89" t="n">
        <v>0</v>
      </c>
      <c r="G20" s="89" t="n">
        <v>115825.47</v>
      </c>
      <c r="H20" s="89" t="n">
        <v>0</v>
      </c>
      <c r="I20" s="89" t="n">
        <v>0</v>
      </c>
      <c r="J20" s="89" t="n">
        <v>0</v>
      </c>
      <c r="K20" s="89" t="n">
        <v>0</v>
      </c>
      <c r="L20" s="89" t="n">
        <v>0</v>
      </c>
    </row>
    <row r="21" customFormat="false" ht="12.75" hidden="true" customHeight="true" outlineLevel="3" collapsed="false">
      <c r="B21" s="18" t="s">
        <v>501</v>
      </c>
      <c r="C21" s="89" t="n">
        <v>0</v>
      </c>
      <c r="D21" s="89" t="n">
        <v>0</v>
      </c>
      <c r="E21" s="89" t="n">
        <v>0</v>
      </c>
      <c r="F21" s="89" t="n">
        <v>0</v>
      </c>
      <c r="G21" s="89" t="n">
        <v>5250978.66</v>
      </c>
      <c r="H21" s="89" t="n">
        <v>0</v>
      </c>
      <c r="I21" s="89" t="n">
        <v>0</v>
      </c>
      <c r="J21" s="89" t="n">
        <v>0</v>
      </c>
      <c r="K21" s="89" t="n">
        <v>0</v>
      </c>
      <c r="L21" s="89" t="n">
        <v>0</v>
      </c>
    </row>
    <row r="22" customFormat="false" ht="12.75" hidden="true" customHeight="true" outlineLevel="2" collapsed="false">
      <c r="B22" s="20" t="s">
        <v>493</v>
      </c>
      <c r="C22" s="89" t="n">
        <v>0</v>
      </c>
      <c r="D22" s="89" t="n">
        <v>0</v>
      </c>
      <c r="E22" s="89" t="n">
        <v>0</v>
      </c>
      <c r="F22" s="89" t="n">
        <v>0</v>
      </c>
      <c r="G22" s="89" t="n">
        <v>5366804.13</v>
      </c>
      <c r="H22" s="89" t="n">
        <v>0</v>
      </c>
      <c r="I22" s="89" t="n">
        <v>0</v>
      </c>
      <c r="J22" s="89" t="n">
        <v>0</v>
      </c>
      <c r="K22" s="89" t="n">
        <v>0</v>
      </c>
      <c r="L22" s="89" t="n">
        <v>0</v>
      </c>
    </row>
    <row r="23" customFormat="false" ht="12.75" hidden="true" customHeight="true" outlineLevel="3" collapsed="false">
      <c r="B23" s="18" t="s">
        <v>502</v>
      </c>
      <c r="C23" s="89" t="n">
        <v>-103335.96</v>
      </c>
      <c r="D23" s="89" t="n">
        <v>52443.5474179738</v>
      </c>
      <c r="E23" s="89" t="n">
        <v>155779.507417974</v>
      </c>
      <c r="F23" s="89" t="n">
        <v>297.042277053486</v>
      </c>
      <c r="G23" s="89" t="n">
        <v>779859.389999999</v>
      </c>
      <c r="H23" s="89" t="n">
        <v>2940728.07835821</v>
      </c>
      <c r="I23" s="89" t="n">
        <v>138</v>
      </c>
      <c r="J23" s="89" t="n">
        <v>230</v>
      </c>
      <c r="K23" s="89" t="n">
        <v>-9.14290618466491</v>
      </c>
      <c r="L23" s="89" t="n">
        <v>4.53716332472146</v>
      </c>
    </row>
    <row r="24" customFormat="false" ht="12.75" hidden="true" customHeight="true" outlineLevel="3" collapsed="false">
      <c r="B24" s="18" t="s">
        <v>503</v>
      </c>
      <c r="C24" s="89" t="n">
        <v>156294.75</v>
      </c>
      <c r="D24" s="89" t="n">
        <v>0</v>
      </c>
      <c r="E24" s="89" t="n">
        <v>-156294.75</v>
      </c>
      <c r="F24" s="89" t="n">
        <v>0</v>
      </c>
      <c r="G24" s="89" t="n">
        <v>3769426.99</v>
      </c>
      <c r="H24" s="89" t="n">
        <v>7742716.85323383</v>
      </c>
      <c r="I24" s="89" t="n">
        <v>0</v>
      </c>
      <c r="J24" s="89" t="n">
        <v>0</v>
      </c>
      <c r="K24" s="89" t="n">
        <v>0</v>
      </c>
      <c r="L24" s="89" t="n">
        <v>0</v>
      </c>
    </row>
    <row r="25" customFormat="false" ht="12.75" hidden="true" customHeight="true" outlineLevel="3" collapsed="false">
      <c r="B25" s="18" t="s">
        <v>504</v>
      </c>
      <c r="C25" s="89" t="n">
        <v>-168318.73</v>
      </c>
      <c r="D25" s="89" t="n">
        <v>159449.452975279</v>
      </c>
      <c r="E25" s="89" t="n">
        <v>327768.182975279</v>
      </c>
      <c r="F25" s="89" t="n">
        <v>205.562438038653</v>
      </c>
      <c r="G25" s="89" t="n">
        <v>3089632.32</v>
      </c>
      <c r="H25" s="89" t="n">
        <v>8680851.52363184</v>
      </c>
      <c r="I25" s="89" t="n">
        <v>414</v>
      </c>
      <c r="J25" s="89" t="n">
        <v>506</v>
      </c>
      <c r="K25" s="89" t="n">
        <v>-11.2770626085372</v>
      </c>
      <c r="L25" s="89" t="n">
        <v>9.29689866091397</v>
      </c>
    </row>
    <row r="26" customFormat="false" ht="12.75" hidden="true" customHeight="true" outlineLevel="3" collapsed="false">
      <c r="B26" s="18" t="s">
        <v>505</v>
      </c>
      <c r="C26" s="89" t="n">
        <v>0</v>
      </c>
      <c r="D26" s="89" t="n">
        <v>0</v>
      </c>
      <c r="E26" s="89" t="n">
        <v>0</v>
      </c>
      <c r="F26" s="89" t="n">
        <v>0</v>
      </c>
      <c r="G26" s="89" t="n">
        <v>0</v>
      </c>
      <c r="H26" s="89" t="n">
        <v>0</v>
      </c>
      <c r="I26" s="89" t="n">
        <v>0</v>
      </c>
      <c r="J26" s="89" t="n">
        <v>0</v>
      </c>
      <c r="K26" s="89" t="n">
        <v>0</v>
      </c>
      <c r="L26" s="89" t="n">
        <v>0</v>
      </c>
    </row>
    <row r="27" customFormat="false" ht="12.75" hidden="true" customHeight="true" outlineLevel="3" collapsed="false">
      <c r="B27" s="18" t="s">
        <v>506</v>
      </c>
      <c r="C27" s="89" t="n">
        <v>0</v>
      </c>
      <c r="D27" s="89" t="n">
        <v>0</v>
      </c>
      <c r="E27" s="89" t="n">
        <v>0</v>
      </c>
      <c r="F27" s="89" t="n">
        <v>0</v>
      </c>
      <c r="G27" s="89" t="n">
        <v>0</v>
      </c>
      <c r="H27" s="89" t="n">
        <v>0</v>
      </c>
      <c r="I27" s="89" t="n">
        <v>0</v>
      </c>
      <c r="J27" s="89" t="n">
        <v>0</v>
      </c>
      <c r="K27" s="89" t="n">
        <v>0</v>
      </c>
      <c r="L27" s="89" t="n">
        <v>0</v>
      </c>
    </row>
    <row r="28" customFormat="false" ht="12.75" hidden="true" customHeight="true" outlineLevel="2" collapsed="false">
      <c r="B28" s="20" t="s">
        <v>494</v>
      </c>
      <c r="C28" s="89" t="n">
        <v>-115359.94</v>
      </c>
      <c r="D28" s="89" t="n">
        <v>211893.000393253</v>
      </c>
      <c r="E28" s="89" t="n">
        <v>327252.940393253</v>
      </c>
      <c r="F28" s="89" t="n">
        <v>154.442544013206</v>
      </c>
      <c r="G28" s="89" t="n">
        <v>7638918.7</v>
      </c>
      <c r="H28" s="89" t="n">
        <v>19364296.4552239</v>
      </c>
      <c r="I28" s="89" t="n">
        <v>552</v>
      </c>
      <c r="J28" s="89" t="n">
        <v>736</v>
      </c>
      <c r="K28" s="89" t="n">
        <v>-4.16804323889453</v>
      </c>
      <c r="L28" s="89" t="n">
        <v>8.08537422978001</v>
      </c>
    </row>
    <row r="29" customFormat="false" ht="12.75" hidden="true" customHeight="true" outlineLevel="1" collapsed="true">
      <c r="B29" s="20" t="s">
        <v>255</v>
      </c>
      <c r="C29" s="89" t="n">
        <v>-1666054.88</v>
      </c>
      <c r="D29" s="89" t="n">
        <v>994644.860453714</v>
      </c>
      <c r="E29" s="89" t="n">
        <v>2660699.74045371</v>
      </c>
      <c r="F29" s="89" t="n">
        <v>267.50248719327</v>
      </c>
      <c r="G29" s="89" t="n">
        <v>27075680.27</v>
      </c>
      <c r="H29" s="89" t="n">
        <v>52148407.4160448</v>
      </c>
      <c r="I29" s="89" t="n">
        <v>2645</v>
      </c>
      <c r="J29" s="89" t="n">
        <v>3220</v>
      </c>
      <c r="K29" s="89" t="n">
        <v>-80.6701041635545</v>
      </c>
      <c r="L29" s="89" t="n">
        <v>61.4425053709844</v>
      </c>
    </row>
    <row r="30" customFormat="false" ht="12.75" hidden="true" customHeight="true" outlineLevel="2" collapsed="false">
      <c r="B30" s="18" t="s">
        <v>507</v>
      </c>
      <c r="C30" s="89" t="n">
        <v>-64648.59</v>
      </c>
      <c r="D30" s="89" t="n">
        <v>0</v>
      </c>
      <c r="E30" s="89" t="n">
        <v>64648.59</v>
      </c>
      <c r="F30" s="89" t="n">
        <v>0</v>
      </c>
      <c r="G30" s="89" t="n">
        <v>9959879.06</v>
      </c>
      <c r="H30" s="89" t="n">
        <v>8608755.22014925</v>
      </c>
      <c r="I30" s="89" t="n">
        <v>0</v>
      </c>
      <c r="J30" s="89" t="n">
        <v>0</v>
      </c>
      <c r="K30" s="89" t="n">
        <v>0</v>
      </c>
      <c r="L30" s="89" t="n">
        <v>0</v>
      </c>
    </row>
    <row r="31" customFormat="false" ht="12.75" hidden="true" customHeight="true" outlineLevel="2" collapsed="false">
      <c r="B31" s="18" t="s">
        <v>508</v>
      </c>
      <c r="C31" s="89" t="n">
        <v>0</v>
      </c>
      <c r="D31" s="89" t="n">
        <v>0</v>
      </c>
      <c r="E31" s="89" t="n">
        <v>0</v>
      </c>
      <c r="F31" s="89" t="n">
        <v>0</v>
      </c>
      <c r="G31" s="89" t="n">
        <v>4803453.4</v>
      </c>
      <c r="H31" s="89" t="n">
        <v>0</v>
      </c>
      <c r="I31" s="89" t="n">
        <v>0</v>
      </c>
      <c r="J31" s="89" t="n">
        <v>0</v>
      </c>
      <c r="K31" s="89" t="n">
        <v>0</v>
      </c>
      <c r="L31" s="89" t="n">
        <v>0</v>
      </c>
    </row>
    <row r="32" customFormat="false" ht="12.75" hidden="true" customHeight="true" outlineLevel="2" collapsed="false">
      <c r="B32" s="18" t="s">
        <v>509</v>
      </c>
      <c r="C32" s="89" t="n">
        <v>64268.69</v>
      </c>
      <c r="D32" s="89" t="n">
        <v>0</v>
      </c>
      <c r="E32" s="89" t="n">
        <v>-64268.69</v>
      </c>
      <c r="F32" s="89" t="n">
        <v>0</v>
      </c>
      <c r="G32" s="89" t="n">
        <v>5738947.81</v>
      </c>
      <c r="H32" s="89" t="n">
        <v>12429731.1455224</v>
      </c>
      <c r="I32" s="89" t="n">
        <v>0</v>
      </c>
      <c r="J32" s="89" t="n">
        <v>0</v>
      </c>
      <c r="K32" s="89" t="n">
        <v>0</v>
      </c>
      <c r="L32" s="89" t="n">
        <v>0</v>
      </c>
    </row>
    <row r="33" customFormat="false" ht="12.75" hidden="true" customHeight="true" outlineLevel="1" collapsed="true">
      <c r="B33" s="20" t="s">
        <v>256</v>
      </c>
      <c r="C33" s="89" t="n">
        <v>-379.9</v>
      </c>
      <c r="D33" s="89" t="n">
        <v>0</v>
      </c>
      <c r="E33" s="89" t="n">
        <v>379.9</v>
      </c>
      <c r="F33" s="89" t="n">
        <v>0</v>
      </c>
      <c r="G33" s="89" t="n">
        <v>20502280.27</v>
      </c>
      <c r="H33" s="89" t="n">
        <v>21038486.3656716</v>
      </c>
      <c r="I33" s="89" t="n">
        <v>0</v>
      </c>
      <c r="J33" s="89" t="n">
        <v>0</v>
      </c>
      <c r="K33" s="89" t="n">
        <v>0</v>
      </c>
      <c r="L33" s="89" t="n">
        <v>0</v>
      </c>
    </row>
    <row r="34" customFormat="false" ht="12.75" hidden="false" customHeight="false" outlineLevel="0" collapsed="false">
      <c r="A34" s="13"/>
      <c r="B34" s="20" t="s">
        <v>257</v>
      </c>
      <c r="C34" s="89" t="n">
        <v>-1666434.78</v>
      </c>
      <c r="D34" s="89" t="n">
        <v>994644.860453714</v>
      </c>
      <c r="E34" s="89" t="n">
        <v>2661079.64045371</v>
      </c>
      <c r="F34" s="89" t="n">
        <v>267.540681730346</v>
      </c>
      <c r="G34" s="89" t="n">
        <v>47577960.54</v>
      </c>
      <c r="H34" s="89" t="n">
        <v>73186893.7817164</v>
      </c>
      <c r="I34" s="89" t="n">
        <v>2645</v>
      </c>
      <c r="J34" s="89" t="n">
        <v>3220</v>
      </c>
      <c r="K34" s="89" t="n">
        <v>-45.9182354977841</v>
      </c>
      <c r="L34" s="89" t="n">
        <v>43.7710133582263</v>
      </c>
    </row>
    <row r="35" customFormat="false" ht="12.75" hidden="true" customHeight="true" outlineLevel="2" collapsed="false">
      <c r="A35" s="13"/>
      <c r="B35" s="18" t="s">
        <v>269</v>
      </c>
      <c r="C35" s="89" t="n">
        <v>149705.5</v>
      </c>
      <c r="D35" s="89" t="n">
        <v>-61208.7748756218</v>
      </c>
      <c r="E35" s="89" t="n">
        <v>-210914.274875622</v>
      </c>
      <c r="F35" s="89" t="n">
        <v>344.581761853928</v>
      </c>
      <c r="G35" s="89" t="n">
        <v>7201628.21</v>
      </c>
      <c r="H35" s="89" t="n">
        <v>6399099.19154229</v>
      </c>
      <c r="I35" s="89" t="n">
        <v>0</v>
      </c>
      <c r="J35" s="89" t="n">
        <v>0</v>
      </c>
      <c r="K35" s="89" t="n">
        <v>0</v>
      </c>
      <c r="L35" s="89" t="n">
        <v>0</v>
      </c>
    </row>
    <row r="36" customFormat="false" ht="12.75" hidden="true" customHeight="true" outlineLevel="2" collapsed="false">
      <c r="A36" s="13"/>
      <c r="B36" s="18" t="s">
        <v>277</v>
      </c>
      <c r="C36" s="89" t="n">
        <v>-333694.03</v>
      </c>
      <c r="D36" s="89" t="n">
        <v>5.0931703299284E-011</v>
      </c>
      <c r="E36" s="89" t="n">
        <v>333694.03</v>
      </c>
      <c r="F36" s="89" t="n">
        <v>6.55179403757917E+017</v>
      </c>
      <c r="G36" s="89" t="n">
        <v>5046646.66</v>
      </c>
      <c r="H36" s="89" t="n">
        <v>12226278.7402274</v>
      </c>
      <c r="I36" s="89" t="n">
        <v>230</v>
      </c>
      <c r="J36" s="89" t="n">
        <v>0</v>
      </c>
      <c r="K36" s="89" t="n">
        <v>-15.2080444839386</v>
      </c>
      <c r="L36" s="89" t="n">
        <v>0</v>
      </c>
    </row>
    <row r="37" customFormat="false" ht="12.75" hidden="true" customHeight="true" outlineLevel="1" collapsed="true">
      <c r="A37" s="13"/>
      <c r="B37" s="20" t="s">
        <v>523</v>
      </c>
      <c r="C37" s="89" t="n">
        <v>-183988.53</v>
      </c>
      <c r="D37" s="89" t="n">
        <v>-61208.7748756218</v>
      </c>
      <c r="E37" s="89" t="n">
        <v>122779.755124378</v>
      </c>
      <c r="F37" s="89" t="n">
        <v>-200.591753999113</v>
      </c>
      <c r="G37" s="89" t="n">
        <v>12248274.87</v>
      </c>
      <c r="H37" s="89" t="n">
        <v>18625377.9317697</v>
      </c>
      <c r="I37" s="89" t="n">
        <v>230</v>
      </c>
      <c r="J37" s="89" t="n">
        <v>0</v>
      </c>
      <c r="K37" s="89" t="n">
        <v>-3.45496507460402</v>
      </c>
      <c r="L37" s="89" t="n">
        <v>0</v>
      </c>
    </row>
    <row r="38" customFormat="false" ht="12.75" hidden="true" customHeight="true" outlineLevel="2" collapsed="false">
      <c r="A38" s="13"/>
      <c r="B38" s="18" t="s">
        <v>524</v>
      </c>
      <c r="C38" s="89" t="n">
        <v>-83122.18</v>
      </c>
      <c r="D38" s="89" t="n">
        <v>130458.64334341</v>
      </c>
      <c r="E38" s="89" t="n">
        <v>213580.82334341</v>
      </c>
      <c r="F38" s="89" t="n">
        <v>163.715349071349</v>
      </c>
      <c r="G38" s="89" t="n">
        <v>2581558.18</v>
      </c>
      <c r="H38" s="89" t="n">
        <v>13908204.0578358</v>
      </c>
      <c r="I38" s="89" t="n">
        <v>161</v>
      </c>
      <c r="J38" s="89" t="n">
        <v>414</v>
      </c>
      <c r="K38" s="89" t="n">
        <v>-2.22169326433697</v>
      </c>
      <c r="L38" s="89" t="n">
        <v>3.88345134933786</v>
      </c>
    </row>
    <row r="39" customFormat="false" ht="12.75" hidden="true" customHeight="true" outlineLevel="1" collapsed="true">
      <c r="A39" s="13"/>
      <c r="B39" s="20" t="s">
        <v>525</v>
      </c>
      <c r="C39" s="89" t="n">
        <v>-83122.18</v>
      </c>
      <c r="D39" s="89" t="n">
        <v>130458.64334341</v>
      </c>
      <c r="E39" s="89" t="n">
        <v>213580.82334341</v>
      </c>
      <c r="F39" s="89" t="n">
        <v>163.715349071349</v>
      </c>
      <c r="G39" s="89" t="n">
        <v>2581558.18</v>
      </c>
      <c r="H39" s="89" t="n">
        <v>13908204.0578358</v>
      </c>
      <c r="I39" s="89" t="n">
        <v>161</v>
      </c>
      <c r="J39" s="89" t="n">
        <v>414</v>
      </c>
      <c r="K39" s="89" t="n">
        <v>-2.22169326433697</v>
      </c>
      <c r="L39" s="89" t="n">
        <v>3.88345134933786</v>
      </c>
    </row>
    <row r="40" customFormat="false" ht="12.75" hidden="true" customHeight="true" outlineLevel="2" collapsed="false">
      <c r="A40" s="13"/>
      <c r="B40" s="18" t="s">
        <v>526</v>
      </c>
      <c r="C40" s="89" t="n">
        <v>30861.12</v>
      </c>
      <c r="D40" s="89" t="n">
        <v>4.54747350886464E-012</v>
      </c>
      <c r="E40" s="89" t="n">
        <v>-30861.12</v>
      </c>
      <c r="F40" s="89" t="n">
        <v>-6.78643205723809E+017</v>
      </c>
      <c r="G40" s="89" t="n">
        <v>0</v>
      </c>
      <c r="H40" s="89" t="n">
        <v>1549667.91044776</v>
      </c>
      <c r="I40" s="89" t="n">
        <v>0</v>
      </c>
      <c r="J40" s="89" t="n">
        <v>0</v>
      </c>
      <c r="K40" s="89" t="n">
        <v>0</v>
      </c>
      <c r="L40" s="89" t="n">
        <v>0</v>
      </c>
    </row>
    <row r="41" customFormat="false" ht="12.75" hidden="true" customHeight="true" outlineLevel="2" collapsed="false">
      <c r="A41" s="13"/>
      <c r="B41" s="18" t="s">
        <v>527</v>
      </c>
      <c r="C41" s="89" t="n">
        <v>-331738.55</v>
      </c>
      <c r="D41" s="89" t="n">
        <v>202935.667423083</v>
      </c>
      <c r="E41" s="89" t="n">
        <v>534674.217423083</v>
      </c>
      <c r="F41" s="89" t="n">
        <v>263.469810020329</v>
      </c>
      <c r="G41" s="89" t="n">
        <v>5388521.65</v>
      </c>
      <c r="H41" s="89" t="n">
        <v>14296172.4347015</v>
      </c>
      <c r="I41" s="89" t="n">
        <v>483</v>
      </c>
      <c r="J41" s="89" t="n">
        <v>644</v>
      </c>
      <c r="K41" s="89" t="n">
        <v>-15.5756733667387</v>
      </c>
      <c r="L41" s="89" t="n">
        <v>9.18276661969779</v>
      </c>
    </row>
    <row r="42" customFormat="false" ht="12.75" hidden="true" customHeight="true" outlineLevel="1" collapsed="true">
      <c r="A42" s="13"/>
      <c r="B42" s="20" t="s">
        <v>528</v>
      </c>
      <c r="C42" s="89" t="n">
        <v>-300877.43</v>
      </c>
      <c r="D42" s="89" t="n">
        <v>202935.667423083</v>
      </c>
      <c r="E42" s="89" t="n">
        <v>503813.097423083</v>
      </c>
      <c r="F42" s="89" t="n">
        <v>248.26246850571</v>
      </c>
      <c r="G42" s="89" t="n">
        <v>5388521.65</v>
      </c>
      <c r="H42" s="89" t="n">
        <v>15845840.3451493</v>
      </c>
      <c r="I42" s="89" t="n">
        <v>483</v>
      </c>
      <c r="J42" s="89" t="n">
        <v>644</v>
      </c>
      <c r="K42" s="89" t="n">
        <v>-14.1266927618264</v>
      </c>
      <c r="L42" s="89" t="n">
        <v>8.27691949223498</v>
      </c>
    </row>
    <row r="43" customFormat="false" ht="12.75" hidden="true" customHeight="true" outlineLevel="2" collapsed="false">
      <c r="A43" s="13"/>
      <c r="B43" s="18" t="s">
        <v>529</v>
      </c>
      <c r="C43" s="89" t="n">
        <v>0</v>
      </c>
      <c r="D43" s="89" t="n">
        <v>1.45519152283669E-011</v>
      </c>
      <c r="E43" s="89" t="n">
        <v>1.45519152283669E-011</v>
      </c>
      <c r="F43" s="89" t="n">
        <v>100</v>
      </c>
      <c r="G43" s="89" t="n">
        <v>0</v>
      </c>
      <c r="H43" s="89" t="n">
        <v>2937701.41166667</v>
      </c>
      <c r="I43" s="89" t="n">
        <v>0</v>
      </c>
      <c r="J43" s="89" t="n">
        <v>0</v>
      </c>
      <c r="K43" s="89" t="n">
        <v>0</v>
      </c>
      <c r="L43" s="89" t="n">
        <v>0</v>
      </c>
    </row>
    <row r="44" customFormat="false" ht="12.75" hidden="true" customHeight="true" outlineLevel="2" collapsed="false">
      <c r="A44" s="13"/>
      <c r="B44" s="18" t="s">
        <v>530</v>
      </c>
      <c r="C44" s="89" t="n">
        <v>0</v>
      </c>
      <c r="D44" s="89" t="n">
        <v>0</v>
      </c>
      <c r="E44" s="89" t="n">
        <v>0</v>
      </c>
      <c r="F44" s="89" t="n">
        <v>0</v>
      </c>
      <c r="G44" s="89" t="n">
        <v>0</v>
      </c>
      <c r="H44" s="89" t="n">
        <v>0</v>
      </c>
      <c r="I44" s="89" t="n">
        <v>0</v>
      </c>
      <c r="J44" s="89" t="n">
        <v>0</v>
      </c>
      <c r="K44" s="89" t="n">
        <v>0</v>
      </c>
      <c r="L44" s="89" t="n">
        <v>0</v>
      </c>
    </row>
    <row r="45" customFormat="false" ht="12.75" hidden="true" customHeight="true" outlineLevel="2" collapsed="false">
      <c r="A45" s="13"/>
      <c r="B45" s="18" t="s">
        <v>531</v>
      </c>
      <c r="C45" s="89" t="n">
        <v>-48148.06</v>
      </c>
      <c r="D45" s="89" t="n">
        <v>0</v>
      </c>
      <c r="E45" s="89" t="n">
        <v>48148.06</v>
      </c>
      <c r="F45" s="89" t="n">
        <v>0</v>
      </c>
      <c r="G45" s="89" t="n">
        <v>3615504.55</v>
      </c>
      <c r="H45" s="89" t="n">
        <v>6554640.1424005</v>
      </c>
      <c r="I45" s="89" t="n">
        <v>92</v>
      </c>
      <c r="J45" s="89" t="n">
        <v>0</v>
      </c>
      <c r="K45" s="89" t="n">
        <v>-0.612586909896158</v>
      </c>
      <c r="L45" s="89" t="n">
        <v>0</v>
      </c>
    </row>
    <row r="46" customFormat="false" ht="12.75" hidden="true" customHeight="true" outlineLevel="2" collapsed="false">
      <c r="A46" s="13"/>
      <c r="B46" s="18" t="s">
        <v>532</v>
      </c>
      <c r="C46" s="89" t="n">
        <v>0</v>
      </c>
      <c r="D46" s="89" t="n">
        <v>0</v>
      </c>
      <c r="E46" s="89" t="n">
        <v>0</v>
      </c>
      <c r="F46" s="89" t="n">
        <v>0</v>
      </c>
      <c r="G46" s="89" t="n">
        <v>1129437.08</v>
      </c>
      <c r="H46" s="89" t="n">
        <v>2687637.975</v>
      </c>
      <c r="I46" s="89" t="n">
        <v>0</v>
      </c>
      <c r="J46" s="89" t="n">
        <v>0</v>
      </c>
      <c r="K46" s="89" t="n">
        <v>0</v>
      </c>
      <c r="L46" s="89" t="n">
        <v>0</v>
      </c>
    </row>
    <row r="47" customFormat="false" ht="12.75" hidden="true" customHeight="true" outlineLevel="1" collapsed="true">
      <c r="A47" s="13"/>
      <c r="B47" s="20" t="s">
        <v>533</v>
      </c>
      <c r="C47" s="89" t="n">
        <v>-48148.06</v>
      </c>
      <c r="D47" s="89" t="n">
        <v>1.45519152283669E-011</v>
      </c>
      <c r="E47" s="89" t="n">
        <v>48148.06</v>
      </c>
      <c r="F47" s="89" t="n">
        <v>3.30870948905353E+017</v>
      </c>
      <c r="G47" s="89" t="n">
        <v>4744941.63</v>
      </c>
      <c r="H47" s="89" t="n">
        <v>12179979.5290672</v>
      </c>
      <c r="I47" s="89" t="n">
        <v>92</v>
      </c>
      <c r="J47" s="89" t="n">
        <v>0</v>
      </c>
      <c r="K47" s="89" t="n">
        <v>-0.466773025403897</v>
      </c>
      <c r="L47" s="89" t="n">
        <v>0</v>
      </c>
    </row>
    <row r="48" customFormat="false" ht="12.75" hidden="true" customHeight="true" outlineLevel="2" collapsed="false">
      <c r="A48" s="13"/>
      <c r="B48" s="18" t="s">
        <v>534</v>
      </c>
      <c r="C48" s="89" t="n">
        <v>-326864.64</v>
      </c>
      <c r="D48" s="89" t="n">
        <v>159449.452975279</v>
      </c>
      <c r="E48" s="89" t="n">
        <v>486314.092975279</v>
      </c>
      <c r="F48" s="89" t="n">
        <v>304.995773833527</v>
      </c>
      <c r="G48" s="89" t="n">
        <v>9225598.54000001</v>
      </c>
      <c r="H48" s="89" t="n">
        <v>8877193.28358209</v>
      </c>
      <c r="I48" s="89" t="n">
        <v>575</v>
      </c>
      <c r="J48" s="89" t="n">
        <v>506</v>
      </c>
      <c r="K48" s="89" t="n">
        <v>-8.96383617403755</v>
      </c>
      <c r="L48" s="89" t="n">
        <v>9.08861851129314</v>
      </c>
    </row>
    <row r="49" customFormat="false" ht="12.75" hidden="true" customHeight="true" outlineLevel="2" collapsed="false">
      <c r="A49" s="13"/>
      <c r="B49" s="18" t="s">
        <v>535</v>
      </c>
      <c r="C49" s="89" t="n">
        <v>-71959.63</v>
      </c>
      <c r="D49" s="89" t="n">
        <v>0</v>
      </c>
      <c r="E49" s="89" t="n">
        <v>71959.63</v>
      </c>
      <c r="F49" s="89" t="n">
        <v>0</v>
      </c>
      <c r="G49" s="89" t="n">
        <v>330426.28</v>
      </c>
      <c r="H49" s="89" t="n">
        <v>0</v>
      </c>
      <c r="I49" s="89" t="n">
        <v>138</v>
      </c>
      <c r="J49" s="89" t="n">
        <v>0</v>
      </c>
      <c r="K49" s="89" t="n">
        <v>-15.0266936092371</v>
      </c>
      <c r="L49" s="89" t="n">
        <v>0</v>
      </c>
    </row>
    <row r="50" customFormat="false" ht="12.75" hidden="true" customHeight="true" outlineLevel="1" collapsed="true">
      <c r="A50" s="13"/>
      <c r="B50" s="20" t="s">
        <v>536</v>
      </c>
      <c r="C50" s="89" t="n">
        <v>-398824.27</v>
      </c>
      <c r="D50" s="89" t="n">
        <v>159449.452975279</v>
      </c>
      <c r="E50" s="89" t="n">
        <v>558273.722975279</v>
      </c>
      <c r="F50" s="89" t="n">
        <v>350.125831451948</v>
      </c>
      <c r="G50" s="89" t="n">
        <v>9556024.82</v>
      </c>
      <c r="H50" s="89" t="n">
        <v>8877193.28358209</v>
      </c>
      <c r="I50" s="89" t="n">
        <v>713</v>
      </c>
      <c r="J50" s="89" t="n">
        <v>506</v>
      </c>
      <c r="K50" s="89" t="n">
        <v>-13.4387904342007</v>
      </c>
      <c r="L50" s="89" t="n">
        <v>9.08861851129314</v>
      </c>
    </row>
    <row r="51" customFormat="false" ht="12.75" hidden="true" customHeight="true" outlineLevel="2" collapsed="false">
      <c r="A51" s="13"/>
      <c r="B51" s="18" t="s">
        <v>537</v>
      </c>
      <c r="C51" s="89" t="n">
        <v>0</v>
      </c>
      <c r="D51" s="89" t="n">
        <v>0</v>
      </c>
      <c r="E51" s="89" t="n">
        <v>0</v>
      </c>
      <c r="F51" s="89" t="n">
        <v>0</v>
      </c>
      <c r="G51" s="89" t="n">
        <v>-112495.53</v>
      </c>
      <c r="H51" s="89" t="n">
        <v>0</v>
      </c>
      <c r="I51" s="89" t="n">
        <v>0</v>
      </c>
      <c r="J51" s="89" t="n">
        <v>0</v>
      </c>
      <c r="K51" s="89" t="n">
        <v>0</v>
      </c>
      <c r="L51" s="89" t="n">
        <v>0</v>
      </c>
    </row>
    <row r="52" customFormat="false" ht="12.75" hidden="true" customHeight="true" outlineLevel="1" collapsed="true">
      <c r="A52" s="13"/>
      <c r="B52" s="20" t="s">
        <v>538</v>
      </c>
      <c r="C52" s="89" t="n">
        <v>0</v>
      </c>
      <c r="D52" s="89" t="n">
        <v>0</v>
      </c>
      <c r="E52" s="89" t="n">
        <v>0</v>
      </c>
      <c r="F52" s="89" t="n">
        <v>0</v>
      </c>
      <c r="G52" s="89" t="n">
        <v>-112495.53</v>
      </c>
      <c r="H52" s="89" t="n">
        <v>0</v>
      </c>
      <c r="I52" s="89" t="n">
        <v>0</v>
      </c>
      <c r="J52" s="89" t="n">
        <v>0</v>
      </c>
      <c r="K52" s="89" t="n">
        <v>0</v>
      </c>
      <c r="L52" s="89" t="n">
        <v>0</v>
      </c>
    </row>
    <row r="53" customFormat="false" ht="12.75" hidden="true" customHeight="true" outlineLevel="2" collapsed="false">
      <c r="A53" s="13"/>
      <c r="B53" s="18" t="s">
        <v>539</v>
      </c>
      <c r="C53" s="89" t="n">
        <v>-23986.49</v>
      </c>
      <c r="D53" s="89" t="n">
        <v>0</v>
      </c>
      <c r="E53" s="89" t="n">
        <v>23986.49</v>
      </c>
      <c r="F53" s="89" t="n">
        <v>0</v>
      </c>
      <c r="G53" s="89" t="n">
        <v>107456.92</v>
      </c>
      <c r="H53" s="89" t="n">
        <v>745354.47761194</v>
      </c>
      <c r="I53" s="89" t="n">
        <v>46</v>
      </c>
      <c r="J53" s="89" t="n">
        <v>0</v>
      </c>
      <c r="K53" s="89" t="n">
        <v>-5.13405065025128</v>
      </c>
      <c r="L53" s="89" t="n">
        <v>0</v>
      </c>
    </row>
    <row r="54" customFormat="false" ht="12.75" hidden="true" customHeight="true" outlineLevel="2" collapsed="false">
      <c r="A54" s="13"/>
      <c r="B54" s="18" t="s">
        <v>540</v>
      </c>
      <c r="C54" s="89" t="n">
        <v>0</v>
      </c>
      <c r="D54" s="89" t="n">
        <v>0</v>
      </c>
      <c r="E54" s="89" t="n">
        <v>0</v>
      </c>
      <c r="F54" s="89" t="n">
        <v>0</v>
      </c>
      <c r="G54" s="89" t="n">
        <v>121095</v>
      </c>
      <c r="H54" s="89" t="n">
        <v>0</v>
      </c>
      <c r="I54" s="89" t="n">
        <v>0</v>
      </c>
      <c r="J54" s="89" t="n">
        <v>0</v>
      </c>
      <c r="K54" s="89" t="n">
        <v>0</v>
      </c>
      <c r="L54" s="89" t="n">
        <v>0</v>
      </c>
    </row>
    <row r="55" customFormat="false" ht="12.75" hidden="true" customHeight="true" outlineLevel="2" collapsed="false">
      <c r="A55" s="13"/>
      <c r="B55" s="18" t="s">
        <v>541</v>
      </c>
      <c r="C55" s="89" t="n">
        <v>0</v>
      </c>
      <c r="D55" s="89" t="n">
        <v>0</v>
      </c>
      <c r="E55" s="89" t="n">
        <v>0</v>
      </c>
      <c r="F55" s="89" t="n">
        <v>0</v>
      </c>
      <c r="G55" s="89" t="n">
        <v>-835420.72</v>
      </c>
      <c r="H55" s="89" t="n">
        <v>0</v>
      </c>
      <c r="I55" s="89" t="n">
        <v>0</v>
      </c>
      <c r="J55" s="89" t="n">
        <v>0</v>
      </c>
      <c r="K55" s="89" t="n">
        <v>0</v>
      </c>
      <c r="L55" s="89" t="n">
        <v>0</v>
      </c>
    </row>
    <row r="56" customFormat="false" ht="12.75" hidden="true" customHeight="true" outlineLevel="2" collapsed="false">
      <c r="A56" s="13"/>
      <c r="B56" s="18" t="s">
        <v>542</v>
      </c>
      <c r="C56" s="89" t="n">
        <v>-1879.56</v>
      </c>
      <c r="D56" s="89" t="n">
        <v>28990.8096318689</v>
      </c>
      <c r="E56" s="89" t="n">
        <v>30870.3696318689</v>
      </c>
      <c r="F56" s="89" t="n">
        <v>106.483295995755</v>
      </c>
      <c r="G56" s="89" t="n">
        <v>-13.34</v>
      </c>
      <c r="H56" s="89" t="n">
        <v>2262528.45149254</v>
      </c>
      <c r="I56" s="89" t="n">
        <v>0</v>
      </c>
      <c r="J56" s="89" t="n">
        <v>92</v>
      </c>
      <c r="K56" s="89" t="n">
        <v>0</v>
      </c>
      <c r="L56" s="89" t="n">
        <v>1.17886339951302</v>
      </c>
    </row>
    <row r="57" customFormat="false" ht="12.75" hidden="true" customHeight="true" outlineLevel="1" collapsed="true">
      <c r="A57" s="13"/>
      <c r="B57" s="20" t="s">
        <v>543</v>
      </c>
      <c r="C57" s="89" t="n">
        <v>-25866.05</v>
      </c>
      <c r="D57" s="89" t="n">
        <v>28990.8096318689</v>
      </c>
      <c r="E57" s="89" t="n">
        <v>54856.8596318689</v>
      </c>
      <c r="F57" s="89" t="n">
        <v>189.221550996513</v>
      </c>
      <c r="G57" s="89" t="n">
        <v>-606882.14</v>
      </c>
      <c r="H57" s="89" t="n">
        <v>3007882.92910448</v>
      </c>
      <c r="I57" s="89" t="n">
        <v>46</v>
      </c>
      <c r="J57" s="89" t="n">
        <v>92</v>
      </c>
      <c r="K57" s="89" t="n">
        <v>0.980287787015778</v>
      </c>
      <c r="L57" s="89" t="n">
        <v>0.8867338895892</v>
      </c>
    </row>
    <row r="58" customFormat="false" ht="12.75" hidden="true" customHeight="true" outlineLevel="2" collapsed="false">
      <c r="A58" s="13"/>
      <c r="B58" s="18" t="s">
        <v>544</v>
      </c>
      <c r="C58" s="89" t="n">
        <v>-31258.27</v>
      </c>
      <c r="D58" s="89" t="n">
        <v>-8.18545231595635E-012</v>
      </c>
      <c r="E58" s="89" t="n">
        <v>31258.27</v>
      </c>
      <c r="F58" s="89" t="n">
        <v>-3.81875903657352E+017</v>
      </c>
      <c r="G58" s="89" t="n">
        <v>1187747.37</v>
      </c>
      <c r="H58" s="89" t="n">
        <v>3778279.22885572</v>
      </c>
      <c r="I58" s="89" t="n">
        <v>46</v>
      </c>
      <c r="J58" s="89" t="n">
        <v>0</v>
      </c>
      <c r="K58" s="89" t="n">
        <v>-0.605297244312147</v>
      </c>
      <c r="L58" s="89" t="n">
        <v>0</v>
      </c>
    </row>
    <row r="59" customFormat="false" ht="12.75" hidden="true" customHeight="true" outlineLevel="1" collapsed="true">
      <c r="A59" s="13"/>
      <c r="B59" s="20" t="s">
        <v>545</v>
      </c>
      <c r="C59" s="89" t="n">
        <v>-31258.27</v>
      </c>
      <c r="D59" s="89" t="n">
        <v>-8.18545231595635E-012</v>
      </c>
      <c r="E59" s="89" t="n">
        <v>31258.27</v>
      </c>
      <c r="F59" s="89" t="n">
        <v>-3.81875903657352E+017</v>
      </c>
      <c r="G59" s="89" t="n">
        <v>1187747.37</v>
      </c>
      <c r="H59" s="89" t="n">
        <v>3778279.22885572</v>
      </c>
      <c r="I59" s="89" t="n">
        <v>46</v>
      </c>
      <c r="J59" s="89" t="n">
        <v>0</v>
      </c>
      <c r="K59" s="89" t="n">
        <v>-0.605297244312147</v>
      </c>
      <c r="L59" s="89" t="n">
        <v>0</v>
      </c>
    </row>
    <row r="60" customFormat="false" ht="12.75" hidden="true" customHeight="true" outlineLevel="2" collapsed="false">
      <c r="A60" s="13"/>
      <c r="B60" s="18" t="s">
        <v>546</v>
      </c>
      <c r="C60" s="89" t="n">
        <v>0</v>
      </c>
      <c r="D60" s="89" t="n">
        <v>0</v>
      </c>
      <c r="E60" s="89" t="n">
        <v>0</v>
      </c>
      <c r="F60" s="89" t="n">
        <v>0</v>
      </c>
      <c r="G60" s="89" t="n">
        <v>0</v>
      </c>
      <c r="H60" s="89" t="n">
        <v>0</v>
      </c>
      <c r="I60" s="89" t="n">
        <v>0</v>
      </c>
      <c r="J60" s="89" t="n">
        <v>0</v>
      </c>
      <c r="K60" s="89" t="n">
        <v>0</v>
      </c>
      <c r="L60" s="89" t="n">
        <v>0</v>
      </c>
    </row>
    <row r="61" customFormat="false" ht="12.75" hidden="false" customHeight="false" outlineLevel="0" collapsed="true">
      <c r="A61" s="13"/>
      <c r="B61" s="20" t="s">
        <v>212</v>
      </c>
      <c r="C61" s="89" t="n">
        <v>-1072084.79</v>
      </c>
      <c r="D61" s="89" t="n">
        <v>460625.798498019</v>
      </c>
      <c r="E61" s="89" t="n">
        <v>1532710.58849802</v>
      </c>
      <c r="F61" s="89" t="n">
        <v>332.745276859392</v>
      </c>
      <c r="G61" s="89" t="n">
        <v>34987690.85</v>
      </c>
      <c r="H61" s="89" t="n">
        <v>76222757.3053642</v>
      </c>
      <c r="I61" s="89" t="n">
        <v>1771</v>
      </c>
      <c r="J61" s="89" t="n">
        <v>1656</v>
      </c>
      <c r="K61" s="89" t="n">
        <v>-29.5999502104895</v>
      </c>
      <c r="L61" s="89" t="n">
        <v>10.0074592877303</v>
      </c>
    </row>
    <row r="62" customFormat="false" ht="12.75" hidden="true" customHeight="true" outlineLevel="1" collapsed="false">
      <c r="A62" s="13"/>
      <c r="B62" s="18" t="s">
        <v>547</v>
      </c>
      <c r="C62" s="89" t="n">
        <v>-37748.87</v>
      </c>
      <c r="D62" s="89" t="n">
        <v>-47735.572527985</v>
      </c>
      <c r="E62" s="89" t="n">
        <v>-9986.70252798504</v>
      </c>
      <c r="F62" s="89" t="n">
        <v>20.9208814288973</v>
      </c>
      <c r="G62" s="89" t="n">
        <v>691079.16</v>
      </c>
      <c r="H62" s="89" t="n">
        <v>2174095.38246269</v>
      </c>
      <c r="I62" s="89" t="n">
        <v>69</v>
      </c>
      <c r="J62" s="89" t="n">
        <v>0</v>
      </c>
      <c r="K62" s="89" t="n">
        <v>-3.76899229604898</v>
      </c>
      <c r="L62" s="89" t="n">
        <v>0</v>
      </c>
    </row>
    <row r="63" customFormat="false" ht="12.75" hidden="true" customHeight="true" outlineLevel="1" collapsed="false">
      <c r="A63" s="13"/>
      <c r="B63" s="18" t="s">
        <v>548</v>
      </c>
      <c r="C63" s="89" t="n">
        <v>-186772.7</v>
      </c>
      <c r="D63" s="89" t="n">
        <v>2.91038304567337E-011</v>
      </c>
      <c r="E63" s="89" t="n">
        <v>186772.7</v>
      </c>
      <c r="F63" s="89" t="n">
        <v>6.41746110628496E+017</v>
      </c>
      <c r="G63" s="89" t="n">
        <v>1745012.53</v>
      </c>
      <c r="H63" s="89" t="n">
        <v>9928877.43781094</v>
      </c>
      <c r="I63" s="89" t="n">
        <v>230</v>
      </c>
      <c r="J63" s="89" t="n">
        <v>0</v>
      </c>
      <c r="K63" s="89" t="n">
        <v>-12.3087141958803</v>
      </c>
      <c r="L63" s="89" t="n">
        <v>0</v>
      </c>
    </row>
    <row r="64" customFormat="false" ht="12.75" hidden="false" customHeight="false" outlineLevel="0" collapsed="false">
      <c r="A64" s="13"/>
      <c r="B64" s="20" t="s">
        <v>213</v>
      </c>
      <c r="C64" s="89" t="n">
        <v>-224521.57</v>
      </c>
      <c r="D64" s="89" t="n">
        <v>-47735.572527985</v>
      </c>
      <c r="E64" s="89" t="n">
        <v>176785.997472015</v>
      </c>
      <c r="F64" s="89" t="n">
        <v>-370.344353507804</v>
      </c>
      <c r="G64" s="89" t="n">
        <v>2436091.69</v>
      </c>
      <c r="H64" s="89" t="n">
        <v>12102972.8202736</v>
      </c>
      <c r="I64" s="89" t="n">
        <v>299</v>
      </c>
      <c r="J64" s="89" t="n">
        <v>0</v>
      </c>
      <c r="K64" s="89" t="n">
        <v>-16.9582980187416</v>
      </c>
      <c r="L64" s="89" t="n">
        <v>0</v>
      </c>
    </row>
    <row r="65" customFormat="false" ht="12.75" hidden="true" customHeight="true" outlineLevel="3" collapsed="false">
      <c r="A65" s="13"/>
      <c r="B65" s="18" t="s">
        <v>549</v>
      </c>
      <c r="C65" s="89" t="n">
        <v>-1039021.87</v>
      </c>
      <c r="D65" s="89" t="n">
        <v>376880.525214296</v>
      </c>
      <c r="E65" s="89" t="n">
        <v>1415902.3952143</v>
      </c>
      <c r="F65" s="89" t="n">
        <v>375.689986742936</v>
      </c>
      <c r="G65" s="89" t="n">
        <v>6578553.15</v>
      </c>
      <c r="H65" s="89" t="n">
        <v>13286533.5820895</v>
      </c>
      <c r="I65" s="89" t="n">
        <v>1426</v>
      </c>
      <c r="J65" s="89" t="n">
        <v>1196</v>
      </c>
      <c r="K65" s="89" t="n">
        <v>-116.244420145788</v>
      </c>
      <c r="L65" s="89" t="n">
        <v>34.4071850435015</v>
      </c>
    </row>
    <row r="66" customFormat="false" ht="12.75" hidden="true" customHeight="true" outlineLevel="3" collapsed="false">
      <c r="A66" s="13"/>
      <c r="B66" s="18" t="s">
        <v>550</v>
      </c>
      <c r="C66" s="89" t="n">
        <v>-204236</v>
      </c>
      <c r="D66" s="89" t="n">
        <v>159449.452975279</v>
      </c>
      <c r="E66" s="89" t="n">
        <v>363685.452975279</v>
      </c>
      <c r="F66" s="89" t="n">
        <v>228.088241250765</v>
      </c>
      <c r="G66" s="89" t="n">
        <v>1367174.51</v>
      </c>
      <c r="H66" s="89" t="n">
        <v>4344318.86940298</v>
      </c>
      <c r="I66" s="89" t="n">
        <v>322</v>
      </c>
      <c r="J66" s="89" t="n">
        <v>506</v>
      </c>
      <c r="K66" s="89" t="n">
        <v>-24.0510598753044</v>
      </c>
      <c r="L66" s="89" t="n">
        <v>18.5966347414702</v>
      </c>
    </row>
    <row r="67" customFormat="false" ht="12.75" hidden="true" customHeight="true" outlineLevel="3" collapsed="false">
      <c r="A67" s="13"/>
      <c r="B67" s="18" t="s">
        <v>551</v>
      </c>
      <c r="C67" s="89" t="n">
        <v>-10429.48</v>
      </c>
      <c r="D67" s="89" t="n">
        <v>28990.8096318689</v>
      </c>
      <c r="E67" s="89" t="n">
        <v>39420.2896318689</v>
      </c>
      <c r="F67" s="89" t="n">
        <v>135.975124987662</v>
      </c>
      <c r="G67" s="89" t="n">
        <v>1370834.96</v>
      </c>
      <c r="H67" s="89" t="n">
        <v>2118445.89552239</v>
      </c>
      <c r="I67" s="89" t="n">
        <v>0</v>
      </c>
      <c r="J67" s="89" t="n">
        <v>92</v>
      </c>
      <c r="K67" s="89" t="n">
        <v>0</v>
      </c>
      <c r="L67" s="89" t="n">
        <v>1.25903772805527</v>
      </c>
    </row>
    <row r="68" customFormat="false" ht="12.75" hidden="true" customHeight="true" outlineLevel="3" collapsed="false">
      <c r="A68" s="13"/>
      <c r="B68" s="18" t="s">
        <v>552</v>
      </c>
      <c r="C68" s="89" t="n">
        <v>-60846.76</v>
      </c>
      <c r="D68" s="89" t="n">
        <v>7.27595761418343E-012</v>
      </c>
      <c r="E68" s="89" t="n">
        <v>60846.76</v>
      </c>
      <c r="F68" s="89" t="n">
        <v>8.36271501656195E+017</v>
      </c>
      <c r="G68" s="89" t="n">
        <v>1880276.45</v>
      </c>
      <c r="H68" s="89" t="n">
        <v>2363807.8358209</v>
      </c>
      <c r="I68" s="89" t="n">
        <v>92</v>
      </c>
      <c r="J68" s="89" t="n">
        <v>0</v>
      </c>
      <c r="K68" s="89" t="n">
        <v>-1.48858480889871</v>
      </c>
      <c r="L68" s="89" t="n">
        <v>0</v>
      </c>
    </row>
    <row r="69" customFormat="false" ht="12.75" hidden="true" customHeight="true" outlineLevel="3" collapsed="false">
      <c r="A69" s="13"/>
      <c r="B69" s="18" t="s">
        <v>553</v>
      </c>
      <c r="C69" s="89" t="n">
        <v>1117.07</v>
      </c>
      <c r="D69" s="89" t="n">
        <v>0</v>
      </c>
      <c r="E69" s="89" t="n">
        <v>-1117.07</v>
      </c>
      <c r="F69" s="89" t="n">
        <v>0</v>
      </c>
      <c r="G69" s="89" t="n">
        <v>65323.91</v>
      </c>
      <c r="H69" s="89" t="n">
        <v>0</v>
      </c>
      <c r="I69" s="89" t="n">
        <v>0</v>
      </c>
      <c r="J69" s="89" t="n">
        <v>0</v>
      </c>
      <c r="K69" s="89" t="n">
        <v>0</v>
      </c>
      <c r="L69" s="89" t="n">
        <v>0</v>
      </c>
    </row>
    <row r="70" customFormat="false" ht="12.75" hidden="true" customHeight="true" outlineLevel="2" collapsed="false">
      <c r="A70" s="13"/>
      <c r="B70" s="20" t="s">
        <v>554</v>
      </c>
      <c r="C70" s="89" t="n">
        <v>-1313417.04</v>
      </c>
      <c r="D70" s="89" t="n">
        <v>565320.787821444</v>
      </c>
      <c r="E70" s="89" t="n">
        <v>1878737.82782144</v>
      </c>
      <c r="F70" s="89" t="n">
        <v>332.331283104141</v>
      </c>
      <c r="G70" s="89" t="n">
        <v>11262162.98</v>
      </c>
      <c r="H70" s="89" t="n">
        <v>22113106.1828358</v>
      </c>
      <c r="I70" s="89" t="n">
        <v>1840</v>
      </c>
      <c r="J70" s="89" t="n">
        <v>1794</v>
      </c>
      <c r="K70" s="89" t="n">
        <v>-109.974635504698</v>
      </c>
      <c r="L70" s="89" t="n">
        <v>46.043989341258</v>
      </c>
    </row>
    <row r="71" customFormat="false" ht="12.75" hidden="true" customHeight="true" outlineLevel="3" collapsed="false">
      <c r="A71" s="13"/>
      <c r="B71" s="18" t="s">
        <v>555</v>
      </c>
      <c r="C71" s="89" t="n">
        <v>0</v>
      </c>
      <c r="D71" s="89" t="n">
        <v>0</v>
      </c>
      <c r="E71" s="89" t="n">
        <v>0</v>
      </c>
      <c r="F71" s="89" t="n">
        <v>0</v>
      </c>
      <c r="G71" s="89" t="n">
        <v>0</v>
      </c>
      <c r="H71" s="89" t="n">
        <v>0</v>
      </c>
      <c r="I71" s="89" t="n">
        <v>0</v>
      </c>
      <c r="J71" s="89" t="n">
        <v>0</v>
      </c>
      <c r="K71" s="89" t="n">
        <v>0</v>
      </c>
      <c r="L71" s="89" t="n">
        <v>0</v>
      </c>
    </row>
    <row r="72" customFormat="false" ht="12.75" hidden="true" customHeight="true" outlineLevel="2" collapsed="false">
      <c r="A72" s="13"/>
      <c r="B72" s="20" t="s">
        <v>556</v>
      </c>
      <c r="C72" s="89" t="n">
        <v>0</v>
      </c>
      <c r="D72" s="89" t="n">
        <v>0</v>
      </c>
      <c r="E72" s="89" t="n">
        <v>0</v>
      </c>
      <c r="F72" s="89" t="n">
        <v>0</v>
      </c>
      <c r="G72" s="89" t="n">
        <v>0</v>
      </c>
      <c r="H72" s="89" t="n">
        <v>0</v>
      </c>
      <c r="I72" s="89" t="n">
        <v>0</v>
      </c>
      <c r="J72" s="89" t="n">
        <v>0</v>
      </c>
      <c r="K72" s="89" t="n">
        <v>0</v>
      </c>
      <c r="L72" s="89" t="n">
        <v>0</v>
      </c>
    </row>
    <row r="73" customFormat="false" ht="12.75" hidden="true" customHeight="true" outlineLevel="1" collapsed="true">
      <c r="A73" s="13"/>
      <c r="B73" s="20" t="s">
        <v>557</v>
      </c>
      <c r="C73" s="89" t="n">
        <v>0</v>
      </c>
      <c r="D73" s="89" t="n">
        <v>0</v>
      </c>
      <c r="E73" s="89" t="n">
        <v>0</v>
      </c>
      <c r="F73" s="89" t="n">
        <v>0</v>
      </c>
      <c r="G73" s="89" t="n">
        <v>0</v>
      </c>
      <c r="H73" s="89" t="n">
        <v>0</v>
      </c>
      <c r="I73" s="89" t="n">
        <v>0</v>
      </c>
      <c r="J73" s="89" t="n">
        <v>0</v>
      </c>
      <c r="K73" s="89" t="n">
        <v>0</v>
      </c>
      <c r="L73" s="89" t="n">
        <v>0</v>
      </c>
    </row>
    <row r="74" customFormat="false" ht="12.75" hidden="true" customHeight="true" outlineLevel="1" collapsed="false">
      <c r="A74" s="13"/>
      <c r="B74" s="18" t="s">
        <v>558</v>
      </c>
      <c r="C74" s="89" t="n">
        <v>0</v>
      </c>
      <c r="D74" s="89" t="n">
        <v>0</v>
      </c>
      <c r="E74" s="89" t="n">
        <v>0</v>
      </c>
      <c r="F74" s="89" t="n">
        <v>0</v>
      </c>
      <c r="G74" s="89" t="n">
        <v>0</v>
      </c>
      <c r="H74" s="89" t="n">
        <v>0</v>
      </c>
      <c r="I74" s="89" t="n">
        <v>0</v>
      </c>
      <c r="J74" s="89" t="n">
        <v>0</v>
      </c>
      <c r="K74" s="89" t="n">
        <v>0</v>
      </c>
      <c r="L74" s="89" t="n">
        <v>0</v>
      </c>
    </row>
    <row r="75" customFormat="false" ht="12.75" hidden="true" customHeight="true" outlineLevel="1" collapsed="false">
      <c r="A75" s="13"/>
      <c r="B75" s="18" t="s">
        <v>559</v>
      </c>
      <c r="C75" s="89" t="n">
        <v>0</v>
      </c>
      <c r="D75" s="89" t="n">
        <v>0</v>
      </c>
      <c r="E75" s="89" t="n">
        <v>0</v>
      </c>
      <c r="F75" s="89" t="n">
        <v>0</v>
      </c>
      <c r="G75" s="89" t="n">
        <v>0</v>
      </c>
      <c r="H75" s="89" t="n">
        <v>0</v>
      </c>
      <c r="I75" s="89" t="n">
        <v>0</v>
      </c>
      <c r="J75" s="89" t="n">
        <v>0</v>
      </c>
      <c r="K75" s="89" t="n">
        <v>0</v>
      </c>
      <c r="L75" s="89" t="n">
        <v>0</v>
      </c>
    </row>
    <row r="76" customFormat="false" ht="12.75" hidden="true" customHeight="true" outlineLevel="1" collapsed="false">
      <c r="A76" s="13"/>
      <c r="B76" s="20" t="s">
        <v>560</v>
      </c>
      <c r="C76" s="89" t="n">
        <v>0</v>
      </c>
      <c r="D76" s="89" t="n">
        <v>0</v>
      </c>
      <c r="E76" s="89" t="n">
        <v>0</v>
      </c>
      <c r="F76" s="89" t="n">
        <v>0</v>
      </c>
      <c r="G76" s="89" t="n">
        <v>0</v>
      </c>
      <c r="H76" s="89" t="n">
        <v>0</v>
      </c>
      <c r="I76" s="89" t="n">
        <v>0</v>
      </c>
      <c r="J76" s="89" t="n">
        <v>0</v>
      </c>
      <c r="K76" s="89" t="n">
        <v>0</v>
      </c>
      <c r="L76" s="89" t="n">
        <v>0</v>
      </c>
    </row>
    <row r="77" customFormat="false" ht="12.75" hidden="true" customHeight="true" outlineLevel="2" collapsed="false">
      <c r="A77" s="13"/>
      <c r="B77" s="18" t="s">
        <v>561</v>
      </c>
      <c r="C77" s="89" t="n">
        <v>0</v>
      </c>
      <c r="D77" s="89" t="n">
        <v>0</v>
      </c>
      <c r="E77" s="89" t="n">
        <v>0</v>
      </c>
      <c r="F77" s="89" t="n">
        <v>0</v>
      </c>
      <c r="G77" s="89" t="n">
        <v>879980.46</v>
      </c>
      <c r="H77" s="89" t="n">
        <v>0</v>
      </c>
      <c r="I77" s="89" t="n">
        <v>0</v>
      </c>
      <c r="J77" s="89" t="n">
        <v>0</v>
      </c>
      <c r="K77" s="89" t="n">
        <v>0</v>
      </c>
      <c r="L77" s="89" t="n">
        <v>0</v>
      </c>
    </row>
    <row r="78" customFormat="false" ht="12.75" hidden="true" customHeight="true" outlineLevel="1" collapsed="true">
      <c r="A78" s="13"/>
      <c r="B78" s="20" t="s">
        <v>562</v>
      </c>
      <c r="C78" s="89" t="n">
        <v>0</v>
      </c>
      <c r="D78" s="89" t="n">
        <v>0</v>
      </c>
      <c r="E78" s="89" t="n">
        <v>0</v>
      </c>
      <c r="F78" s="89" t="n">
        <v>0</v>
      </c>
      <c r="G78" s="89" t="n">
        <v>879980.46</v>
      </c>
      <c r="H78" s="89" t="n">
        <v>0</v>
      </c>
      <c r="I78" s="89" t="n">
        <v>0</v>
      </c>
      <c r="J78" s="89" t="n">
        <v>0</v>
      </c>
      <c r="K78" s="89" t="n">
        <v>0</v>
      </c>
      <c r="L78" s="89" t="n">
        <v>0</v>
      </c>
    </row>
    <row r="79" customFormat="false" ht="12.75" hidden="true" customHeight="true" outlineLevel="1" collapsed="false">
      <c r="A79" s="13"/>
      <c r="B79" s="20" t="s">
        <v>563</v>
      </c>
      <c r="C79" s="89" t="n">
        <v>0</v>
      </c>
      <c r="D79" s="89" t="n">
        <v>0</v>
      </c>
      <c r="E79" s="89" t="n">
        <v>0</v>
      </c>
      <c r="F79" s="89" t="n">
        <v>0</v>
      </c>
      <c r="G79" s="89" t="n">
        <v>879980.46</v>
      </c>
      <c r="H79" s="89" t="n">
        <v>0</v>
      </c>
      <c r="I79" s="89" t="n">
        <v>0</v>
      </c>
      <c r="J79" s="89" t="n">
        <v>0</v>
      </c>
      <c r="K79" s="89" t="n">
        <v>0</v>
      </c>
      <c r="L79" s="89" t="n">
        <v>0</v>
      </c>
    </row>
    <row r="80" customFormat="false" ht="12.75" hidden="false" customHeight="false" outlineLevel="0" collapsed="false">
      <c r="A80" s="13"/>
      <c r="B80" s="20" t="s">
        <v>214</v>
      </c>
      <c r="C80" s="89" t="n">
        <v>-1313417.04</v>
      </c>
      <c r="D80" s="89" t="n">
        <v>565320.787821444</v>
      </c>
      <c r="E80" s="89" t="n">
        <v>1878737.82782144</v>
      </c>
      <c r="F80" s="89" t="n">
        <v>332.331283104141</v>
      </c>
      <c r="G80" s="89" t="n">
        <v>12142143.44</v>
      </c>
      <c r="H80" s="89" t="n">
        <v>22113106.1828358</v>
      </c>
      <c r="I80" s="89" t="n">
        <v>1840</v>
      </c>
      <c r="J80" s="89" t="n">
        <v>1794</v>
      </c>
      <c r="K80" s="89" t="n">
        <v>-102.004417493523</v>
      </c>
      <c r="L80" s="89" t="n">
        <v>46.043989341258</v>
      </c>
    </row>
    <row r="81" customFormat="false" ht="12.75" hidden="true" customHeight="true" outlineLevel="1" collapsed="false">
      <c r="A81" s="13"/>
      <c r="B81" s="18" t="s">
        <v>564</v>
      </c>
      <c r="C81" s="89" t="n">
        <v>-317127.71</v>
      </c>
      <c r="D81" s="89" t="n">
        <v>173944.857791214</v>
      </c>
      <c r="E81" s="89" t="n">
        <v>491072.567791214</v>
      </c>
      <c r="F81" s="89" t="n">
        <v>282.315081932832</v>
      </c>
      <c r="G81" s="89" t="n">
        <v>2799879.47</v>
      </c>
      <c r="H81" s="89" t="n">
        <v>8406248.9738806</v>
      </c>
      <c r="I81" s="89" t="n">
        <v>414</v>
      </c>
      <c r="J81" s="89" t="n">
        <v>552</v>
      </c>
      <c r="K81" s="89" t="n">
        <v>-23.4458078190059</v>
      </c>
      <c r="L81" s="89" t="n">
        <v>11.6017680896298</v>
      </c>
    </row>
    <row r="82" customFormat="false" ht="12.75" hidden="false" customHeight="false" outlineLevel="0" collapsed="false">
      <c r="A82" s="13"/>
      <c r="B82" s="20" t="s">
        <v>215</v>
      </c>
      <c r="C82" s="89" t="n">
        <v>-317127.71</v>
      </c>
      <c r="D82" s="89" t="n">
        <v>173944.857791214</v>
      </c>
      <c r="E82" s="89" t="n">
        <v>491072.567791214</v>
      </c>
      <c r="F82" s="89" t="n">
        <v>282.315081932832</v>
      </c>
      <c r="G82" s="89" t="n">
        <v>2799879.47</v>
      </c>
      <c r="H82" s="89" t="n">
        <v>8406248.9738806</v>
      </c>
      <c r="I82" s="89" t="n">
        <v>414</v>
      </c>
      <c r="J82" s="89" t="n">
        <v>552</v>
      </c>
      <c r="K82" s="89" t="n">
        <v>-23.4458078190059</v>
      </c>
      <c r="L82" s="89" t="n">
        <v>11.6017680896298</v>
      </c>
    </row>
    <row r="83" customFormat="false" ht="12.75" hidden="true" customHeight="true" outlineLevel="1" collapsed="false">
      <c r="A83" s="13"/>
      <c r="B83" s="18" t="s">
        <v>565</v>
      </c>
      <c r="C83" s="89" t="n">
        <v>0</v>
      </c>
      <c r="D83" s="89" t="n">
        <v>144954.048159345</v>
      </c>
      <c r="E83" s="89" t="n">
        <v>144954.048159345</v>
      </c>
      <c r="F83" s="89" t="n">
        <v>100</v>
      </c>
      <c r="G83" s="89" t="n">
        <v>0</v>
      </c>
      <c r="H83" s="89" t="n">
        <v>6813827.625</v>
      </c>
      <c r="I83" s="89" t="n">
        <v>0</v>
      </c>
      <c r="J83" s="89" t="n">
        <v>460</v>
      </c>
      <c r="K83" s="89" t="n">
        <v>0</v>
      </c>
      <c r="L83" s="89" t="n">
        <v>9.78782196067871</v>
      </c>
    </row>
    <row r="84" customFormat="false" ht="12.75" hidden="true" customHeight="true" outlineLevel="1" collapsed="false">
      <c r="A84" s="13"/>
      <c r="B84" s="18" t="s">
        <v>566</v>
      </c>
      <c r="C84" s="89" t="n">
        <v>0</v>
      </c>
      <c r="D84" s="89" t="n">
        <v>0</v>
      </c>
      <c r="E84" s="89" t="n">
        <v>0</v>
      </c>
      <c r="F84" s="89" t="n">
        <v>0</v>
      </c>
      <c r="G84" s="89" t="n">
        <v>0</v>
      </c>
      <c r="H84" s="89" t="n">
        <v>0</v>
      </c>
      <c r="I84" s="89" t="n">
        <v>0</v>
      </c>
      <c r="J84" s="89" t="n">
        <v>0</v>
      </c>
      <c r="K84" s="89" t="n">
        <v>0</v>
      </c>
      <c r="L84" s="89" t="n">
        <v>0</v>
      </c>
    </row>
    <row r="85" customFormat="false" ht="12.75" hidden="true" customHeight="true" outlineLevel="1" collapsed="false">
      <c r="A85" s="13"/>
      <c r="B85" s="18" t="s">
        <v>567</v>
      </c>
      <c r="C85" s="89" t="n">
        <v>0</v>
      </c>
      <c r="D85" s="89" t="n">
        <v>0</v>
      </c>
      <c r="E85" s="89" t="n">
        <v>0</v>
      </c>
      <c r="F85" s="89" t="n">
        <v>0</v>
      </c>
      <c r="G85" s="89" t="n">
        <v>0</v>
      </c>
      <c r="H85" s="89" t="n">
        <v>0</v>
      </c>
      <c r="I85" s="89" t="n">
        <v>0</v>
      </c>
      <c r="J85" s="89" t="n">
        <v>0</v>
      </c>
      <c r="K85" s="89" t="n">
        <v>0</v>
      </c>
      <c r="L85" s="89" t="n">
        <v>0</v>
      </c>
    </row>
    <row r="86" customFormat="false" ht="12.75" hidden="true" customHeight="true" outlineLevel="1" collapsed="false">
      <c r="A86" s="13"/>
      <c r="B86" s="18" t="s">
        <v>568</v>
      </c>
      <c r="C86" s="89" t="n">
        <v>-189975.88</v>
      </c>
      <c r="D86" s="89" t="n">
        <v>108735.301073081</v>
      </c>
      <c r="E86" s="89" t="n">
        <v>298711.181073081</v>
      </c>
      <c r="F86" s="89" t="n">
        <v>274.714079167645</v>
      </c>
      <c r="G86" s="89" t="n">
        <v>11092160.32</v>
      </c>
      <c r="H86" s="89" t="n">
        <v>21220600.9950249</v>
      </c>
      <c r="I86" s="89" t="n">
        <v>276</v>
      </c>
      <c r="J86" s="89" t="n">
        <v>345</v>
      </c>
      <c r="K86" s="89" t="n">
        <v>-2.363531601029</v>
      </c>
      <c r="L86" s="89" t="n">
        <v>1.77224353644523</v>
      </c>
    </row>
    <row r="87" customFormat="false" ht="12.75" hidden="true" customHeight="true" outlineLevel="1" collapsed="false">
      <c r="A87" s="13"/>
      <c r="B87" s="18" t="s">
        <v>569</v>
      </c>
      <c r="C87" s="89" t="n">
        <v>-239660.99</v>
      </c>
      <c r="D87" s="89" t="n">
        <v>318898.905950559</v>
      </c>
      <c r="E87" s="89" t="n">
        <v>558559.895950559</v>
      </c>
      <c r="F87" s="89" t="n">
        <v>175.152653561363</v>
      </c>
      <c r="G87" s="89" t="n">
        <v>7229469.02</v>
      </c>
      <c r="H87" s="89" t="n">
        <v>27158408.5820895</v>
      </c>
      <c r="I87" s="89" t="n">
        <v>414</v>
      </c>
      <c r="J87" s="89" t="n">
        <v>1012</v>
      </c>
      <c r="K87" s="89" t="n">
        <v>-6.86216716507902</v>
      </c>
      <c r="L87" s="89" t="n">
        <v>12.3731491080095</v>
      </c>
    </row>
    <row r="88" customFormat="false" ht="12.75" hidden="true" customHeight="true" outlineLevel="1" collapsed="false">
      <c r="A88" s="13"/>
      <c r="B88" s="18" t="s">
        <v>570</v>
      </c>
      <c r="C88" s="89" t="n">
        <v>31937.6</v>
      </c>
      <c r="D88" s="89" t="n">
        <v>57981.6192637379</v>
      </c>
      <c r="E88" s="89" t="n">
        <v>26044.0192637379</v>
      </c>
      <c r="F88" s="89" t="n">
        <v>44.9177163288125</v>
      </c>
      <c r="G88" s="89" t="n">
        <v>734564.8</v>
      </c>
      <c r="H88" s="89" t="n">
        <v>1723251.39925373</v>
      </c>
      <c r="I88" s="89" t="n">
        <v>69</v>
      </c>
      <c r="J88" s="89" t="n">
        <v>184</v>
      </c>
      <c r="K88" s="89" t="n">
        <v>0</v>
      </c>
      <c r="L88" s="89" t="n">
        <v>6.19257511965817</v>
      </c>
    </row>
    <row r="89" customFormat="false" ht="12.75" hidden="true" customHeight="true" outlineLevel="1" collapsed="false">
      <c r="A89" s="13"/>
      <c r="B89" s="18" t="s">
        <v>571</v>
      </c>
      <c r="C89" s="89" t="n">
        <v>-93863.74</v>
      </c>
      <c r="D89" s="89" t="n">
        <v>43486.2144478034</v>
      </c>
      <c r="E89" s="89" t="n">
        <v>137349.954447803</v>
      </c>
      <c r="F89" s="89" t="n">
        <v>315.847116590626</v>
      </c>
      <c r="G89" s="89" t="n">
        <v>1937031.25</v>
      </c>
      <c r="H89" s="89" t="n">
        <v>6744063.43283582</v>
      </c>
      <c r="I89" s="89" t="n">
        <v>138</v>
      </c>
      <c r="J89" s="89" t="n">
        <v>138</v>
      </c>
      <c r="K89" s="89" t="n">
        <v>-3.34356921706865</v>
      </c>
      <c r="L89" s="89" t="n">
        <v>0.902326203086389</v>
      </c>
    </row>
    <row r="90" customFormat="false" ht="12.75" hidden="true" customHeight="true" outlineLevel="1" collapsed="false">
      <c r="A90" s="13"/>
      <c r="B90" s="18" t="s">
        <v>572</v>
      </c>
      <c r="C90" s="89" t="n">
        <v>-92914.8</v>
      </c>
      <c r="D90" s="89" t="n">
        <v>86972.4288956068</v>
      </c>
      <c r="E90" s="89" t="n">
        <v>179887.228895607</v>
      </c>
      <c r="F90" s="89" t="n">
        <v>206.832476889344</v>
      </c>
      <c r="G90" s="89" t="n">
        <v>5687794.66</v>
      </c>
      <c r="H90" s="89" t="n">
        <v>16569893.0037313</v>
      </c>
      <c r="I90" s="89" t="n">
        <v>230</v>
      </c>
      <c r="J90" s="89" t="n">
        <v>276</v>
      </c>
      <c r="K90" s="89" t="n">
        <v>-1.50289560558784</v>
      </c>
      <c r="L90" s="89" t="n">
        <v>1.44867421020047</v>
      </c>
    </row>
    <row r="91" customFormat="false" ht="12.75" hidden="true" customHeight="true" outlineLevel="1" collapsed="false">
      <c r="A91" s="13"/>
      <c r="B91" s="18" t="s">
        <v>573</v>
      </c>
      <c r="C91" s="89" t="n">
        <v>-277622.98</v>
      </c>
      <c r="D91" s="89" t="n">
        <v>217431.072239017</v>
      </c>
      <c r="E91" s="89" t="n">
        <v>495054.052239017</v>
      </c>
      <c r="F91" s="89" t="n">
        <v>227.683213416165</v>
      </c>
      <c r="G91" s="89" t="n">
        <v>2224974.92</v>
      </c>
      <c r="H91" s="89" t="n">
        <v>10372334.8880597</v>
      </c>
      <c r="I91" s="89" t="n">
        <v>368</v>
      </c>
      <c r="J91" s="89" t="n">
        <v>690</v>
      </c>
      <c r="K91" s="89" t="n">
        <v>-22.9587434270944</v>
      </c>
      <c r="L91" s="89" t="n">
        <v>14.472592660056</v>
      </c>
    </row>
    <row r="92" customFormat="false" ht="12.75" hidden="true" customHeight="true" outlineLevel="1" collapsed="false">
      <c r="A92" s="13"/>
      <c r="B92" s="18" t="s">
        <v>574</v>
      </c>
      <c r="C92" s="89" t="n">
        <v>-110334.14</v>
      </c>
      <c r="D92" s="89" t="n">
        <v>0</v>
      </c>
      <c r="E92" s="89" t="n">
        <v>110334.14</v>
      </c>
      <c r="F92" s="89" t="n">
        <v>0</v>
      </c>
      <c r="G92" s="89" t="n">
        <v>0</v>
      </c>
      <c r="H92" s="89" t="n">
        <v>0</v>
      </c>
      <c r="I92" s="89" t="n">
        <v>69</v>
      </c>
      <c r="J92" s="89" t="n">
        <v>184</v>
      </c>
      <c r="K92" s="89" t="n">
        <v>0</v>
      </c>
      <c r="L92" s="89" t="n">
        <v>0</v>
      </c>
    </row>
    <row r="93" customFormat="false" ht="12.75" hidden="false" customHeight="false" outlineLevel="0" collapsed="false">
      <c r="A93" s="13"/>
      <c r="B93" s="20" t="s">
        <v>216</v>
      </c>
      <c r="C93" s="89" t="n">
        <v>-972434.93</v>
      </c>
      <c r="D93" s="89" t="n">
        <v>978459.59002915</v>
      </c>
      <c r="E93" s="89" t="n">
        <v>1950894.52002915</v>
      </c>
      <c r="F93" s="89" t="n">
        <v>199.384270940717</v>
      </c>
      <c r="G93" s="89" t="n">
        <v>28905994.97</v>
      </c>
      <c r="H93" s="89" t="n">
        <v>90602379.925995</v>
      </c>
      <c r="I93" s="89" t="n">
        <v>1564</v>
      </c>
      <c r="J93" s="89" t="n">
        <v>3289</v>
      </c>
      <c r="K93" s="89" t="n">
        <v>-25.5337383347645</v>
      </c>
      <c r="L93" s="89" t="n">
        <v>35.6916460472848</v>
      </c>
    </row>
    <row r="94" customFormat="false" ht="12.75" hidden="true" customHeight="true" outlineLevel="1" collapsed="false">
      <c r="A94" s="13"/>
      <c r="B94" s="18" t="s">
        <v>575</v>
      </c>
      <c r="C94" s="89" t="n">
        <v>0</v>
      </c>
      <c r="D94" s="89" t="n">
        <v>0</v>
      </c>
      <c r="E94" s="89" t="n">
        <v>0</v>
      </c>
      <c r="F94" s="89" t="n">
        <v>0</v>
      </c>
      <c r="G94" s="89" t="n">
        <v>0</v>
      </c>
      <c r="H94" s="89" t="n">
        <v>0</v>
      </c>
      <c r="I94" s="89" t="n">
        <v>0</v>
      </c>
      <c r="J94" s="89" t="n">
        <v>0</v>
      </c>
      <c r="K94" s="89" t="n">
        <v>0</v>
      </c>
      <c r="L94" s="89" t="n">
        <v>0</v>
      </c>
    </row>
    <row r="95" customFormat="false" ht="12.75" hidden="true" customHeight="true" outlineLevel="1" collapsed="false">
      <c r="A95" s="13"/>
      <c r="B95" s="18" t="s">
        <v>576</v>
      </c>
      <c r="C95" s="89" t="n">
        <v>0</v>
      </c>
      <c r="D95" s="89" t="n">
        <v>0</v>
      </c>
      <c r="E95" s="89" t="n">
        <v>0</v>
      </c>
      <c r="F95" s="89" t="n">
        <v>0</v>
      </c>
      <c r="G95" s="89" t="n">
        <v>0</v>
      </c>
      <c r="H95" s="89" t="n">
        <v>22186030</v>
      </c>
      <c r="I95" s="89" t="n">
        <v>0</v>
      </c>
      <c r="J95" s="89" t="n">
        <v>0</v>
      </c>
      <c r="K95" s="89" t="n">
        <v>0</v>
      </c>
      <c r="L95" s="89" t="n">
        <v>0</v>
      </c>
    </row>
    <row r="96" customFormat="false" ht="12.75" hidden="true" customHeight="true" outlineLevel="1" collapsed="false">
      <c r="A96" s="13"/>
      <c r="B96" s="18" t="s">
        <v>577</v>
      </c>
      <c r="C96" s="89" t="n">
        <v>-3042211.34</v>
      </c>
      <c r="D96" s="89" t="n">
        <v>1579999.12493686</v>
      </c>
      <c r="E96" s="89" t="n">
        <v>4622210.46493686</v>
      </c>
      <c r="F96" s="89" t="n">
        <v>292.545128157687</v>
      </c>
      <c r="G96" s="89" t="n">
        <v>251263079.1</v>
      </c>
      <c r="H96" s="89" t="n">
        <v>245508139.162719</v>
      </c>
      <c r="I96" s="89" t="n">
        <v>3910</v>
      </c>
      <c r="J96" s="89" t="n">
        <v>5014</v>
      </c>
      <c r="K96" s="89" t="n">
        <v>-24.7844077820186</v>
      </c>
      <c r="L96" s="89" t="n">
        <v>32.3037078909146</v>
      </c>
    </row>
    <row r="97" customFormat="false" ht="12.75" hidden="false" customHeight="false" outlineLevel="0" collapsed="false">
      <c r="A97" s="13"/>
      <c r="B97" s="20" t="s">
        <v>217</v>
      </c>
      <c r="C97" s="89" t="n">
        <v>-3042211.34</v>
      </c>
      <c r="D97" s="89" t="n">
        <v>1579999.12493686</v>
      </c>
      <c r="E97" s="89" t="n">
        <v>4622210.46493686</v>
      </c>
      <c r="F97" s="89" t="n">
        <v>292.545128157687</v>
      </c>
      <c r="G97" s="89" t="n">
        <v>251263079.1</v>
      </c>
      <c r="H97" s="89" t="n">
        <v>267694169.162719</v>
      </c>
      <c r="I97" s="89" t="n">
        <v>3910</v>
      </c>
      <c r="J97" s="89" t="n">
        <v>5014</v>
      </c>
      <c r="K97" s="89" t="n">
        <v>-24.7844077820186</v>
      </c>
      <c r="L97" s="89" t="n">
        <v>29.6265502760204</v>
      </c>
    </row>
    <row r="98" customFormat="false" ht="12.75" hidden="true" customHeight="true" outlineLevel="2" collapsed="false">
      <c r="A98" s="13"/>
      <c r="B98" s="18" t="s">
        <v>578</v>
      </c>
      <c r="C98" s="89" t="n">
        <v>0</v>
      </c>
      <c r="D98" s="89" t="n">
        <v>-18180.90363375</v>
      </c>
      <c r="E98" s="89" t="n">
        <v>-18180.90363375</v>
      </c>
      <c r="F98" s="89" t="n">
        <v>100</v>
      </c>
      <c r="G98" s="89" t="n">
        <v>894176.52</v>
      </c>
      <c r="H98" s="89" t="n">
        <v>1393869.2785875</v>
      </c>
      <c r="I98" s="89" t="n">
        <v>0</v>
      </c>
      <c r="J98" s="89" t="n">
        <v>0</v>
      </c>
      <c r="K98" s="89" t="n">
        <v>0</v>
      </c>
      <c r="L98" s="89" t="n">
        <v>0</v>
      </c>
    </row>
    <row r="99" customFormat="false" ht="12.75" hidden="true" customHeight="true" outlineLevel="2" collapsed="false">
      <c r="A99" s="13"/>
      <c r="B99" s="18" t="s">
        <v>579</v>
      </c>
      <c r="C99" s="89" t="n">
        <v>0</v>
      </c>
      <c r="D99" s="89" t="n">
        <v>0</v>
      </c>
      <c r="E99" s="89" t="n">
        <v>0</v>
      </c>
      <c r="F99" s="89" t="n">
        <v>0</v>
      </c>
      <c r="G99" s="89" t="n">
        <v>0</v>
      </c>
      <c r="H99" s="89" t="n">
        <v>103224</v>
      </c>
      <c r="I99" s="89" t="n">
        <v>0</v>
      </c>
      <c r="J99" s="89" t="n">
        <v>0</v>
      </c>
      <c r="K99" s="89" t="n">
        <v>0</v>
      </c>
      <c r="L99" s="89" t="n">
        <v>0</v>
      </c>
    </row>
    <row r="100" customFormat="false" ht="12.75" hidden="true" customHeight="true" outlineLevel="2" collapsed="false">
      <c r="A100" s="13"/>
      <c r="B100" s="18" t="s">
        <v>580</v>
      </c>
      <c r="C100" s="89" t="n">
        <v>0</v>
      </c>
      <c r="D100" s="89" t="n">
        <v>0</v>
      </c>
      <c r="E100" s="89" t="n">
        <v>0</v>
      </c>
      <c r="F100" s="89" t="n">
        <v>0</v>
      </c>
      <c r="G100" s="89" t="n">
        <v>2003.76</v>
      </c>
      <c r="H100" s="89" t="n">
        <v>0</v>
      </c>
      <c r="I100" s="89" t="n">
        <v>0</v>
      </c>
      <c r="J100" s="89" t="n">
        <v>0</v>
      </c>
      <c r="K100" s="89" t="n">
        <v>0</v>
      </c>
      <c r="L100" s="89" t="n">
        <v>0</v>
      </c>
    </row>
    <row r="101" customFormat="false" ht="12.75" hidden="true" customHeight="true" outlineLevel="2" collapsed="false">
      <c r="A101" s="13"/>
      <c r="B101" s="18" t="s">
        <v>581</v>
      </c>
      <c r="C101" s="89" t="n">
        <v>0</v>
      </c>
      <c r="D101" s="89" t="n">
        <v>0</v>
      </c>
      <c r="E101" s="89" t="n">
        <v>0</v>
      </c>
      <c r="F101" s="89" t="n">
        <v>0</v>
      </c>
      <c r="G101" s="89" t="n">
        <v>0</v>
      </c>
      <c r="H101" s="89" t="n">
        <v>0</v>
      </c>
      <c r="I101" s="89" t="n">
        <v>0</v>
      </c>
      <c r="J101" s="89" t="n">
        <v>0</v>
      </c>
      <c r="K101" s="89" t="n">
        <v>0</v>
      </c>
      <c r="L101" s="89" t="n">
        <v>0</v>
      </c>
    </row>
    <row r="102" customFormat="false" ht="12.75" hidden="true" customHeight="true" outlineLevel="1" collapsed="true">
      <c r="A102" s="13"/>
      <c r="B102" s="20" t="s">
        <v>582</v>
      </c>
      <c r="C102" s="89" t="n">
        <v>0</v>
      </c>
      <c r="D102" s="89" t="n">
        <v>-18180.90363375</v>
      </c>
      <c r="E102" s="89" t="n">
        <v>-18180.90363375</v>
      </c>
      <c r="F102" s="89" t="n">
        <v>100</v>
      </c>
      <c r="G102" s="89" t="n">
        <v>896180.28</v>
      </c>
      <c r="H102" s="89" t="n">
        <v>1497093.2785875</v>
      </c>
      <c r="I102" s="89" t="n">
        <v>0</v>
      </c>
      <c r="J102" s="89" t="n">
        <v>0</v>
      </c>
      <c r="K102" s="89" t="n">
        <v>0</v>
      </c>
      <c r="L102" s="89" t="n">
        <v>0</v>
      </c>
    </row>
    <row r="103" customFormat="false" ht="12.75" hidden="true" customHeight="true" outlineLevel="2" collapsed="false">
      <c r="A103" s="13"/>
      <c r="B103" s="18" t="s">
        <v>583</v>
      </c>
      <c r="C103" s="89" t="n">
        <v>87479.85</v>
      </c>
      <c r="D103" s="89" t="n">
        <v>-12698.029988125</v>
      </c>
      <c r="E103" s="89" t="n">
        <v>-100177.879988125</v>
      </c>
      <c r="F103" s="89" t="n">
        <v>788.924581858838</v>
      </c>
      <c r="G103" s="89" t="n">
        <v>3416931.75</v>
      </c>
      <c r="H103" s="89" t="n">
        <v>3894062.52969167</v>
      </c>
      <c r="I103" s="89" t="n">
        <v>0</v>
      </c>
      <c r="J103" s="89" t="n">
        <v>0</v>
      </c>
      <c r="K103" s="89" t="n">
        <v>0</v>
      </c>
      <c r="L103" s="89" t="n">
        <v>0</v>
      </c>
    </row>
    <row r="104" customFormat="false" ht="12.75" hidden="true" customHeight="true" outlineLevel="2" collapsed="false">
      <c r="A104" s="13"/>
      <c r="B104" s="18" t="s">
        <v>584</v>
      </c>
      <c r="C104" s="89" t="n">
        <v>-230400.14</v>
      </c>
      <c r="D104" s="89" t="n">
        <v>-1.45519152283669E-011</v>
      </c>
      <c r="E104" s="89" t="n">
        <v>230400.14</v>
      </c>
      <c r="F104" s="89" t="n">
        <v>-1.58329770607011E+018</v>
      </c>
      <c r="G104" s="89" t="n">
        <v>1456694.19</v>
      </c>
      <c r="H104" s="89" t="n">
        <v>5109620.181025</v>
      </c>
      <c r="I104" s="89" t="n">
        <v>138</v>
      </c>
      <c r="J104" s="89" t="n">
        <v>0</v>
      </c>
      <c r="K104" s="89" t="n">
        <v>-21.8269692693701</v>
      </c>
      <c r="L104" s="89" t="n">
        <v>0</v>
      </c>
    </row>
    <row r="105" customFormat="false" ht="12.75" hidden="true" customHeight="true" outlineLevel="2" collapsed="false">
      <c r="A105" s="13"/>
      <c r="B105" s="18" t="s">
        <v>585</v>
      </c>
      <c r="C105" s="89" t="n">
        <v>51962.38</v>
      </c>
      <c r="D105" s="89" t="n">
        <v>-5576.61102083333</v>
      </c>
      <c r="E105" s="89" t="n">
        <v>-57538.9910208333</v>
      </c>
      <c r="F105" s="89" t="n">
        <v>1031.79136586498</v>
      </c>
      <c r="G105" s="89" t="n">
        <v>1249292.84</v>
      </c>
      <c r="H105" s="89" t="n">
        <v>2565241.06958333</v>
      </c>
      <c r="I105" s="89" t="n">
        <v>0</v>
      </c>
      <c r="J105" s="89" t="n">
        <v>0</v>
      </c>
      <c r="K105" s="89" t="n">
        <v>0</v>
      </c>
      <c r="L105" s="89" t="n">
        <v>0</v>
      </c>
    </row>
    <row r="106" customFormat="false" ht="12.75" hidden="true" customHeight="true" outlineLevel="2" collapsed="false">
      <c r="A106" s="13"/>
      <c r="B106" s="18" t="s">
        <v>586</v>
      </c>
      <c r="C106" s="89" t="n">
        <v>-568131.86</v>
      </c>
      <c r="D106" s="89" t="n">
        <v>4.36557456851006E-011</v>
      </c>
      <c r="E106" s="89" t="n">
        <v>568131.86</v>
      </c>
      <c r="F106" s="89" t="n">
        <v>1.30139080454168E+018</v>
      </c>
      <c r="G106" s="89" t="n">
        <v>1979000.04</v>
      </c>
      <c r="H106" s="89" t="n">
        <v>6025904.79188333</v>
      </c>
      <c r="I106" s="89" t="n">
        <v>345</v>
      </c>
      <c r="J106" s="89" t="n">
        <v>0</v>
      </c>
      <c r="K106" s="89" t="n">
        <v>-99.0426921365803</v>
      </c>
      <c r="L106" s="89" t="n">
        <v>0</v>
      </c>
    </row>
    <row r="107" customFormat="false" ht="12.75" hidden="true" customHeight="true" outlineLevel="1" collapsed="true">
      <c r="A107" s="13"/>
      <c r="B107" s="20" t="s">
        <v>587</v>
      </c>
      <c r="C107" s="89" t="n">
        <v>-659089.77</v>
      </c>
      <c r="D107" s="89" t="n">
        <v>-18274.6410089583</v>
      </c>
      <c r="E107" s="89" t="n">
        <v>640815.128991041</v>
      </c>
      <c r="F107" s="89" t="n">
        <v>-3506.5812164349</v>
      </c>
      <c r="G107" s="89" t="n">
        <v>8101918.82</v>
      </c>
      <c r="H107" s="89" t="n">
        <v>17594828.5721833</v>
      </c>
      <c r="I107" s="89" t="n">
        <v>483</v>
      </c>
      <c r="J107" s="89" t="n">
        <v>0</v>
      </c>
      <c r="K107" s="89" t="n">
        <v>-39.2919709494201</v>
      </c>
      <c r="L107" s="89" t="n">
        <v>0</v>
      </c>
    </row>
    <row r="108" customFormat="false" ht="12.75" hidden="true" customHeight="true" outlineLevel="2" collapsed="false">
      <c r="A108" s="13"/>
      <c r="B108" s="18" t="s">
        <v>588</v>
      </c>
      <c r="C108" s="89" t="n">
        <v>503.88</v>
      </c>
      <c r="D108" s="89" t="n">
        <v>-7957.90981416667</v>
      </c>
      <c r="E108" s="89" t="n">
        <v>-8461.78981416667</v>
      </c>
      <c r="F108" s="89" t="n">
        <v>106.331813400335</v>
      </c>
      <c r="G108" s="89" t="n">
        <v>315669.71</v>
      </c>
      <c r="H108" s="89" t="n">
        <v>915159.628629167</v>
      </c>
      <c r="I108" s="89" t="n">
        <v>0</v>
      </c>
      <c r="J108" s="89" t="n">
        <v>0</v>
      </c>
      <c r="K108" s="89" t="n">
        <v>0</v>
      </c>
      <c r="L108" s="89" t="n">
        <v>0</v>
      </c>
    </row>
    <row r="109" customFormat="false" ht="12.75" hidden="true" customHeight="true" outlineLevel="2" collapsed="false">
      <c r="A109" s="13"/>
      <c r="B109" s="18" t="s">
        <v>589</v>
      </c>
      <c r="C109" s="89" t="n">
        <v>-863.95</v>
      </c>
      <c r="D109" s="89" t="n">
        <v>0</v>
      </c>
      <c r="E109" s="89" t="n">
        <v>863.95</v>
      </c>
      <c r="F109" s="89" t="n">
        <v>0</v>
      </c>
      <c r="G109" s="89" t="n">
        <v>180686.62</v>
      </c>
      <c r="H109" s="89" t="n">
        <v>471107.466666667</v>
      </c>
      <c r="I109" s="89" t="n">
        <v>0</v>
      </c>
      <c r="J109" s="89" t="n">
        <v>0</v>
      </c>
      <c r="K109" s="89" t="n">
        <v>0</v>
      </c>
      <c r="L109" s="89" t="n">
        <v>0</v>
      </c>
    </row>
    <row r="110" customFormat="false" ht="12.75" hidden="true" customHeight="true" outlineLevel="2" collapsed="false">
      <c r="A110" s="13"/>
      <c r="B110" s="18" t="s">
        <v>590</v>
      </c>
      <c r="C110" s="89" t="n">
        <v>0</v>
      </c>
      <c r="D110" s="89" t="n">
        <v>0</v>
      </c>
      <c r="E110" s="89" t="n">
        <v>0</v>
      </c>
      <c r="F110" s="89" t="n">
        <v>0</v>
      </c>
      <c r="G110" s="89" t="n">
        <v>0</v>
      </c>
      <c r="H110" s="89" t="n">
        <v>0</v>
      </c>
      <c r="I110" s="89" t="n">
        <v>0</v>
      </c>
      <c r="J110" s="89" t="n">
        <v>0</v>
      </c>
      <c r="K110" s="89" t="n">
        <v>0</v>
      </c>
      <c r="L110" s="89" t="n">
        <v>0</v>
      </c>
    </row>
    <row r="111" customFormat="false" ht="12.75" hidden="true" customHeight="true" outlineLevel="2" collapsed="false">
      <c r="A111" s="13"/>
      <c r="B111" s="18" t="s">
        <v>591</v>
      </c>
      <c r="C111" s="89" t="n">
        <v>0</v>
      </c>
      <c r="D111" s="89" t="n">
        <v>0</v>
      </c>
      <c r="E111" s="89" t="n">
        <v>0</v>
      </c>
      <c r="F111" s="89" t="n">
        <v>0</v>
      </c>
      <c r="G111" s="89" t="n">
        <v>-244083.59</v>
      </c>
      <c r="H111" s="89" t="n">
        <v>0</v>
      </c>
      <c r="I111" s="89" t="n">
        <v>0</v>
      </c>
      <c r="J111" s="89" t="n">
        <v>0</v>
      </c>
      <c r="K111" s="89" t="n">
        <v>0</v>
      </c>
      <c r="L111" s="89" t="n">
        <v>0</v>
      </c>
    </row>
    <row r="112" customFormat="false" ht="12.75" hidden="true" customHeight="true" outlineLevel="1" collapsed="true">
      <c r="A112" s="13"/>
      <c r="B112" s="20" t="s">
        <v>592</v>
      </c>
      <c r="C112" s="89" t="n">
        <v>-360.07</v>
      </c>
      <c r="D112" s="89" t="n">
        <v>-7957.90981416667</v>
      </c>
      <c r="E112" s="89" t="n">
        <v>-7597.83981416667</v>
      </c>
      <c r="F112" s="89" t="n">
        <v>95.4753194191897</v>
      </c>
      <c r="G112" s="89" t="n">
        <v>252272.74</v>
      </c>
      <c r="H112" s="89" t="n">
        <v>1386267.09529583</v>
      </c>
      <c r="I112" s="89" t="n">
        <v>0</v>
      </c>
      <c r="J112" s="89" t="n">
        <v>0</v>
      </c>
      <c r="K112" s="89" t="n">
        <v>0</v>
      </c>
      <c r="L112" s="89" t="n">
        <v>0</v>
      </c>
    </row>
    <row r="113" customFormat="false" ht="12.75" hidden="false" customHeight="false" outlineLevel="0" collapsed="false">
      <c r="A113" s="13"/>
      <c r="B113" s="20" t="s">
        <v>218</v>
      </c>
      <c r="C113" s="89" t="n">
        <v>-659449.84</v>
      </c>
      <c r="D113" s="89" t="n">
        <v>-44413.454456875</v>
      </c>
      <c r="E113" s="89" t="n">
        <v>615036.385543125</v>
      </c>
      <c r="F113" s="89" t="n">
        <v>-1384.79745172787</v>
      </c>
      <c r="G113" s="89" t="n">
        <v>9250371.84</v>
      </c>
      <c r="H113" s="89" t="n">
        <v>20478188.9460667</v>
      </c>
      <c r="I113" s="89" t="n">
        <v>483</v>
      </c>
      <c r="J113" s="89" t="n">
        <v>0</v>
      </c>
      <c r="K113" s="89" t="n">
        <v>-34.4325912762443</v>
      </c>
      <c r="L113" s="89" t="n">
        <v>0</v>
      </c>
    </row>
    <row r="114" customFormat="false" ht="12.75" hidden="true" customHeight="true" outlineLevel="1" collapsed="false">
      <c r="A114" s="13"/>
      <c r="B114" s="18" t="s">
        <v>593</v>
      </c>
      <c r="C114" s="89" t="n">
        <v>-268101.89</v>
      </c>
      <c r="D114" s="89" t="n">
        <v>115963.238527476</v>
      </c>
      <c r="E114" s="89" t="n">
        <v>384065.128527476</v>
      </c>
      <c r="F114" s="89" t="n">
        <v>331.195586984644</v>
      </c>
      <c r="G114" s="89" t="n">
        <v>2102030.95</v>
      </c>
      <c r="H114" s="89" t="n">
        <v>4768027.31014925</v>
      </c>
      <c r="I114" s="89" t="n">
        <v>437</v>
      </c>
      <c r="J114" s="89" t="n">
        <v>368</v>
      </c>
      <c r="K114" s="89" t="n">
        <v>-26.4016527587284</v>
      </c>
      <c r="L114" s="89" t="n">
        <v>8.95993189076712</v>
      </c>
    </row>
    <row r="115" customFormat="false" ht="12.75" hidden="true" customHeight="true" outlineLevel="1" collapsed="false">
      <c r="A115" s="13"/>
      <c r="B115" s="18" t="s">
        <v>594</v>
      </c>
      <c r="C115" s="89" t="n">
        <v>0</v>
      </c>
      <c r="D115" s="89" t="n">
        <v>0</v>
      </c>
      <c r="E115" s="89" t="n">
        <v>0</v>
      </c>
      <c r="F115" s="89" t="n">
        <v>0</v>
      </c>
      <c r="G115" s="89" t="n">
        <v>473019.38</v>
      </c>
      <c r="H115" s="89" t="n">
        <v>0</v>
      </c>
      <c r="I115" s="89" t="n">
        <v>0</v>
      </c>
      <c r="J115" s="89" t="n">
        <v>0</v>
      </c>
      <c r="K115" s="89" t="n">
        <v>0</v>
      </c>
      <c r="L115" s="89" t="n">
        <v>0</v>
      </c>
    </row>
    <row r="116" customFormat="false" ht="12.75" hidden="true" customHeight="true" outlineLevel="1" collapsed="false">
      <c r="A116" s="13"/>
      <c r="B116" s="18" t="s">
        <v>595</v>
      </c>
      <c r="C116" s="89" t="n">
        <v>0</v>
      </c>
      <c r="D116" s="89" t="n">
        <v>0</v>
      </c>
      <c r="E116" s="89" t="n">
        <v>0</v>
      </c>
      <c r="F116" s="89" t="n">
        <v>0</v>
      </c>
      <c r="G116" s="89" t="n">
        <v>0</v>
      </c>
      <c r="H116" s="89" t="n">
        <v>0</v>
      </c>
      <c r="I116" s="89" t="n">
        <v>0</v>
      </c>
      <c r="J116" s="89" t="n">
        <v>0</v>
      </c>
      <c r="K116" s="89" t="n">
        <v>0</v>
      </c>
      <c r="L116" s="89" t="n">
        <v>0</v>
      </c>
    </row>
    <row r="117" customFormat="false" ht="12.75" hidden="false" customHeight="false" outlineLevel="0" collapsed="false">
      <c r="A117" s="13"/>
      <c r="B117" s="20" t="s">
        <v>219</v>
      </c>
      <c r="C117" s="89" t="n">
        <v>-268101.89</v>
      </c>
      <c r="D117" s="89" t="n">
        <v>115963.238527476</v>
      </c>
      <c r="E117" s="89" t="n">
        <v>384065.128527476</v>
      </c>
      <c r="F117" s="89" t="n">
        <v>331.195586984644</v>
      </c>
      <c r="G117" s="89" t="n">
        <v>2575050.33</v>
      </c>
      <c r="H117" s="89" t="n">
        <v>4768027.31014925</v>
      </c>
      <c r="I117" s="89" t="n">
        <v>437</v>
      </c>
      <c r="J117" s="89" t="n">
        <v>368</v>
      </c>
      <c r="K117" s="89" t="n">
        <v>-21.5518471943809</v>
      </c>
      <c r="L117" s="89" t="n">
        <v>8.95993189076712</v>
      </c>
    </row>
    <row r="118" customFormat="false" ht="12.75" hidden="true" customHeight="true" outlineLevel="1" collapsed="false">
      <c r="A118" s="13"/>
      <c r="B118" s="18" t="s">
        <v>596</v>
      </c>
      <c r="C118" s="89" t="n">
        <v>0</v>
      </c>
      <c r="D118" s="89" t="n">
        <v>0</v>
      </c>
      <c r="E118" s="89" t="n">
        <v>0</v>
      </c>
      <c r="F118" s="89" t="n">
        <v>0</v>
      </c>
      <c r="G118" s="89" t="n">
        <v>15217501.27</v>
      </c>
      <c r="H118" s="89" t="n">
        <v>50436776.6666667</v>
      </c>
      <c r="I118" s="89" t="n">
        <v>0</v>
      </c>
      <c r="J118" s="89" t="n">
        <v>0</v>
      </c>
      <c r="K118" s="89" t="n">
        <v>0</v>
      </c>
      <c r="L118" s="89" t="n">
        <v>0</v>
      </c>
    </row>
    <row r="119" customFormat="false" ht="12.75" hidden="false" customHeight="false" outlineLevel="0" collapsed="false">
      <c r="A119" s="13"/>
      <c r="B119" s="20" t="s">
        <v>220</v>
      </c>
      <c r="C119" s="89" t="n">
        <v>0</v>
      </c>
      <c r="D119" s="89" t="n">
        <v>0</v>
      </c>
      <c r="E119" s="89" t="n">
        <v>0</v>
      </c>
      <c r="F119" s="89" t="n">
        <v>0</v>
      </c>
      <c r="G119" s="89" t="n">
        <v>15217501.27</v>
      </c>
      <c r="H119" s="89" t="n">
        <v>50436776.6666667</v>
      </c>
      <c r="I119" s="89" t="n">
        <v>0</v>
      </c>
      <c r="J119" s="89" t="n">
        <v>0</v>
      </c>
      <c r="K119" s="89" t="n">
        <v>0</v>
      </c>
      <c r="L119" s="89" t="n">
        <v>0</v>
      </c>
    </row>
    <row r="120" customFormat="false" ht="12.75" hidden="true" customHeight="true" outlineLevel="1" collapsed="false">
      <c r="A120" s="13"/>
      <c r="B120" s="18" t="s">
        <v>597</v>
      </c>
      <c r="C120" s="89" t="n">
        <v>0</v>
      </c>
      <c r="D120" s="89" t="n">
        <v>0</v>
      </c>
      <c r="E120" s="89" t="n">
        <v>0</v>
      </c>
      <c r="F120" s="89" t="n">
        <v>0</v>
      </c>
      <c r="G120" s="89" t="n">
        <v>1857209.98</v>
      </c>
      <c r="H120" s="89" t="n">
        <v>14851422</v>
      </c>
      <c r="I120" s="89" t="n">
        <v>0</v>
      </c>
      <c r="J120" s="89" t="n">
        <v>0</v>
      </c>
      <c r="K120" s="89" t="n">
        <v>0</v>
      </c>
      <c r="L120" s="89" t="n">
        <v>0</v>
      </c>
    </row>
    <row r="121" customFormat="false" ht="12.75" hidden="true" customHeight="true" outlineLevel="1" collapsed="false">
      <c r="A121" s="13"/>
      <c r="B121" s="18" t="s">
        <v>598</v>
      </c>
      <c r="C121" s="89" t="n">
        <v>0</v>
      </c>
      <c r="D121" s="89" t="n">
        <v>0</v>
      </c>
      <c r="E121" s="89" t="n">
        <v>0</v>
      </c>
      <c r="F121" s="89" t="n">
        <v>0</v>
      </c>
      <c r="G121" s="89" t="n">
        <v>0</v>
      </c>
      <c r="H121" s="89" t="n">
        <v>0</v>
      </c>
      <c r="I121" s="89" t="n">
        <v>0</v>
      </c>
      <c r="J121" s="89" t="n">
        <v>0</v>
      </c>
      <c r="K121" s="89" t="n">
        <v>0</v>
      </c>
      <c r="L121" s="89" t="n">
        <v>0</v>
      </c>
    </row>
    <row r="122" customFormat="false" ht="12.75" hidden="false" customHeight="false" outlineLevel="0" collapsed="false">
      <c r="A122" s="13"/>
      <c r="B122" s="20" t="s">
        <v>221</v>
      </c>
      <c r="C122" s="89" t="n">
        <v>0</v>
      </c>
      <c r="D122" s="89" t="n">
        <v>0</v>
      </c>
      <c r="E122" s="89" t="n">
        <v>0</v>
      </c>
      <c r="F122" s="89" t="n">
        <v>0</v>
      </c>
      <c r="G122" s="89" t="n">
        <v>1857209.98</v>
      </c>
      <c r="H122" s="89" t="n">
        <v>14851422</v>
      </c>
      <c r="I122" s="89" t="n">
        <v>0</v>
      </c>
      <c r="J122" s="89" t="n">
        <v>0</v>
      </c>
      <c r="K122" s="89" t="n">
        <v>0</v>
      </c>
      <c r="L122" s="89" t="n">
        <v>0</v>
      </c>
    </row>
    <row r="123" customFormat="false" ht="12.75" hidden="true" customHeight="true" outlineLevel="1" collapsed="false">
      <c r="A123" s="13"/>
      <c r="B123" s="18" t="s">
        <v>599</v>
      </c>
      <c r="C123" s="89" t="n">
        <v>0</v>
      </c>
      <c r="D123" s="89" t="n">
        <v>0</v>
      </c>
      <c r="E123" s="89" t="n">
        <v>0</v>
      </c>
      <c r="F123" s="89" t="n">
        <v>0</v>
      </c>
      <c r="G123" s="89" t="n">
        <v>0</v>
      </c>
      <c r="H123" s="89" t="n">
        <v>36935010.3833333</v>
      </c>
      <c r="I123" s="89" t="n">
        <v>0</v>
      </c>
      <c r="J123" s="89" t="n">
        <v>0</v>
      </c>
      <c r="K123" s="89" t="n">
        <v>0</v>
      </c>
      <c r="L123" s="89" t="n">
        <v>0</v>
      </c>
    </row>
    <row r="124" customFormat="false" ht="12.75" hidden="true" customHeight="true" outlineLevel="1" collapsed="false">
      <c r="A124" s="13"/>
      <c r="B124" s="18" t="s">
        <v>600</v>
      </c>
      <c r="C124" s="89" t="n">
        <v>0</v>
      </c>
      <c r="D124" s="89" t="n">
        <v>0</v>
      </c>
      <c r="E124" s="89" t="n">
        <v>0</v>
      </c>
      <c r="F124" s="89" t="n">
        <v>0</v>
      </c>
      <c r="G124" s="89" t="n">
        <v>0</v>
      </c>
      <c r="H124" s="89" t="n">
        <v>56116493.2666666</v>
      </c>
      <c r="I124" s="89" t="n">
        <v>0</v>
      </c>
      <c r="J124" s="89" t="n">
        <v>0</v>
      </c>
      <c r="K124" s="89" t="n">
        <v>0</v>
      </c>
      <c r="L124" s="89" t="n">
        <v>0</v>
      </c>
    </row>
    <row r="125" customFormat="false" ht="12.75" hidden="false" customHeight="false" outlineLevel="0" collapsed="false">
      <c r="A125" s="13"/>
      <c r="B125" s="20" t="s">
        <v>222</v>
      </c>
      <c r="C125" s="89" t="n">
        <v>0</v>
      </c>
      <c r="D125" s="89" t="n">
        <v>0</v>
      </c>
      <c r="E125" s="89" t="n">
        <v>0</v>
      </c>
      <c r="F125" s="89" t="n">
        <v>0</v>
      </c>
      <c r="G125" s="89" t="n">
        <v>0</v>
      </c>
      <c r="H125" s="89" t="n">
        <v>93051503.65</v>
      </c>
      <c r="I125" s="89" t="n">
        <v>0</v>
      </c>
      <c r="J125" s="89" t="n">
        <v>0</v>
      </c>
      <c r="K125" s="89" t="n">
        <v>0</v>
      </c>
      <c r="L125" s="89" t="n">
        <v>0</v>
      </c>
    </row>
    <row r="126" customFormat="false" ht="12.75" hidden="true" customHeight="true" outlineLevel="1" collapsed="false">
      <c r="A126" s="13"/>
      <c r="B126" s="18" t="s">
        <v>601</v>
      </c>
      <c r="C126" s="89" t="n">
        <v>0</v>
      </c>
      <c r="D126" s="89" t="n">
        <v>0</v>
      </c>
      <c r="E126" s="89" t="n">
        <v>0</v>
      </c>
      <c r="F126" s="89" t="n">
        <v>0</v>
      </c>
      <c r="G126" s="89" t="n">
        <v>0</v>
      </c>
      <c r="H126" s="89" t="n">
        <v>0</v>
      </c>
      <c r="I126" s="89" t="n">
        <v>0</v>
      </c>
      <c r="J126" s="89" t="n">
        <v>0</v>
      </c>
      <c r="K126" s="89" t="n">
        <v>0</v>
      </c>
      <c r="L126" s="89" t="n">
        <v>0</v>
      </c>
    </row>
    <row r="127" customFormat="false" ht="12.75" hidden="true" customHeight="true" outlineLevel="1" collapsed="false">
      <c r="A127" s="13"/>
      <c r="B127" s="18" t="s">
        <v>602</v>
      </c>
      <c r="C127" s="89" t="n">
        <v>-456632.11</v>
      </c>
      <c r="D127" s="89" t="n">
        <v>239193.944416491</v>
      </c>
      <c r="E127" s="89" t="n">
        <v>695826.054416491</v>
      </c>
      <c r="F127" s="89" t="n">
        <v>290.904544474963</v>
      </c>
      <c r="G127" s="89" t="n">
        <v>4400365.06</v>
      </c>
      <c r="H127" s="89" t="n">
        <v>9126423.17164179</v>
      </c>
      <c r="I127" s="89" t="n">
        <v>690</v>
      </c>
      <c r="J127" s="89" t="n">
        <v>759</v>
      </c>
      <c r="K127" s="89" t="n">
        <v>-35.8011382696507</v>
      </c>
      <c r="L127" s="89" t="n">
        <v>19.8952702148472</v>
      </c>
    </row>
    <row r="128" customFormat="false" ht="12.75" hidden="true" customHeight="true" outlineLevel="1" collapsed="false">
      <c r="A128" s="13"/>
      <c r="B128" s="18" t="s">
        <v>603</v>
      </c>
      <c r="C128" s="89" t="n">
        <v>0</v>
      </c>
      <c r="D128" s="89" t="n">
        <v>0</v>
      </c>
      <c r="E128" s="89" t="n">
        <v>0</v>
      </c>
      <c r="F128" s="89" t="n">
        <v>0</v>
      </c>
      <c r="G128" s="89" t="n">
        <v>1350890.05</v>
      </c>
      <c r="H128" s="89" t="n">
        <v>1091062.5</v>
      </c>
      <c r="I128" s="89" t="n">
        <v>0</v>
      </c>
      <c r="J128" s="89" t="n">
        <v>0</v>
      </c>
      <c r="K128" s="89" t="n">
        <v>0</v>
      </c>
      <c r="L128" s="89" t="n">
        <v>0</v>
      </c>
    </row>
    <row r="129" customFormat="false" ht="12.75" hidden="true" customHeight="true" outlineLevel="1" collapsed="false">
      <c r="A129" s="13"/>
      <c r="B129" s="18" t="s">
        <v>604</v>
      </c>
      <c r="C129" s="89" t="n">
        <v>-1486</v>
      </c>
      <c r="D129" s="89" t="n">
        <v>0</v>
      </c>
      <c r="E129" s="89" t="n">
        <v>1486</v>
      </c>
      <c r="F129" s="89" t="n">
        <v>0</v>
      </c>
      <c r="G129" s="89" t="n">
        <v>1653230.8</v>
      </c>
      <c r="H129" s="89" t="n">
        <v>2082937.5</v>
      </c>
      <c r="I129" s="89" t="n">
        <v>0</v>
      </c>
      <c r="J129" s="89" t="n">
        <v>0</v>
      </c>
      <c r="K129" s="89" t="n">
        <v>0</v>
      </c>
      <c r="L129" s="89" t="n">
        <v>0</v>
      </c>
    </row>
    <row r="130" customFormat="false" ht="12.75" hidden="true" customHeight="true" outlineLevel="1" collapsed="false">
      <c r="A130" s="13"/>
      <c r="B130" s="18" t="s">
        <v>605</v>
      </c>
      <c r="C130" s="89" t="n">
        <v>1486</v>
      </c>
      <c r="D130" s="89" t="n">
        <v>0</v>
      </c>
      <c r="E130" s="89" t="n">
        <v>-1486</v>
      </c>
      <c r="F130" s="89" t="n">
        <v>0</v>
      </c>
      <c r="G130" s="89" t="n">
        <v>34178</v>
      </c>
      <c r="H130" s="89" t="n">
        <v>122187.5</v>
      </c>
      <c r="I130" s="89" t="n">
        <v>0</v>
      </c>
      <c r="J130" s="89" t="n">
        <v>0</v>
      </c>
      <c r="K130" s="89" t="n">
        <v>0</v>
      </c>
      <c r="L130" s="89" t="n">
        <v>0</v>
      </c>
    </row>
    <row r="131" customFormat="false" ht="12.75" hidden="true" customHeight="true" outlineLevel="1" collapsed="false">
      <c r="A131" s="13"/>
      <c r="B131" s="18" t="s">
        <v>606</v>
      </c>
      <c r="C131" s="89" t="n">
        <v>0</v>
      </c>
      <c r="D131" s="89" t="n">
        <v>0</v>
      </c>
      <c r="E131" s="89" t="n">
        <v>0</v>
      </c>
      <c r="F131" s="89" t="n">
        <v>0</v>
      </c>
      <c r="G131" s="89" t="n">
        <v>0</v>
      </c>
      <c r="H131" s="89" t="n">
        <v>0</v>
      </c>
      <c r="I131" s="89" t="n">
        <v>0</v>
      </c>
      <c r="J131" s="89" t="n">
        <v>0</v>
      </c>
      <c r="K131" s="89" t="n">
        <v>0</v>
      </c>
      <c r="L131" s="89" t="n">
        <v>0</v>
      </c>
    </row>
    <row r="132" customFormat="false" ht="12.75" hidden="true" customHeight="true" outlineLevel="1" collapsed="false">
      <c r="A132" s="13"/>
      <c r="B132" s="18" t="s">
        <v>607</v>
      </c>
      <c r="C132" s="89" t="n">
        <v>-316952.23</v>
      </c>
      <c r="D132" s="89" t="n">
        <v>249020.629958366</v>
      </c>
      <c r="E132" s="89" t="n">
        <v>565972.859958366</v>
      </c>
      <c r="F132" s="89" t="n">
        <v>227.27950694406</v>
      </c>
      <c r="G132" s="89" t="n">
        <v>28507928.45</v>
      </c>
      <c r="H132" s="89" t="n">
        <v>122421000.062189</v>
      </c>
      <c r="I132" s="89" t="n">
        <v>437</v>
      </c>
      <c r="J132" s="89" t="n">
        <v>184</v>
      </c>
      <c r="K132" s="89" t="n">
        <v>-2.55714872541011</v>
      </c>
      <c r="L132" s="89" t="n">
        <v>0.3742773153639</v>
      </c>
    </row>
    <row r="133" customFormat="false" ht="12.75" hidden="true" customHeight="true" outlineLevel="1" collapsed="false">
      <c r="A133" s="13"/>
      <c r="B133" s="18" t="s">
        <v>608</v>
      </c>
      <c r="C133" s="89" t="n">
        <v>0</v>
      </c>
      <c r="D133" s="89" t="n">
        <v>0</v>
      </c>
      <c r="E133" s="89" t="n">
        <v>0</v>
      </c>
      <c r="F133" s="89" t="n">
        <v>0</v>
      </c>
      <c r="G133" s="89" t="n">
        <v>0</v>
      </c>
      <c r="H133" s="89" t="n">
        <v>0</v>
      </c>
      <c r="I133" s="89" t="n">
        <v>0</v>
      </c>
      <c r="J133" s="89" t="n">
        <v>0</v>
      </c>
      <c r="K133" s="89" t="n">
        <v>0</v>
      </c>
      <c r="L133" s="89" t="n">
        <v>0</v>
      </c>
    </row>
    <row r="134" customFormat="false" ht="12.75" hidden="true" customHeight="true" outlineLevel="1" collapsed="false">
      <c r="A134" s="13"/>
      <c r="B134" s="18" t="s">
        <v>609</v>
      </c>
      <c r="C134" s="89" t="n">
        <v>0</v>
      </c>
      <c r="D134" s="89" t="n">
        <v>0</v>
      </c>
      <c r="E134" s="89" t="n">
        <v>0</v>
      </c>
      <c r="F134" s="89" t="n">
        <v>0</v>
      </c>
      <c r="G134" s="89" t="n">
        <v>0</v>
      </c>
      <c r="H134" s="89" t="n">
        <v>0</v>
      </c>
      <c r="I134" s="89" t="n">
        <v>0</v>
      </c>
      <c r="J134" s="89" t="n">
        <v>0</v>
      </c>
      <c r="K134" s="89" t="n">
        <v>0</v>
      </c>
      <c r="L134" s="89" t="n">
        <v>0</v>
      </c>
    </row>
    <row r="135" customFormat="false" ht="12.75" hidden="true" customHeight="true" outlineLevel="1" collapsed="false">
      <c r="A135" s="13"/>
      <c r="B135" s="18" t="s">
        <v>610</v>
      </c>
      <c r="C135" s="89" t="n">
        <v>0</v>
      </c>
      <c r="D135" s="89" t="n">
        <v>0</v>
      </c>
      <c r="E135" s="89" t="n">
        <v>0</v>
      </c>
      <c r="F135" s="89" t="n">
        <v>0</v>
      </c>
      <c r="G135" s="89" t="n">
        <v>-799193.650000001</v>
      </c>
      <c r="H135" s="89" t="n">
        <v>0</v>
      </c>
      <c r="I135" s="89" t="n">
        <v>0</v>
      </c>
      <c r="J135" s="89" t="n">
        <v>0</v>
      </c>
      <c r="K135" s="89" t="n">
        <v>0</v>
      </c>
      <c r="L135" s="89" t="n">
        <v>0</v>
      </c>
    </row>
    <row r="136" customFormat="false" ht="12.75" hidden="true" customHeight="true" outlineLevel="1" collapsed="false">
      <c r="A136" s="13"/>
      <c r="B136" s="18" t="s">
        <v>611</v>
      </c>
      <c r="C136" s="89" t="n">
        <v>0</v>
      </c>
      <c r="D136" s="89" t="n">
        <v>0</v>
      </c>
      <c r="E136" s="89" t="n">
        <v>0</v>
      </c>
      <c r="F136" s="89" t="n">
        <v>0</v>
      </c>
      <c r="G136" s="89" t="n">
        <v>0</v>
      </c>
      <c r="H136" s="89" t="n">
        <v>0</v>
      </c>
      <c r="I136" s="89" t="n">
        <v>0</v>
      </c>
      <c r="J136" s="89" t="n">
        <v>0</v>
      </c>
      <c r="K136" s="89" t="n">
        <v>0</v>
      </c>
      <c r="L136" s="89" t="n">
        <v>0</v>
      </c>
    </row>
    <row r="137" customFormat="false" ht="12.75" hidden="true" customHeight="true" outlineLevel="1" collapsed="false">
      <c r="A137" s="13"/>
      <c r="B137" s="18" t="s">
        <v>612</v>
      </c>
      <c r="C137" s="89" t="n">
        <v>0</v>
      </c>
      <c r="D137" s="89" t="n">
        <v>0</v>
      </c>
      <c r="E137" s="89" t="n">
        <v>0</v>
      </c>
      <c r="F137" s="89" t="n">
        <v>0</v>
      </c>
      <c r="G137" s="89" t="n">
        <v>-572675.16</v>
      </c>
      <c r="H137" s="89" t="n">
        <v>125426682</v>
      </c>
      <c r="I137" s="89" t="n">
        <v>0</v>
      </c>
      <c r="J137" s="89" t="n">
        <v>0</v>
      </c>
      <c r="K137" s="89" t="n">
        <v>0</v>
      </c>
      <c r="L137" s="89" t="n">
        <v>0</v>
      </c>
    </row>
    <row r="138" customFormat="false" ht="12.75" hidden="true" customHeight="true" outlineLevel="1" collapsed="false">
      <c r="A138" s="13"/>
      <c r="B138" s="18" t="s">
        <v>613</v>
      </c>
      <c r="C138" s="89" t="n">
        <v>0</v>
      </c>
      <c r="D138" s="89" t="n">
        <v>0</v>
      </c>
      <c r="E138" s="89" t="n">
        <v>0</v>
      </c>
      <c r="F138" s="89" t="n">
        <v>0</v>
      </c>
      <c r="G138" s="89" t="n">
        <v>0</v>
      </c>
      <c r="H138" s="89" t="n">
        <v>4646</v>
      </c>
      <c r="I138" s="89" t="n">
        <v>0</v>
      </c>
      <c r="J138" s="89" t="n">
        <v>0</v>
      </c>
      <c r="K138" s="89" t="n">
        <v>0</v>
      </c>
      <c r="L138" s="89" t="n">
        <v>0</v>
      </c>
    </row>
    <row r="139" customFormat="false" ht="12.75" hidden="true" customHeight="true" outlineLevel="1" collapsed="false">
      <c r="A139" s="13"/>
      <c r="B139" s="18" t="s">
        <v>614</v>
      </c>
      <c r="C139" s="89" t="n">
        <v>0</v>
      </c>
      <c r="D139" s="89" t="n">
        <v>0</v>
      </c>
      <c r="E139" s="89" t="n">
        <v>0</v>
      </c>
      <c r="F139" s="89" t="n">
        <v>0</v>
      </c>
      <c r="G139" s="89" t="n">
        <v>-37980142.19</v>
      </c>
      <c r="H139" s="89" t="n">
        <v>0</v>
      </c>
      <c r="I139" s="89" t="n">
        <v>0</v>
      </c>
      <c r="J139" s="89" t="n">
        <v>0</v>
      </c>
      <c r="K139" s="89" t="n">
        <v>0</v>
      </c>
      <c r="L139" s="89" t="n">
        <v>0</v>
      </c>
    </row>
    <row r="140" customFormat="false" ht="12.75" hidden="true" customHeight="true" outlineLevel="1" collapsed="false">
      <c r="A140" s="13"/>
      <c r="B140" s="18" t="s">
        <v>615</v>
      </c>
      <c r="C140" s="89" t="n">
        <v>0</v>
      </c>
      <c r="D140" s="89" t="n">
        <v>-85139.0625</v>
      </c>
      <c r="E140" s="89" t="n">
        <v>-85139.0625</v>
      </c>
      <c r="F140" s="89" t="n">
        <v>100</v>
      </c>
      <c r="G140" s="89" t="n">
        <v>61342.38</v>
      </c>
      <c r="H140" s="89" t="n">
        <v>1958198.4375</v>
      </c>
      <c r="I140" s="89" t="n">
        <v>0</v>
      </c>
      <c r="J140" s="89" t="n">
        <v>0</v>
      </c>
      <c r="K140" s="89" t="n">
        <v>0</v>
      </c>
      <c r="L140" s="89" t="n">
        <v>0</v>
      </c>
    </row>
    <row r="141" customFormat="false" ht="12.75" hidden="true" customHeight="true" outlineLevel="1" collapsed="false">
      <c r="A141" s="13"/>
      <c r="B141" s="18" t="s">
        <v>616</v>
      </c>
      <c r="C141" s="89" t="n">
        <v>0</v>
      </c>
      <c r="D141" s="89" t="n">
        <v>0</v>
      </c>
      <c r="E141" s="89" t="n">
        <v>0</v>
      </c>
      <c r="F141" s="89" t="n">
        <v>0</v>
      </c>
      <c r="G141" s="89" t="n">
        <v>-4.36999999871478</v>
      </c>
      <c r="H141" s="89" t="n">
        <v>0</v>
      </c>
      <c r="I141" s="89" t="n">
        <v>0</v>
      </c>
      <c r="J141" s="89" t="n">
        <v>0</v>
      </c>
      <c r="K141" s="89" t="n">
        <v>0</v>
      </c>
      <c r="L141" s="89" t="n">
        <v>0</v>
      </c>
    </row>
    <row r="142" customFormat="false" ht="12.75" hidden="true" customHeight="true" outlineLevel="1" collapsed="false">
      <c r="A142" s="13"/>
      <c r="B142" s="18" t="s">
        <v>617</v>
      </c>
      <c r="C142" s="89" t="n">
        <v>0</v>
      </c>
      <c r="D142" s="89" t="n">
        <v>0</v>
      </c>
      <c r="E142" s="89" t="n">
        <v>0</v>
      </c>
      <c r="F142" s="89" t="n">
        <v>0</v>
      </c>
      <c r="G142" s="89" t="n">
        <v>0</v>
      </c>
      <c r="H142" s="89" t="n">
        <v>0</v>
      </c>
      <c r="I142" s="89" t="n">
        <v>0</v>
      </c>
      <c r="J142" s="89" t="n">
        <v>0</v>
      </c>
      <c r="K142" s="89" t="n">
        <v>0</v>
      </c>
      <c r="L142" s="89" t="n">
        <v>0</v>
      </c>
    </row>
    <row r="143" customFormat="false" ht="12.75" hidden="false" customHeight="false" outlineLevel="0" collapsed="false">
      <c r="A143" s="13"/>
      <c r="B143" s="20" t="s">
        <v>223</v>
      </c>
      <c r="C143" s="89" t="n">
        <v>-773584.34</v>
      </c>
      <c r="D143" s="89" t="n">
        <v>403075.511874857</v>
      </c>
      <c r="E143" s="89" t="n">
        <v>1176659.85187486</v>
      </c>
      <c r="F143" s="89" t="n">
        <v>291.920450935301</v>
      </c>
      <c r="G143" s="89" t="n">
        <v>-3344080.63</v>
      </c>
      <c r="H143" s="89" t="n">
        <v>262233137.171331</v>
      </c>
      <c r="I143" s="89" t="n">
        <v>1127</v>
      </c>
      <c r="J143" s="89" t="n">
        <v>943</v>
      </c>
      <c r="K143" s="89" t="n">
        <v>133.014434971922</v>
      </c>
      <c r="L143" s="89" t="n">
        <v>1.45043983394107</v>
      </c>
    </row>
    <row r="144" customFormat="false" ht="12.75" hidden="false" customHeight="false" outlineLevel="0" collapsed="false">
      <c r="A144" s="13"/>
      <c r="B144" s="20" t="s">
        <v>224</v>
      </c>
      <c r="C144" s="89" t="n">
        <v>-10309368.23</v>
      </c>
      <c r="D144" s="89" t="n">
        <v>5179884.74294787</v>
      </c>
      <c r="E144" s="89" t="n">
        <v>15489252.9729479</v>
      </c>
      <c r="F144" s="89" t="n">
        <v>299.02698113188</v>
      </c>
      <c r="G144" s="89" t="n">
        <v>405668892.85</v>
      </c>
      <c r="H144" s="89" t="n">
        <v>996147583.896998</v>
      </c>
      <c r="I144" s="89" t="n">
        <v>14490</v>
      </c>
      <c r="J144" s="89" t="n">
        <v>16836</v>
      </c>
      <c r="K144" s="89" t="n">
        <v>-195.22464783156</v>
      </c>
      <c r="L144" s="89" t="n">
        <v>87.5459348334724</v>
      </c>
    </row>
    <row r="145" customFormat="false" ht="12.75" hidden="false" customHeight="false" outlineLevel="0" collapsed="false">
      <c r="A145" s="13"/>
      <c r="B145" s="18" t="s">
        <v>228</v>
      </c>
      <c r="C145" s="89" t="n">
        <v>-74909.57</v>
      </c>
      <c r="D145" s="89" t="n">
        <v>-19698.9116915423</v>
      </c>
      <c r="E145" s="89" t="n">
        <v>55210.6583084577</v>
      </c>
      <c r="F145" s="89" t="n">
        <v>-280.272632178774</v>
      </c>
      <c r="G145" s="89" t="n">
        <v>390726.99</v>
      </c>
      <c r="H145" s="89" t="n">
        <v>4769210.19900497</v>
      </c>
      <c r="I145" s="89" t="n">
        <v>69</v>
      </c>
      <c r="J145" s="89" t="n">
        <v>0</v>
      </c>
      <c r="K145" s="89" t="n">
        <v>-8.81904835906012</v>
      </c>
      <c r="L145" s="89" t="n">
        <v>0</v>
      </c>
    </row>
    <row r="146" customFormat="false" ht="12.75" hidden="false" customHeight="false" outlineLevel="0" collapsed="false">
      <c r="A146" s="13"/>
      <c r="B146" s="18" t="s">
        <v>265</v>
      </c>
      <c r="C146" s="89" t="n">
        <v>85868.91</v>
      </c>
      <c r="D146" s="89" t="n">
        <v>-120746.955223881</v>
      </c>
      <c r="E146" s="89" t="n">
        <v>-206615.865223881</v>
      </c>
      <c r="F146" s="89" t="n">
        <v>171.114762141031</v>
      </c>
      <c r="G146" s="89" t="n">
        <v>5586530.49</v>
      </c>
      <c r="H146" s="89" t="n">
        <v>2777179.97014925</v>
      </c>
      <c r="I146" s="89" t="n">
        <v>0</v>
      </c>
      <c r="J146" s="89" t="n">
        <v>0</v>
      </c>
      <c r="K146" s="89" t="n">
        <v>0</v>
      </c>
      <c r="L146" s="89" t="n">
        <v>0</v>
      </c>
    </row>
    <row r="147" customFormat="false" ht="12.75" hidden="false" customHeight="false" outlineLevel="0" collapsed="false">
      <c r="A147" s="13"/>
      <c r="B147" s="18" t="s">
        <v>261</v>
      </c>
      <c r="C147" s="89" t="n">
        <v>34549.83</v>
      </c>
      <c r="D147" s="89" t="n">
        <v>-8142.75326492537</v>
      </c>
      <c r="E147" s="89" t="n">
        <v>-42692.5832649254</v>
      </c>
      <c r="F147" s="89" t="n">
        <v>524.301570683987</v>
      </c>
      <c r="G147" s="89" t="n">
        <v>1309317.78</v>
      </c>
      <c r="H147" s="89" t="n">
        <v>3745666.50186567</v>
      </c>
      <c r="I147" s="89" t="n">
        <v>0</v>
      </c>
      <c r="J147" s="89" t="n">
        <v>276</v>
      </c>
      <c r="K147" s="89" t="n">
        <v>0</v>
      </c>
      <c r="L147" s="89" t="n">
        <v>-0.6</v>
      </c>
    </row>
    <row r="148" customFormat="false" ht="12.75" hidden="false" customHeight="false" outlineLevel="0" collapsed="false">
      <c r="A148" s="13"/>
      <c r="B148" s="18" t="s">
        <v>229</v>
      </c>
      <c r="C148" s="89" t="n">
        <v>135396.32</v>
      </c>
      <c r="D148" s="89" t="n">
        <v>-9776.2717124999</v>
      </c>
      <c r="E148" s="89" t="n">
        <v>-145172.5917125</v>
      </c>
      <c r="F148" s="89" t="n">
        <v>1484.94841368702</v>
      </c>
      <c r="G148" s="89" t="n">
        <v>6039223.62</v>
      </c>
      <c r="H148" s="89" t="n">
        <v>16655870.325</v>
      </c>
      <c r="I148" s="89" t="n">
        <v>0</v>
      </c>
      <c r="J148" s="89" t="n">
        <v>1104</v>
      </c>
      <c r="K148" s="89" t="n">
        <v>0</v>
      </c>
      <c r="L148" s="89" t="n">
        <v>-0.647999999999993</v>
      </c>
    </row>
    <row r="149" customFormat="false" ht="12.75" hidden="false" customHeight="false" outlineLevel="0" collapsed="false">
      <c r="A149" s="13"/>
      <c r="B149" s="18" t="s">
        <v>230</v>
      </c>
      <c r="C149" s="89" t="n">
        <v>79826.55</v>
      </c>
      <c r="D149" s="89" t="n">
        <v>-7754.53603233831</v>
      </c>
      <c r="E149" s="89" t="n">
        <v>-87581.0860323383</v>
      </c>
      <c r="F149" s="89" t="n">
        <v>1129.41748761117</v>
      </c>
      <c r="G149" s="89" t="n">
        <v>4251923.06</v>
      </c>
      <c r="H149" s="89" t="n">
        <v>7134173.14975125</v>
      </c>
      <c r="I149" s="89" t="n">
        <v>0</v>
      </c>
      <c r="J149" s="89" t="n">
        <v>598</v>
      </c>
      <c r="K149" s="89" t="n">
        <v>0</v>
      </c>
      <c r="L149" s="89" t="n">
        <v>-0.65</v>
      </c>
    </row>
    <row r="150" customFormat="false" ht="12.75" hidden="false" customHeight="false" outlineLevel="0" collapsed="false">
      <c r="A150" s="13"/>
      <c r="B150" s="18" t="s">
        <v>231</v>
      </c>
      <c r="C150" s="89" t="n">
        <v>16930.87</v>
      </c>
      <c r="D150" s="89" t="n">
        <v>-40286.2985652986</v>
      </c>
      <c r="E150" s="89" t="n">
        <v>-57217.1685652986</v>
      </c>
      <c r="F150" s="89" t="n">
        <v>142.026372744464</v>
      </c>
      <c r="G150" s="89" t="n">
        <v>5448815.23</v>
      </c>
      <c r="H150" s="89" t="n">
        <v>10295387.4111318</v>
      </c>
      <c r="I150" s="89" t="n">
        <v>0</v>
      </c>
      <c r="J150" s="89" t="n">
        <v>874</v>
      </c>
      <c r="K150" s="89" t="n">
        <v>0</v>
      </c>
      <c r="L150" s="89" t="n">
        <v>-3.42000000000001</v>
      </c>
    </row>
    <row r="151" customFormat="false" ht="12.75" hidden="false" customHeight="false" outlineLevel="0" collapsed="false">
      <c r="A151" s="13"/>
      <c r="B151" s="18" t="s">
        <v>258</v>
      </c>
      <c r="C151" s="89" t="n">
        <v>0</v>
      </c>
      <c r="D151" s="89" t="n">
        <v>0</v>
      </c>
      <c r="E151" s="89" t="n">
        <v>0</v>
      </c>
      <c r="F151" s="89" t="n">
        <v>0</v>
      </c>
      <c r="G151" s="89" t="n">
        <v>1836339.32</v>
      </c>
      <c r="H151" s="89" t="n">
        <v>0</v>
      </c>
      <c r="I151" s="89" t="n">
        <v>0</v>
      </c>
      <c r="J151" s="89" t="n">
        <v>0</v>
      </c>
      <c r="K151" s="89" t="n">
        <v>0</v>
      </c>
      <c r="L151" s="89" t="n">
        <v>0</v>
      </c>
    </row>
    <row r="152" customFormat="false" ht="12.75" hidden="true" customHeight="false" outlineLevel="0" collapsed="false">
      <c r="A152" s="13"/>
      <c r="B152" s="18" t="s">
        <v>259</v>
      </c>
      <c r="C152" s="89" t="n">
        <v>0</v>
      </c>
      <c r="D152" s="89" t="n">
        <v>0</v>
      </c>
      <c r="E152" s="89" t="n">
        <v>0</v>
      </c>
      <c r="F152" s="89" t="n">
        <v>0</v>
      </c>
      <c r="G152" s="89" t="n">
        <v>0</v>
      </c>
      <c r="H152" s="89" t="n">
        <v>0</v>
      </c>
      <c r="I152" s="89" t="n">
        <v>0</v>
      </c>
      <c r="J152" s="89" t="n">
        <v>0</v>
      </c>
      <c r="K152" s="89" t="n">
        <v>0</v>
      </c>
      <c r="L152" s="89" t="n">
        <v>0</v>
      </c>
    </row>
    <row r="153" customFormat="false" ht="12.75" hidden="false" customHeight="false" outlineLevel="0" collapsed="false">
      <c r="A153" s="13"/>
      <c r="B153" s="18" t="s">
        <v>496</v>
      </c>
      <c r="C153" s="89" t="n">
        <v>0</v>
      </c>
      <c r="D153" s="89" t="n">
        <v>-81895.4699160448</v>
      </c>
      <c r="E153" s="89" t="n">
        <v>-81895.4699160448</v>
      </c>
      <c r="F153" s="89" t="n">
        <v>100</v>
      </c>
      <c r="G153" s="89" t="n">
        <v>0</v>
      </c>
      <c r="H153" s="89" t="n">
        <v>5381702.30876866</v>
      </c>
      <c r="I153" s="89" t="n">
        <v>0</v>
      </c>
      <c r="J153" s="89" t="n">
        <v>0</v>
      </c>
      <c r="K153" s="89" t="n">
        <v>0</v>
      </c>
      <c r="L153" s="89" t="n">
        <v>0</v>
      </c>
    </row>
    <row r="154" customFormat="false" ht="12.75" hidden="false" customHeight="false" outlineLevel="0" collapsed="false">
      <c r="A154" s="13"/>
      <c r="B154" s="18" t="s">
        <v>232</v>
      </c>
      <c r="C154" s="89" t="n">
        <v>-84469</v>
      </c>
      <c r="D154" s="89" t="n">
        <v>0</v>
      </c>
      <c r="E154" s="89" t="n">
        <v>84469</v>
      </c>
      <c r="F154" s="89" t="n">
        <v>0</v>
      </c>
      <c r="G154" s="89" t="n">
        <v>2530682.18</v>
      </c>
      <c r="H154" s="89" t="n">
        <v>0</v>
      </c>
      <c r="I154" s="89" t="n">
        <v>0</v>
      </c>
      <c r="J154" s="89" t="n">
        <v>0</v>
      </c>
      <c r="K154" s="89" t="n">
        <v>0</v>
      </c>
      <c r="L154" s="89" t="n">
        <v>0</v>
      </c>
    </row>
    <row r="155" customFormat="false" ht="12.75" hidden="true" customHeight="false" outlineLevel="0" collapsed="false">
      <c r="A155" s="13"/>
      <c r="B155" s="18" t="s">
        <v>260</v>
      </c>
      <c r="C155" s="89" t="n">
        <v>0</v>
      </c>
      <c r="D155" s="89" t="n">
        <v>0</v>
      </c>
      <c r="E155" s="89" t="n">
        <v>0</v>
      </c>
      <c r="F155" s="89" t="n">
        <v>0</v>
      </c>
      <c r="G155" s="89" t="n">
        <v>0</v>
      </c>
      <c r="H155" s="89" t="n">
        <v>0</v>
      </c>
      <c r="I155" s="89" t="n">
        <v>0</v>
      </c>
      <c r="J155" s="89" t="n">
        <v>0</v>
      </c>
      <c r="K155" s="89" t="n">
        <v>0</v>
      </c>
      <c r="L155" s="89" t="n">
        <v>0</v>
      </c>
    </row>
    <row r="156" customFormat="false" ht="12.75" hidden="false" customHeight="false" outlineLevel="0" collapsed="false">
      <c r="A156" s="13"/>
      <c r="B156" s="18" t="s">
        <v>233</v>
      </c>
      <c r="C156" s="89" t="n">
        <v>-17282.71</v>
      </c>
      <c r="D156" s="89" t="n">
        <v>123050.974626866</v>
      </c>
      <c r="E156" s="89" t="n">
        <v>140333.684626866</v>
      </c>
      <c r="F156" s="89" t="n">
        <v>114.045163032969</v>
      </c>
      <c r="G156" s="89" t="n">
        <v>3005689.91</v>
      </c>
      <c r="H156" s="89" t="n">
        <v>5360175.03109453</v>
      </c>
      <c r="I156" s="89" t="n">
        <v>0</v>
      </c>
      <c r="J156" s="89" t="n">
        <v>322</v>
      </c>
      <c r="K156" s="89" t="n">
        <v>0</v>
      </c>
      <c r="L156" s="89" t="n">
        <v>7.392</v>
      </c>
    </row>
    <row r="157" customFormat="false" ht="12.75" hidden="false" customHeight="false" outlineLevel="0" collapsed="false">
      <c r="A157" s="13"/>
      <c r="B157" s="18" t="s">
        <v>1</v>
      </c>
      <c r="C157" s="89" t="n">
        <v>138419.98</v>
      </c>
      <c r="D157" s="89" t="n">
        <v>-306244.94407369</v>
      </c>
      <c r="E157" s="89" t="n">
        <v>-444664.92407369</v>
      </c>
      <c r="F157" s="89" t="n">
        <v>145.199107015035</v>
      </c>
      <c r="G157" s="89" t="n">
        <v>9601644.17</v>
      </c>
      <c r="H157" s="89" t="n">
        <v>51399767.0708955</v>
      </c>
      <c r="I157" s="89" t="n">
        <v>0</v>
      </c>
      <c r="J157" s="89" t="n">
        <v>0</v>
      </c>
      <c r="K157" s="89" t="n">
        <v>0</v>
      </c>
      <c r="L157" s="89" t="n">
        <v>0</v>
      </c>
    </row>
    <row r="158" customFormat="false" ht="12.75" hidden="false" customHeight="false" outlineLevel="0" collapsed="false">
      <c r="A158" s="13"/>
      <c r="B158" s="18" t="s">
        <v>234</v>
      </c>
      <c r="C158" s="89" t="n">
        <v>321984.37</v>
      </c>
      <c r="D158" s="89" t="n">
        <v>-224741.286607769</v>
      </c>
      <c r="E158" s="89" t="n">
        <v>-546725.656607769</v>
      </c>
      <c r="F158" s="89" t="n">
        <v>243.268900369848</v>
      </c>
      <c r="G158" s="89" t="n">
        <v>24581372.59</v>
      </c>
      <c r="H158" s="89" t="n">
        <v>24381731.5652985</v>
      </c>
      <c r="I158" s="89" t="n">
        <v>0</v>
      </c>
      <c r="J158" s="89" t="n">
        <v>0</v>
      </c>
      <c r="K158" s="89" t="n">
        <v>0</v>
      </c>
      <c r="L158" s="89" t="n">
        <v>0</v>
      </c>
    </row>
    <row r="159" customFormat="false" ht="12.75" hidden="false" customHeight="false" outlineLevel="0" collapsed="false">
      <c r="A159" s="13"/>
      <c r="B159" s="18" t="s">
        <v>235</v>
      </c>
      <c r="C159" s="89" t="n">
        <v>-9442.34</v>
      </c>
      <c r="D159" s="89" t="n">
        <v>-108889.847248134</v>
      </c>
      <c r="E159" s="89" t="n">
        <v>-99447.5072481344</v>
      </c>
      <c r="F159" s="89" t="n">
        <v>91.3285395850698</v>
      </c>
      <c r="G159" s="89" t="n">
        <v>657583.11</v>
      </c>
      <c r="H159" s="89" t="n">
        <v>10888984.7248134</v>
      </c>
      <c r="I159" s="89" t="n">
        <v>0</v>
      </c>
      <c r="J159" s="89" t="n">
        <v>0</v>
      </c>
      <c r="K159" s="89" t="n">
        <v>0</v>
      </c>
      <c r="L159" s="89" t="n">
        <v>0</v>
      </c>
    </row>
    <row r="160" customFormat="false" ht="12.75" hidden="true" customHeight="true" outlineLevel="1" collapsed="false">
      <c r="A160" s="13"/>
      <c r="B160" s="18" t="s">
        <v>618</v>
      </c>
      <c r="C160" s="89" t="n">
        <v>15185.74</v>
      </c>
      <c r="D160" s="89" t="n">
        <v>-19475.7462803172</v>
      </c>
      <c r="E160" s="89" t="n">
        <v>-34661.4862803172</v>
      </c>
      <c r="F160" s="89" t="n">
        <v>177.972570506051</v>
      </c>
      <c r="G160" s="89" t="n">
        <v>689949.4</v>
      </c>
      <c r="H160" s="89" t="n">
        <v>2185083.7290112</v>
      </c>
      <c r="I160" s="89" t="n">
        <v>0</v>
      </c>
      <c r="J160" s="89" t="n">
        <v>0</v>
      </c>
      <c r="K160" s="89" t="n">
        <v>0</v>
      </c>
      <c r="L160" s="89" t="n">
        <v>0</v>
      </c>
    </row>
    <row r="161" customFormat="false" ht="12.75" hidden="true" customHeight="true" outlineLevel="1" collapsed="false">
      <c r="A161" s="13"/>
      <c r="B161" s="18" t="s">
        <v>619</v>
      </c>
      <c r="C161" s="89" t="n">
        <v>291177.49</v>
      </c>
      <c r="D161" s="89" t="n">
        <v>-68800.1139358927</v>
      </c>
      <c r="E161" s="89" t="n">
        <v>-359977.603935893</v>
      </c>
      <c r="F161" s="89" t="n">
        <v>523.222395054922</v>
      </c>
      <c r="G161" s="89" t="n">
        <v>11886138.72</v>
      </c>
      <c r="H161" s="89" t="n">
        <v>3767625.28696555</v>
      </c>
      <c r="I161" s="89" t="n">
        <v>0</v>
      </c>
      <c r="J161" s="89" t="n">
        <v>0</v>
      </c>
      <c r="K161" s="89" t="n">
        <v>0</v>
      </c>
      <c r="L161" s="89" t="n">
        <v>0</v>
      </c>
    </row>
    <row r="162" customFormat="false" ht="12.75" hidden="true" customHeight="true" outlineLevel="1" collapsed="false">
      <c r="A162" s="13"/>
      <c r="B162" s="18" t="s">
        <v>620</v>
      </c>
      <c r="C162" s="89" t="n">
        <v>220620.63</v>
      </c>
      <c r="D162" s="89" t="n">
        <v>-195823.115485075</v>
      </c>
      <c r="E162" s="89" t="n">
        <v>-416443.745485075</v>
      </c>
      <c r="F162" s="89" t="n">
        <v>212.663221322722</v>
      </c>
      <c r="G162" s="89" t="n">
        <v>10904909.73</v>
      </c>
      <c r="H162" s="89" t="n">
        <v>32170940.4011194</v>
      </c>
      <c r="I162" s="89" t="n">
        <v>0</v>
      </c>
      <c r="J162" s="89" t="n">
        <v>0</v>
      </c>
      <c r="K162" s="89" t="n">
        <v>0</v>
      </c>
      <c r="L162" s="89" t="n">
        <v>0</v>
      </c>
    </row>
    <row r="163" customFormat="false" ht="12.75" hidden="true" customHeight="true" outlineLevel="1" collapsed="false">
      <c r="A163" s="13"/>
      <c r="B163" s="18" t="s">
        <v>621</v>
      </c>
      <c r="C163" s="89" t="n">
        <v>0</v>
      </c>
      <c r="D163" s="89" t="n">
        <v>0</v>
      </c>
      <c r="E163" s="89" t="n">
        <v>0</v>
      </c>
      <c r="F163" s="89" t="n">
        <v>0</v>
      </c>
      <c r="G163" s="89" t="n">
        <v>0</v>
      </c>
      <c r="H163" s="89" t="n">
        <v>0</v>
      </c>
      <c r="I163" s="89" t="n">
        <v>0</v>
      </c>
      <c r="J163" s="89" t="n">
        <v>0</v>
      </c>
      <c r="K163" s="89" t="n">
        <v>0</v>
      </c>
      <c r="L163" s="89" t="n">
        <v>0</v>
      </c>
    </row>
    <row r="164" customFormat="false" ht="12.75" hidden="true" customHeight="true" outlineLevel="1" collapsed="false">
      <c r="A164" s="13"/>
      <c r="B164" s="18" t="s">
        <v>622</v>
      </c>
      <c r="C164" s="89" t="n">
        <v>19658.66</v>
      </c>
      <c r="D164" s="89" t="n">
        <v>1.45519152283669E-011</v>
      </c>
      <c r="E164" s="89" t="n">
        <v>-19658.66</v>
      </c>
      <c r="F164" s="89" t="n">
        <v>-1.35093282853093E+017</v>
      </c>
      <c r="G164" s="89" t="n">
        <v>1802439.62</v>
      </c>
      <c r="H164" s="89" t="n">
        <v>4517719.21641791</v>
      </c>
      <c r="I164" s="89" t="n">
        <v>0</v>
      </c>
      <c r="J164" s="89" t="n">
        <v>0</v>
      </c>
      <c r="K164" s="89" t="n">
        <v>0</v>
      </c>
      <c r="L164" s="89" t="n">
        <v>0</v>
      </c>
    </row>
    <row r="165" customFormat="false" ht="12.75" hidden="true" customHeight="true" outlineLevel="1" collapsed="false">
      <c r="A165" s="13"/>
      <c r="B165" s="18" t="s">
        <v>623</v>
      </c>
      <c r="C165" s="89" t="n">
        <v>43645.08</v>
      </c>
      <c r="D165" s="89" t="n">
        <v>-217426.712083955</v>
      </c>
      <c r="E165" s="89" t="n">
        <v>-261071.792083955</v>
      </c>
      <c r="F165" s="89" t="n">
        <v>120.073467322243</v>
      </c>
      <c r="G165" s="89" t="n">
        <v>1724888.68</v>
      </c>
      <c r="H165" s="89" t="n">
        <v>13160037.8366604</v>
      </c>
      <c r="I165" s="89" t="n">
        <v>0</v>
      </c>
      <c r="J165" s="89" t="n">
        <v>0</v>
      </c>
      <c r="K165" s="89" t="n">
        <v>0</v>
      </c>
      <c r="L165" s="89" t="n">
        <v>0</v>
      </c>
    </row>
    <row r="166" customFormat="false" ht="12.75" hidden="true" customHeight="true" outlineLevel="1" collapsed="false">
      <c r="A166" s="13"/>
      <c r="B166" s="18" t="s">
        <v>624</v>
      </c>
      <c r="C166" s="89" t="n">
        <v>650207.76</v>
      </c>
      <c r="D166" s="89" t="n">
        <v>-282011.300485831</v>
      </c>
      <c r="E166" s="89" t="n">
        <v>-932219.060485831</v>
      </c>
      <c r="F166" s="89" t="n">
        <v>330.560888474988</v>
      </c>
      <c r="G166" s="89" t="n">
        <v>26595945.12</v>
      </c>
      <c r="H166" s="89" t="n">
        <v>38154470.06573</v>
      </c>
      <c r="I166" s="89" t="n">
        <v>0</v>
      </c>
      <c r="J166" s="89" t="n">
        <v>0</v>
      </c>
      <c r="K166" s="89" t="n">
        <v>0</v>
      </c>
      <c r="L166" s="89" t="n">
        <v>0</v>
      </c>
    </row>
    <row r="167" customFormat="false" ht="12.75" hidden="true" customHeight="true" outlineLevel="1" collapsed="false">
      <c r="A167" s="13"/>
      <c r="B167" s="18" t="s">
        <v>625</v>
      </c>
      <c r="C167" s="89" t="n">
        <v>0</v>
      </c>
      <c r="D167" s="89" t="n">
        <v>0</v>
      </c>
      <c r="E167" s="89" t="n">
        <v>0</v>
      </c>
      <c r="F167" s="89" t="n">
        <v>0</v>
      </c>
      <c r="G167" s="89" t="n">
        <v>0</v>
      </c>
      <c r="H167" s="89" t="n">
        <v>0</v>
      </c>
      <c r="I167" s="89" t="n">
        <v>0</v>
      </c>
      <c r="J167" s="89" t="n">
        <v>0</v>
      </c>
      <c r="K167" s="89" t="n">
        <v>0</v>
      </c>
      <c r="L167" s="89" t="n">
        <v>0</v>
      </c>
    </row>
    <row r="168" customFormat="false" ht="12.75" hidden="true" customHeight="true" outlineLevel="1" collapsed="false">
      <c r="A168" s="13"/>
      <c r="B168" s="18" t="s">
        <v>626</v>
      </c>
      <c r="C168" s="89" t="n">
        <v>5851.88</v>
      </c>
      <c r="D168" s="89" t="n">
        <v>-359913.805970149</v>
      </c>
      <c r="E168" s="89" t="n">
        <v>-365765.685970149</v>
      </c>
      <c r="F168" s="89" t="n">
        <v>101.625911510737</v>
      </c>
      <c r="G168" s="89" t="n">
        <v>2552823.82</v>
      </c>
      <c r="H168" s="89" t="n">
        <v>8278017.53731344</v>
      </c>
      <c r="I168" s="89" t="n">
        <v>0</v>
      </c>
      <c r="J168" s="89" t="n">
        <v>0</v>
      </c>
      <c r="K168" s="89" t="n">
        <v>0</v>
      </c>
      <c r="L168" s="89" t="n">
        <v>0</v>
      </c>
    </row>
    <row r="169" customFormat="false" ht="12.75" hidden="true" customHeight="true" outlineLevel="1" collapsed="false">
      <c r="A169" s="13"/>
      <c r="B169" s="18" t="s">
        <v>627</v>
      </c>
      <c r="C169" s="89" t="n">
        <v>19760</v>
      </c>
      <c r="D169" s="89" t="n">
        <v>-1.45519152283669E-011</v>
      </c>
      <c r="E169" s="89" t="n">
        <v>-19760</v>
      </c>
      <c r="F169" s="89" t="n">
        <v>1.35789686030336E+017</v>
      </c>
      <c r="G169" s="89" t="n">
        <v>2281897.39</v>
      </c>
      <c r="H169" s="89" t="n">
        <v>3832467.25746269</v>
      </c>
      <c r="I169" s="89" t="n">
        <v>345</v>
      </c>
      <c r="J169" s="89" t="n">
        <v>0</v>
      </c>
      <c r="K169" s="89" t="n">
        <v>0</v>
      </c>
      <c r="L169" s="89" t="n">
        <v>0</v>
      </c>
    </row>
    <row r="170" customFormat="false" ht="12.75" hidden="true" customHeight="true" outlineLevel="1" collapsed="false">
      <c r="A170" s="13"/>
      <c r="B170" s="18" t="s">
        <v>628</v>
      </c>
      <c r="C170" s="89" t="n">
        <v>0</v>
      </c>
      <c r="D170" s="89" t="n">
        <v>0</v>
      </c>
      <c r="E170" s="89" t="n">
        <v>0</v>
      </c>
      <c r="F170" s="89" t="n">
        <v>0</v>
      </c>
      <c r="G170" s="89" t="n">
        <v>0</v>
      </c>
      <c r="H170" s="89" t="n">
        <v>0</v>
      </c>
      <c r="I170" s="89" t="n">
        <v>0</v>
      </c>
      <c r="J170" s="89" t="n">
        <v>0</v>
      </c>
      <c r="K170" s="89" t="n">
        <v>0</v>
      </c>
      <c r="L170" s="89" t="n">
        <v>0</v>
      </c>
    </row>
    <row r="171" customFormat="false" ht="12.75" hidden="true" customHeight="true" outlineLevel="1" collapsed="false">
      <c r="A171" s="13"/>
      <c r="B171" s="18" t="s">
        <v>629</v>
      </c>
      <c r="C171" s="89" t="n">
        <v>0</v>
      </c>
      <c r="D171" s="89" t="n">
        <v>0</v>
      </c>
      <c r="E171" s="89" t="n">
        <v>0</v>
      </c>
      <c r="F171" s="89" t="n">
        <v>0</v>
      </c>
      <c r="G171" s="89" t="n">
        <v>1.83999999999996</v>
      </c>
      <c r="H171" s="89" t="n">
        <v>0</v>
      </c>
      <c r="I171" s="89" t="n">
        <v>0</v>
      </c>
      <c r="J171" s="89" t="n">
        <v>0</v>
      </c>
      <c r="K171" s="89" t="n">
        <v>0</v>
      </c>
      <c r="L171" s="89" t="n">
        <v>0</v>
      </c>
    </row>
    <row r="172" customFormat="false" ht="12.75" hidden="true" customHeight="true" outlineLevel="1" collapsed="false">
      <c r="A172" s="13"/>
      <c r="B172" s="18" t="s">
        <v>630</v>
      </c>
      <c r="C172" s="89" t="n">
        <v>11706.05</v>
      </c>
      <c r="D172" s="89" t="n">
        <v>-49078.9246735075</v>
      </c>
      <c r="E172" s="89" t="n">
        <v>-60784.9746735075</v>
      </c>
      <c r="F172" s="89" t="n">
        <v>123.851480198218</v>
      </c>
      <c r="G172" s="89" t="n">
        <v>598406.18</v>
      </c>
      <c r="H172" s="89" t="n">
        <v>8062966.19636194</v>
      </c>
      <c r="I172" s="89" t="n">
        <v>0</v>
      </c>
      <c r="J172" s="89" t="n">
        <v>0</v>
      </c>
      <c r="K172" s="89" t="n">
        <v>0</v>
      </c>
      <c r="L172" s="89" t="n">
        <v>0</v>
      </c>
    </row>
    <row r="173" customFormat="false" ht="12.75" hidden="true" customHeight="true" outlineLevel="1" collapsed="false">
      <c r="A173" s="13"/>
      <c r="B173" s="18" t="s">
        <v>631</v>
      </c>
      <c r="C173" s="89" t="n">
        <v>-106019.38</v>
      </c>
      <c r="D173" s="89" t="n">
        <v>-89882.4626865672</v>
      </c>
      <c r="E173" s="89" t="n">
        <v>16136.9173134328</v>
      </c>
      <c r="F173" s="89" t="n">
        <v>-17.9533546713162</v>
      </c>
      <c r="G173" s="89" t="n">
        <v>1685775.34</v>
      </c>
      <c r="H173" s="89" t="n">
        <v>4134593.28358209</v>
      </c>
      <c r="I173" s="89" t="n">
        <v>0</v>
      </c>
      <c r="J173" s="89" t="n">
        <v>0</v>
      </c>
      <c r="K173" s="89" t="n">
        <v>0</v>
      </c>
      <c r="L173" s="89" t="n">
        <v>0</v>
      </c>
    </row>
    <row r="174" customFormat="false" ht="12.75" hidden="true" customHeight="true" outlineLevel="1" collapsed="false">
      <c r="A174" s="13"/>
      <c r="B174" s="18" t="s">
        <v>632</v>
      </c>
      <c r="C174" s="89" t="n">
        <v>-79729.65</v>
      </c>
      <c r="D174" s="89" t="n">
        <v>-95713.8526119403</v>
      </c>
      <c r="E174" s="89" t="n">
        <v>-15984.2026119403</v>
      </c>
      <c r="F174" s="89" t="n">
        <v>16.6999887432661</v>
      </c>
      <c r="G174" s="89" t="n">
        <v>1268110.98</v>
      </c>
      <c r="H174" s="89" t="n">
        <v>4402837.22014926</v>
      </c>
      <c r="I174" s="89" t="n">
        <v>0</v>
      </c>
      <c r="J174" s="89" t="n">
        <v>0</v>
      </c>
      <c r="K174" s="89" t="n">
        <v>0</v>
      </c>
      <c r="L174" s="89" t="n">
        <v>0</v>
      </c>
    </row>
    <row r="175" customFormat="false" ht="12.75" hidden="false" customHeight="false" outlineLevel="0" collapsed="false">
      <c r="A175" s="13"/>
      <c r="B175" s="20" t="s">
        <v>236</v>
      </c>
      <c r="C175" s="89" t="n">
        <v>1092064.26</v>
      </c>
      <c r="D175" s="89" t="n">
        <v>-1378126.03421324</v>
      </c>
      <c r="E175" s="89" t="n">
        <v>-2470190.29421323</v>
      </c>
      <c r="F175" s="89" t="n">
        <v>179.242698627593</v>
      </c>
      <c r="G175" s="89" t="n">
        <v>61991286.82</v>
      </c>
      <c r="H175" s="89" t="n">
        <v>122666758.030774</v>
      </c>
      <c r="I175" s="89" t="n">
        <v>345</v>
      </c>
      <c r="J175" s="89" t="n">
        <v>0</v>
      </c>
      <c r="K175" s="89" t="n">
        <v>0</v>
      </c>
      <c r="L175" s="89" t="n">
        <v>0</v>
      </c>
    </row>
    <row r="176" customFormat="false" ht="12.75" hidden="false" customHeight="false" outlineLevel="0" collapsed="false">
      <c r="A176" s="13"/>
      <c r="B176" s="18" t="s">
        <v>225</v>
      </c>
      <c r="C176" s="89" t="n">
        <v>1580104.58</v>
      </c>
      <c r="D176" s="89" t="n">
        <v>-1301828.27228061</v>
      </c>
      <c r="E176" s="89" t="n">
        <v>-2881932.85228061</v>
      </c>
      <c r="F176" s="89" t="n">
        <v>221.375807673303</v>
      </c>
      <c r="G176" s="89" t="n">
        <v>83325092.76</v>
      </c>
      <c r="H176" s="89" t="n">
        <v>89379254.5147881</v>
      </c>
      <c r="I176" s="89" t="n">
        <v>0</v>
      </c>
      <c r="J176" s="89" t="n">
        <v>0</v>
      </c>
      <c r="K176" s="89" t="n">
        <v>0</v>
      </c>
      <c r="L176" s="89" t="n">
        <v>0</v>
      </c>
    </row>
    <row r="177" customFormat="false" ht="12.75" hidden="true" customHeight="true" outlineLevel="1" collapsed="false">
      <c r="A177" s="13"/>
      <c r="B177" s="18" t="s">
        <v>633</v>
      </c>
      <c r="C177" s="89" t="n">
        <v>151080.74</v>
      </c>
      <c r="D177" s="89" t="n">
        <v>-102666.414334577</v>
      </c>
      <c r="E177" s="89" t="n">
        <v>-253747.154334577</v>
      </c>
      <c r="F177" s="89" t="n">
        <v>247.15692661443</v>
      </c>
      <c r="G177" s="89" t="n">
        <v>6160577.83</v>
      </c>
      <c r="H177" s="89" t="n">
        <v>12428039.6299751</v>
      </c>
      <c r="I177" s="89" t="n">
        <v>0</v>
      </c>
      <c r="J177" s="89" t="n">
        <v>0</v>
      </c>
      <c r="K177" s="89" t="n">
        <v>0</v>
      </c>
      <c r="L177" s="89" t="n">
        <v>0</v>
      </c>
    </row>
    <row r="178" customFormat="false" ht="12.75" hidden="true" customHeight="true" outlineLevel="1" collapsed="false">
      <c r="A178" s="13"/>
      <c r="B178" s="18" t="s">
        <v>634</v>
      </c>
      <c r="C178" s="89" t="n">
        <v>31277.18</v>
      </c>
      <c r="D178" s="89" t="n">
        <v>-53812.2505597015</v>
      </c>
      <c r="E178" s="89" t="n">
        <v>-85089.4305597015</v>
      </c>
      <c r="F178" s="89" t="n">
        <v>158.122787422354</v>
      </c>
      <c r="G178" s="89" t="n">
        <v>1004455.08</v>
      </c>
      <c r="H178" s="89" t="n">
        <v>3536233.60820896</v>
      </c>
      <c r="I178" s="89" t="n">
        <v>0</v>
      </c>
      <c r="J178" s="89" t="n">
        <v>0</v>
      </c>
      <c r="K178" s="89" t="n">
        <v>0</v>
      </c>
      <c r="L178" s="89" t="n">
        <v>0</v>
      </c>
    </row>
    <row r="179" customFormat="false" ht="12.75" hidden="true" customHeight="true" outlineLevel="1" collapsed="false">
      <c r="A179" s="13"/>
      <c r="B179" s="18" t="s">
        <v>635</v>
      </c>
      <c r="C179" s="89" t="n">
        <v>77682.36</v>
      </c>
      <c r="D179" s="89" t="n">
        <v>-57636.065920398</v>
      </c>
      <c r="E179" s="89" t="n">
        <v>-135318.425920398</v>
      </c>
      <c r="F179" s="89" t="n">
        <v>234.7808160732</v>
      </c>
      <c r="G179" s="89" t="n">
        <v>2847330.77</v>
      </c>
      <c r="H179" s="89" t="n">
        <v>5098575.06218905</v>
      </c>
      <c r="I179" s="89" t="n">
        <v>0</v>
      </c>
      <c r="J179" s="89" t="n">
        <v>0</v>
      </c>
      <c r="K179" s="89" t="n">
        <v>0</v>
      </c>
      <c r="L179" s="89" t="n">
        <v>0</v>
      </c>
    </row>
    <row r="180" customFormat="false" ht="12.75" hidden="true" customHeight="true" outlineLevel="1" collapsed="false">
      <c r="A180" s="13"/>
      <c r="B180" s="18" t="s">
        <v>636</v>
      </c>
      <c r="C180" s="89" t="n">
        <v>28673.34</v>
      </c>
      <c r="D180" s="89" t="n">
        <v>-39435.4813432836</v>
      </c>
      <c r="E180" s="89" t="n">
        <v>-68108.8213432836</v>
      </c>
      <c r="F180" s="89" t="n">
        <v>172.709496684978</v>
      </c>
      <c r="G180" s="89" t="n">
        <v>1357951.51</v>
      </c>
      <c r="H180" s="89" t="n">
        <v>3779233.62873134</v>
      </c>
      <c r="I180" s="89" t="n">
        <v>0</v>
      </c>
      <c r="J180" s="89" t="n">
        <v>0</v>
      </c>
      <c r="K180" s="89" t="n">
        <v>0</v>
      </c>
      <c r="L180" s="89" t="n">
        <v>0</v>
      </c>
    </row>
    <row r="181" customFormat="false" ht="12.75" hidden="false" customHeight="false" outlineLevel="0" collapsed="false">
      <c r="A181" s="13"/>
      <c r="B181" s="20" t="s">
        <v>237</v>
      </c>
      <c r="C181" s="89" t="n">
        <v>288713.62</v>
      </c>
      <c r="D181" s="89" t="n">
        <v>-253550.21215796</v>
      </c>
      <c r="E181" s="89" t="n">
        <v>-542263.83215796</v>
      </c>
      <c r="F181" s="89" t="n">
        <v>213.868419806383</v>
      </c>
      <c r="G181" s="89" t="n">
        <v>11370315.19</v>
      </c>
      <c r="H181" s="89" t="n">
        <v>24842081.9291045</v>
      </c>
      <c r="I181" s="89" t="n">
        <v>0</v>
      </c>
      <c r="J181" s="89" t="n">
        <v>0</v>
      </c>
      <c r="K181" s="89" t="n">
        <v>0</v>
      </c>
      <c r="L181" s="89" t="n">
        <v>0</v>
      </c>
    </row>
    <row r="182" customFormat="false" ht="12.75" hidden="false" customHeight="false" outlineLevel="0" collapsed="false">
      <c r="A182" s="13"/>
      <c r="B182" s="18" t="s">
        <v>226</v>
      </c>
      <c r="C182" s="89" t="n">
        <v>1106926.2</v>
      </c>
      <c r="D182" s="89" t="n">
        <v>-7127119.5522388</v>
      </c>
      <c r="E182" s="89" t="n">
        <v>-8234045.7522388</v>
      </c>
      <c r="F182" s="89" t="n">
        <v>115.531186082774</v>
      </c>
      <c r="G182" s="89" t="n">
        <v>78455932.04</v>
      </c>
      <c r="H182" s="89" t="n">
        <v>163923749.701492</v>
      </c>
      <c r="I182" s="89" t="n">
        <v>0</v>
      </c>
      <c r="J182" s="89" t="n">
        <v>0</v>
      </c>
      <c r="K182" s="89" t="n">
        <v>0</v>
      </c>
      <c r="L182" s="89" t="n">
        <v>0</v>
      </c>
    </row>
    <row r="183" customFormat="false" ht="12.75" hidden="true" customHeight="true" outlineLevel="1" collapsed="false">
      <c r="A183" s="13"/>
      <c r="B183" s="18" t="s">
        <v>637</v>
      </c>
      <c r="C183" s="89" t="n">
        <v>73027.46</v>
      </c>
      <c r="D183" s="89" t="n">
        <v>0</v>
      </c>
      <c r="E183" s="89" t="n">
        <v>-73027.46</v>
      </c>
      <c r="F183" s="89" t="n">
        <v>0</v>
      </c>
      <c r="G183" s="89" t="n">
        <v>4292743.69</v>
      </c>
      <c r="H183" s="89" t="n">
        <v>0</v>
      </c>
      <c r="I183" s="89" t="n">
        <v>0</v>
      </c>
      <c r="J183" s="89" t="n">
        <v>0</v>
      </c>
      <c r="K183" s="89" t="n">
        <v>0</v>
      </c>
      <c r="L183" s="89" t="n">
        <v>0</v>
      </c>
    </row>
    <row r="184" customFormat="false" ht="12.75" hidden="true" customHeight="true" outlineLevel="1" collapsed="false">
      <c r="A184" s="13"/>
      <c r="B184" s="18" t="s">
        <v>638</v>
      </c>
      <c r="C184" s="89" t="n">
        <v>0</v>
      </c>
      <c r="D184" s="89" t="n">
        <v>-377665.143967662</v>
      </c>
      <c r="E184" s="89" t="n">
        <v>-377665.143967662</v>
      </c>
      <c r="F184" s="89" t="n">
        <v>100</v>
      </c>
      <c r="G184" s="89" t="n">
        <v>0</v>
      </c>
      <c r="H184" s="89" t="n">
        <v>8686298.31125622</v>
      </c>
      <c r="I184" s="89" t="n">
        <v>0</v>
      </c>
      <c r="J184" s="89" t="n">
        <v>0</v>
      </c>
      <c r="K184" s="89" t="n">
        <v>0</v>
      </c>
      <c r="L184" s="89" t="n">
        <v>0</v>
      </c>
    </row>
    <row r="185" customFormat="false" ht="12.75" hidden="false" customHeight="false" outlineLevel="0" collapsed="false">
      <c r="A185" s="13"/>
      <c r="B185" s="20" t="s">
        <v>238</v>
      </c>
      <c r="C185" s="89" t="n">
        <v>73027.46</v>
      </c>
      <c r="D185" s="89" t="n">
        <v>-377665.143967662</v>
      </c>
      <c r="E185" s="89" t="n">
        <v>-450692.603967662</v>
      </c>
      <c r="F185" s="89" t="n">
        <v>119.336563399203</v>
      </c>
      <c r="G185" s="89" t="n">
        <v>4292743.69</v>
      </c>
      <c r="H185" s="89" t="n">
        <v>8686298.31125622</v>
      </c>
      <c r="I185" s="89" t="n">
        <v>0</v>
      </c>
      <c r="J185" s="89" t="n">
        <v>0</v>
      </c>
      <c r="K185" s="89" t="n">
        <v>0</v>
      </c>
      <c r="L185" s="89" t="n">
        <v>0</v>
      </c>
    </row>
    <row r="186" customFormat="false" ht="12.75" hidden="true" customHeight="true" outlineLevel="1" collapsed="false">
      <c r="A186" s="13"/>
      <c r="B186" s="18" t="s">
        <v>639</v>
      </c>
      <c r="C186" s="89" t="n">
        <v>0</v>
      </c>
      <c r="D186" s="89" t="n">
        <v>0</v>
      </c>
      <c r="E186" s="89" t="n">
        <v>0</v>
      </c>
      <c r="F186" s="89" t="n">
        <v>0</v>
      </c>
      <c r="G186" s="89" t="n">
        <v>0</v>
      </c>
      <c r="H186" s="89" t="n">
        <v>0</v>
      </c>
      <c r="I186" s="89" t="n">
        <v>0</v>
      </c>
      <c r="J186" s="89" t="n">
        <v>0</v>
      </c>
      <c r="K186" s="89" t="n">
        <v>0</v>
      </c>
      <c r="L186" s="89" t="n">
        <v>0</v>
      </c>
    </row>
    <row r="187" customFormat="false" ht="12.75" hidden="true" customHeight="true" outlineLevel="1" collapsed="false">
      <c r="A187" s="13"/>
      <c r="B187" s="18" t="s">
        <v>640</v>
      </c>
      <c r="C187" s="89" t="n">
        <v>0</v>
      </c>
      <c r="D187" s="89" t="n">
        <v>0</v>
      </c>
      <c r="E187" s="89" t="n">
        <v>0</v>
      </c>
      <c r="F187" s="89" t="n">
        <v>0</v>
      </c>
      <c r="G187" s="89" t="n">
        <v>0</v>
      </c>
      <c r="H187" s="89" t="n">
        <v>0</v>
      </c>
      <c r="I187" s="89" t="n">
        <v>0</v>
      </c>
      <c r="J187" s="89" t="n">
        <v>0</v>
      </c>
      <c r="K187" s="89" t="n">
        <v>0</v>
      </c>
      <c r="L187" s="89" t="n">
        <v>0</v>
      </c>
    </row>
    <row r="188" customFormat="false" ht="12.75" hidden="true" customHeight="true" outlineLevel="1" collapsed="false">
      <c r="A188" s="13"/>
      <c r="B188" s="18" t="s">
        <v>641</v>
      </c>
      <c r="C188" s="89" t="n">
        <v>25833.61</v>
      </c>
      <c r="D188" s="89" t="n">
        <v>-312270.009328359</v>
      </c>
      <c r="E188" s="89" t="n">
        <v>-338103.619328359</v>
      </c>
      <c r="F188" s="89" t="n">
        <v>108.272843766061</v>
      </c>
      <c r="G188" s="89" t="n">
        <v>1537009.04</v>
      </c>
      <c r="H188" s="89" t="n">
        <v>7182210.21455226</v>
      </c>
      <c r="I188" s="89" t="n">
        <v>0</v>
      </c>
      <c r="J188" s="89" t="n">
        <v>0</v>
      </c>
      <c r="K188" s="89" t="n">
        <v>0</v>
      </c>
      <c r="L188" s="89" t="n">
        <v>0</v>
      </c>
    </row>
    <row r="189" customFormat="false" ht="12.75" hidden="true" customHeight="true" outlineLevel="1" collapsed="false">
      <c r="A189" s="13"/>
      <c r="B189" s="18" t="s">
        <v>642</v>
      </c>
      <c r="C189" s="89" t="n">
        <v>293120.51</v>
      </c>
      <c r="D189" s="89" t="n">
        <v>-108284.599160448</v>
      </c>
      <c r="E189" s="89" t="n">
        <v>-401405.109160448</v>
      </c>
      <c r="F189" s="89" t="n">
        <v>370.694551462186</v>
      </c>
      <c r="G189" s="89" t="n">
        <v>1942768.83</v>
      </c>
      <c r="H189" s="89" t="n">
        <v>5738584.74813433</v>
      </c>
      <c r="I189" s="89" t="n">
        <v>0</v>
      </c>
      <c r="J189" s="89" t="n">
        <v>0</v>
      </c>
      <c r="K189" s="89" t="n">
        <v>0</v>
      </c>
      <c r="L189" s="89" t="n">
        <v>0</v>
      </c>
    </row>
    <row r="190" customFormat="false" ht="12.75" hidden="true" customHeight="true" outlineLevel="1" collapsed="false">
      <c r="A190" s="13"/>
      <c r="B190" s="18" t="s">
        <v>643</v>
      </c>
      <c r="C190" s="89" t="n">
        <v>0</v>
      </c>
      <c r="D190" s="89" t="n">
        <v>0</v>
      </c>
      <c r="E190" s="89" t="n">
        <v>0</v>
      </c>
      <c r="F190" s="89" t="n">
        <v>0</v>
      </c>
      <c r="G190" s="89" t="n">
        <v>0</v>
      </c>
      <c r="H190" s="89" t="n">
        <v>0</v>
      </c>
      <c r="I190" s="89" t="n">
        <v>0</v>
      </c>
      <c r="J190" s="89" t="n">
        <v>0</v>
      </c>
      <c r="K190" s="89" t="n">
        <v>0</v>
      </c>
      <c r="L190" s="89" t="n">
        <v>0</v>
      </c>
    </row>
    <row r="191" customFormat="false" ht="12.75" hidden="true" customHeight="true" outlineLevel="1" collapsed="false">
      <c r="A191" s="13"/>
      <c r="B191" s="18" t="s">
        <v>644</v>
      </c>
      <c r="C191" s="89" t="n">
        <v>32332.78</v>
      </c>
      <c r="D191" s="89" t="n">
        <v>-70363.526119403</v>
      </c>
      <c r="E191" s="89" t="n">
        <v>-102696.306119403</v>
      </c>
      <c r="F191" s="89" t="n">
        <v>145.951051323285</v>
      </c>
      <c r="G191" s="89" t="n">
        <v>2792384.46</v>
      </c>
      <c r="H191" s="89" t="n">
        <v>1618361.10074627</v>
      </c>
      <c r="I191" s="89" t="n">
        <v>0</v>
      </c>
      <c r="J191" s="89" t="n">
        <v>0</v>
      </c>
      <c r="K191" s="89" t="n">
        <v>0</v>
      </c>
      <c r="L191" s="89" t="n">
        <v>0</v>
      </c>
    </row>
    <row r="192" customFormat="false" ht="12.75" hidden="true" customHeight="true" outlineLevel="1" collapsed="false">
      <c r="A192" s="13"/>
      <c r="B192" s="18" t="s">
        <v>645</v>
      </c>
      <c r="C192" s="89" t="n">
        <v>63463.67</v>
      </c>
      <c r="D192" s="89" t="n">
        <v>-238187.98818408</v>
      </c>
      <c r="E192" s="89" t="n">
        <v>-301651.65818408</v>
      </c>
      <c r="F192" s="89" t="n">
        <v>126.64436207881</v>
      </c>
      <c r="G192" s="89" t="n">
        <v>2481422.16</v>
      </c>
      <c r="H192" s="89" t="n">
        <v>5478323.72823383</v>
      </c>
      <c r="I192" s="89" t="n">
        <v>0</v>
      </c>
      <c r="J192" s="89" t="n">
        <v>0</v>
      </c>
      <c r="K192" s="89" t="n">
        <v>0</v>
      </c>
      <c r="L192" s="89" t="n">
        <v>0</v>
      </c>
    </row>
    <row r="193" customFormat="false" ht="12.75" hidden="true" customHeight="true" outlineLevel="1" collapsed="false">
      <c r="A193" s="13"/>
      <c r="B193" s="18" t="s">
        <v>646</v>
      </c>
      <c r="C193" s="89" t="n">
        <v>13531.87</v>
      </c>
      <c r="D193" s="89" t="n">
        <v>-61001.026119403</v>
      </c>
      <c r="E193" s="89" t="n">
        <v>-74532.896119403</v>
      </c>
      <c r="F193" s="89" t="n">
        <v>122.183020288073</v>
      </c>
      <c r="G193" s="89" t="n">
        <v>513178.76</v>
      </c>
      <c r="H193" s="89" t="n">
        <v>1403023.60074627</v>
      </c>
      <c r="I193" s="89" t="n">
        <v>0</v>
      </c>
      <c r="J193" s="89" t="n">
        <v>0</v>
      </c>
      <c r="K193" s="89" t="n">
        <v>0</v>
      </c>
      <c r="L193" s="89" t="n">
        <v>0</v>
      </c>
    </row>
    <row r="194" customFormat="false" ht="12.75" hidden="true" customHeight="true" outlineLevel="1" collapsed="false">
      <c r="A194" s="13"/>
      <c r="B194" s="18" t="s">
        <v>647</v>
      </c>
      <c r="C194" s="89" t="n">
        <v>62054.95</v>
      </c>
      <c r="D194" s="89" t="n">
        <v>-146876.818334888</v>
      </c>
      <c r="E194" s="89" t="n">
        <v>-208931.768334888</v>
      </c>
      <c r="F194" s="89" t="n">
        <v>142.249655666227</v>
      </c>
      <c r="G194" s="89" t="n">
        <v>4098439</v>
      </c>
      <c r="H194" s="89" t="n">
        <v>8684233.47481344</v>
      </c>
      <c r="I194" s="89" t="n">
        <v>0</v>
      </c>
      <c r="J194" s="89" t="n">
        <v>0</v>
      </c>
      <c r="K194" s="89" t="n">
        <v>0</v>
      </c>
      <c r="L194" s="89" t="n">
        <v>0</v>
      </c>
    </row>
    <row r="195" customFormat="false" ht="12.75" hidden="true" customHeight="true" outlineLevel="1" collapsed="false">
      <c r="A195" s="13"/>
      <c r="B195" s="18" t="s">
        <v>648</v>
      </c>
      <c r="C195" s="89" t="n">
        <v>15450</v>
      </c>
      <c r="D195" s="89" t="n">
        <v>-84123.4452736318</v>
      </c>
      <c r="E195" s="89" t="n">
        <v>-99573.4452736318</v>
      </c>
      <c r="F195" s="89" t="n">
        <v>118.365866911115</v>
      </c>
      <c r="G195" s="89" t="n">
        <v>723509.85</v>
      </c>
      <c r="H195" s="89" t="n">
        <v>1934839.24129353</v>
      </c>
      <c r="I195" s="89" t="n">
        <v>0</v>
      </c>
      <c r="J195" s="89" t="n">
        <v>0</v>
      </c>
      <c r="K195" s="89" t="n">
        <v>0</v>
      </c>
      <c r="L195" s="89" t="n">
        <v>0</v>
      </c>
    </row>
    <row r="196" customFormat="false" ht="12.75" hidden="true" customHeight="true" outlineLevel="1" collapsed="false">
      <c r="A196" s="13"/>
      <c r="B196" s="18" t="s">
        <v>649</v>
      </c>
      <c r="C196" s="89" t="n">
        <v>1740.28</v>
      </c>
      <c r="D196" s="89" t="n">
        <v>0</v>
      </c>
      <c r="E196" s="89" t="n">
        <v>-1740.28</v>
      </c>
      <c r="F196" s="89" t="n">
        <v>0</v>
      </c>
      <c r="G196" s="89" t="n">
        <v>109737.37</v>
      </c>
      <c r="H196" s="89" t="n">
        <v>0</v>
      </c>
      <c r="I196" s="89" t="n">
        <v>0</v>
      </c>
      <c r="J196" s="89" t="n">
        <v>0</v>
      </c>
      <c r="K196" s="89" t="n">
        <v>0</v>
      </c>
      <c r="L196" s="89" t="n">
        <v>0</v>
      </c>
    </row>
    <row r="197" customFormat="false" ht="12.75" hidden="false" customHeight="false" outlineLevel="0" collapsed="false">
      <c r="A197" s="13"/>
      <c r="B197" s="20" t="s">
        <v>241</v>
      </c>
      <c r="C197" s="89" t="n">
        <v>507527.67</v>
      </c>
      <c r="D197" s="89" t="n">
        <v>-1021107.41252021</v>
      </c>
      <c r="E197" s="89" t="n">
        <v>-1528635.08252021</v>
      </c>
      <c r="F197" s="89" t="n">
        <v>149.703651523532</v>
      </c>
      <c r="G197" s="89" t="n">
        <v>14198449.47</v>
      </c>
      <c r="H197" s="89" t="n">
        <v>32039576.1085199</v>
      </c>
      <c r="I197" s="89" t="n">
        <v>0</v>
      </c>
      <c r="J197" s="89" t="n">
        <v>0</v>
      </c>
      <c r="K197" s="89" t="n">
        <v>0</v>
      </c>
      <c r="L197" s="89" t="n">
        <v>0</v>
      </c>
    </row>
    <row r="198" customFormat="false" ht="12.75" hidden="false" customHeight="false" outlineLevel="0" collapsed="false">
      <c r="A198" s="13"/>
      <c r="B198" s="18" t="s">
        <v>239</v>
      </c>
      <c r="C198" s="89" t="n">
        <v>50430.12</v>
      </c>
      <c r="D198" s="89" t="n">
        <v>-51862.8964552239</v>
      </c>
      <c r="E198" s="89" t="n">
        <v>-102293.016455224</v>
      </c>
      <c r="F198" s="89" t="n">
        <v>197.237376712153</v>
      </c>
      <c r="G198" s="89" t="n">
        <v>1274706.69</v>
      </c>
      <c r="H198" s="89" t="n">
        <v>4771386.4738806</v>
      </c>
      <c r="I198" s="89" t="n">
        <v>0</v>
      </c>
      <c r="J198" s="89" t="n">
        <v>0</v>
      </c>
      <c r="K198" s="89" t="n">
        <v>0</v>
      </c>
      <c r="L198" s="89" t="n">
        <v>0</v>
      </c>
    </row>
    <row r="199" customFormat="false" ht="12.75" hidden="false" customHeight="false" outlineLevel="0" collapsed="false">
      <c r="A199" s="13"/>
      <c r="B199" s="18" t="s">
        <v>240</v>
      </c>
      <c r="C199" s="89" t="n">
        <v>25126</v>
      </c>
      <c r="D199" s="89" t="n">
        <v>-44013.526119403</v>
      </c>
      <c r="E199" s="89" t="n">
        <v>-69139.526119403</v>
      </c>
      <c r="F199" s="89" t="n">
        <v>157.086996238012</v>
      </c>
      <c r="G199" s="89" t="n">
        <v>1164930.91</v>
      </c>
      <c r="H199" s="89" t="n">
        <v>3374370.3358209</v>
      </c>
      <c r="I199" s="89" t="n">
        <v>0</v>
      </c>
      <c r="J199" s="89" t="n">
        <v>0</v>
      </c>
      <c r="K199" s="89" t="n">
        <v>0</v>
      </c>
      <c r="L199" s="89" t="n">
        <v>0</v>
      </c>
    </row>
    <row r="200" customFormat="false" ht="12.75" hidden="true" customHeight="true" outlineLevel="3" collapsed="false">
      <c r="A200" s="13"/>
      <c r="B200" s="18" t="s">
        <v>650</v>
      </c>
      <c r="C200" s="89" t="n">
        <v>17003.89</v>
      </c>
      <c r="D200" s="89" t="n">
        <v>-26165.1119402985</v>
      </c>
      <c r="E200" s="89" t="n">
        <v>-43169.0019402985</v>
      </c>
      <c r="F200" s="89" t="n">
        <v>164.986880387893</v>
      </c>
      <c r="G200" s="89" t="n">
        <v>604494.74</v>
      </c>
      <c r="H200" s="89" t="n">
        <v>601797.574626866</v>
      </c>
      <c r="I200" s="89" t="n">
        <v>0</v>
      </c>
      <c r="J200" s="89" t="n">
        <v>0</v>
      </c>
      <c r="K200" s="89" t="n">
        <v>0</v>
      </c>
      <c r="L200" s="89" t="n">
        <v>0</v>
      </c>
    </row>
    <row r="201" customFormat="false" ht="12.75" hidden="true" customHeight="true" outlineLevel="3" collapsed="false">
      <c r="A201" s="13"/>
      <c r="B201" s="18" t="s">
        <v>651</v>
      </c>
      <c r="C201" s="89" t="n">
        <v>17937.46</v>
      </c>
      <c r="D201" s="89" t="n">
        <v>-38918.0313135939</v>
      </c>
      <c r="E201" s="89" t="n">
        <v>-56855.4913135939</v>
      </c>
      <c r="F201" s="89" t="n">
        <v>146.090358105382</v>
      </c>
      <c r="G201" s="89" t="n">
        <v>-1189981.59</v>
      </c>
      <c r="H201" s="89" t="n">
        <v>7449856.62313433</v>
      </c>
      <c r="I201" s="89" t="n">
        <v>0</v>
      </c>
      <c r="J201" s="89" t="n">
        <v>0</v>
      </c>
      <c r="K201" s="89" t="n">
        <v>0</v>
      </c>
      <c r="L201" s="89" t="n">
        <v>0</v>
      </c>
    </row>
    <row r="202" customFormat="false" ht="12.75" hidden="true" customHeight="true" outlineLevel="1" collapsed="false">
      <c r="A202" s="13"/>
      <c r="B202" s="20" t="s">
        <v>652</v>
      </c>
      <c r="C202" s="89" t="n">
        <v>34941.35</v>
      </c>
      <c r="D202" s="89" t="n">
        <v>-65083.1432538924</v>
      </c>
      <c r="E202" s="89" t="n">
        <v>-100024.493253892</v>
      </c>
      <c r="F202" s="89" t="n">
        <v>153.687250266466</v>
      </c>
      <c r="G202" s="89" t="n">
        <v>-585486.85</v>
      </c>
      <c r="H202" s="89" t="n">
        <v>8051654.19776119</v>
      </c>
      <c r="I202" s="89" t="n">
        <v>0</v>
      </c>
      <c r="J202" s="89" t="n">
        <v>0</v>
      </c>
      <c r="K202" s="89" t="n">
        <v>0</v>
      </c>
      <c r="L202" s="89" t="n">
        <v>0</v>
      </c>
    </row>
    <row r="203" customFormat="false" ht="12.75" hidden="true" customHeight="true" outlineLevel="2" collapsed="false">
      <c r="A203" s="13"/>
      <c r="B203" s="18" t="s">
        <v>653</v>
      </c>
      <c r="C203" s="89" t="n">
        <v>20931.45</v>
      </c>
      <c r="D203" s="89" t="n">
        <v>-35325.6464552239</v>
      </c>
      <c r="E203" s="89" t="n">
        <v>-56257.0964552239</v>
      </c>
      <c r="F203" s="89" t="n">
        <v>159.252843473172</v>
      </c>
      <c r="G203" s="89" t="n">
        <v>1077823.01</v>
      </c>
      <c r="H203" s="89" t="n">
        <v>5416599.12313433</v>
      </c>
      <c r="I203" s="89" t="n">
        <v>0</v>
      </c>
      <c r="J203" s="89" t="n">
        <v>0</v>
      </c>
      <c r="K203" s="89" t="n">
        <v>0</v>
      </c>
      <c r="L203" s="89" t="n">
        <v>0</v>
      </c>
    </row>
    <row r="204" customFormat="false" ht="12.75" hidden="true" customHeight="true" outlineLevel="2" collapsed="false">
      <c r="A204" s="13"/>
      <c r="B204" s="18" t="s">
        <v>654</v>
      </c>
      <c r="C204" s="89" t="n">
        <v>0</v>
      </c>
      <c r="D204" s="89" t="n">
        <v>0</v>
      </c>
      <c r="E204" s="89" t="n">
        <v>0</v>
      </c>
      <c r="F204" s="89" t="n">
        <v>0</v>
      </c>
      <c r="G204" s="89" t="n">
        <v>0</v>
      </c>
      <c r="H204" s="89" t="n">
        <v>0</v>
      </c>
      <c r="I204" s="89" t="n">
        <v>0</v>
      </c>
      <c r="J204" s="89" t="n">
        <v>0</v>
      </c>
      <c r="K204" s="89" t="n">
        <v>0</v>
      </c>
      <c r="L204" s="89" t="n">
        <v>0</v>
      </c>
    </row>
    <row r="205" customFormat="false" ht="12.75" hidden="true" customHeight="true" outlineLevel="2" collapsed="false">
      <c r="A205" s="13"/>
      <c r="B205" s="18" t="s">
        <v>655</v>
      </c>
      <c r="C205" s="89" t="n">
        <v>32308.95</v>
      </c>
      <c r="D205" s="89" t="n">
        <v>1.45519152283669E-011</v>
      </c>
      <c r="E205" s="89" t="n">
        <v>-32308.95</v>
      </c>
      <c r="F205" s="89" t="n">
        <v>-2.22025413788959E+017</v>
      </c>
      <c r="G205" s="89" t="n">
        <v>2897765.4</v>
      </c>
      <c r="H205" s="89" t="n">
        <v>5701557.3227612</v>
      </c>
      <c r="I205" s="89" t="n">
        <v>0</v>
      </c>
      <c r="J205" s="89" t="n">
        <v>0</v>
      </c>
      <c r="K205" s="89" t="n">
        <v>0</v>
      </c>
      <c r="L205" s="89" t="n">
        <v>0</v>
      </c>
    </row>
    <row r="206" customFormat="false" ht="12.75" hidden="true" customHeight="true" outlineLevel="2" collapsed="false">
      <c r="A206" s="13"/>
      <c r="B206" s="18" t="s">
        <v>656</v>
      </c>
      <c r="C206" s="89" t="n">
        <v>-13588.66</v>
      </c>
      <c r="D206" s="89" t="n">
        <v>2.91038304567337E-011</v>
      </c>
      <c r="E206" s="89" t="n">
        <v>13588.66</v>
      </c>
      <c r="F206" s="89" t="n">
        <v>46690280237170800</v>
      </c>
      <c r="G206" s="89" t="n">
        <v>-5217533.44</v>
      </c>
      <c r="H206" s="89" t="n">
        <v>6071532.2761194</v>
      </c>
      <c r="I206" s="89" t="n">
        <v>0</v>
      </c>
      <c r="J206" s="89" t="n">
        <v>0</v>
      </c>
      <c r="K206" s="89" t="n">
        <v>0</v>
      </c>
      <c r="L206" s="89" t="n">
        <v>0</v>
      </c>
    </row>
    <row r="207" customFormat="false" ht="12.75" hidden="true" customHeight="true" outlineLevel="2" collapsed="false">
      <c r="A207" s="13"/>
      <c r="B207" s="18" t="s">
        <v>657</v>
      </c>
      <c r="C207" s="89" t="n">
        <v>61112.05</v>
      </c>
      <c r="D207" s="89" t="n">
        <v>-63030.92039801</v>
      </c>
      <c r="E207" s="89" t="n">
        <v>-124142.97039801</v>
      </c>
      <c r="F207" s="89" t="n">
        <v>196.955668129399</v>
      </c>
      <c r="G207" s="89" t="n">
        <v>4819548.11</v>
      </c>
      <c r="H207" s="89" t="n">
        <v>11151624.3781095</v>
      </c>
      <c r="I207" s="89" t="n">
        <v>0</v>
      </c>
      <c r="J207" s="89" t="n">
        <v>0</v>
      </c>
      <c r="K207" s="89" t="n">
        <v>0</v>
      </c>
      <c r="L207" s="89" t="n">
        <v>0</v>
      </c>
    </row>
    <row r="208" customFormat="false" ht="12.75" hidden="true" customHeight="true" outlineLevel="2" collapsed="false">
      <c r="A208" s="13"/>
      <c r="B208" s="18" t="s">
        <v>658</v>
      </c>
      <c r="C208" s="89" t="n">
        <v>9673.79000000001</v>
      </c>
      <c r="D208" s="89" t="n">
        <v>-11896.791442786</v>
      </c>
      <c r="E208" s="89" t="n">
        <v>-21570.581442786</v>
      </c>
      <c r="F208" s="89" t="n">
        <v>181.314277437939</v>
      </c>
      <c r="G208" s="89" t="n">
        <v>1601826.26</v>
      </c>
      <c r="H208" s="89" t="n">
        <v>6840655.07960199</v>
      </c>
      <c r="I208" s="89" t="n">
        <v>0</v>
      </c>
      <c r="J208" s="89" t="n">
        <v>0</v>
      </c>
      <c r="K208" s="89" t="n">
        <v>0</v>
      </c>
      <c r="L208" s="89" t="n">
        <v>0</v>
      </c>
    </row>
    <row r="209" customFormat="false" ht="12.75" hidden="true" customHeight="true" outlineLevel="2" collapsed="false">
      <c r="A209" s="13"/>
      <c r="B209" s="18" t="s">
        <v>659</v>
      </c>
      <c r="C209" s="89" t="n">
        <v>16851.58</v>
      </c>
      <c r="D209" s="89" t="n">
        <v>-2637.23942151481</v>
      </c>
      <c r="E209" s="89" t="n">
        <v>-19488.8194215148</v>
      </c>
      <c r="F209" s="89" t="n">
        <v>738.985594653389</v>
      </c>
      <c r="G209" s="89" t="n">
        <v>15293125.04</v>
      </c>
      <c r="H209" s="89" t="n">
        <v>6008826.52363184</v>
      </c>
      <c r="I209" s="89" t="n">
        <v>0</v>
      </c>
      <c r="J209" s="89" t="n">
        <v>0</v>
      </c>
      <c r="K209" s="89" t="n">
        <v>0</v>
      </c>
      <c r="L209" s="89" t="n">
        <v>0</v>
      </c>
    </row>
    <row r="210" customFormat="false" ht="12.75" hidden="true" customHeight="true" outlineLevel="2" collapsed="false">
      <c r="A210" s="13"/>
      <c r="B210" s="18" t="s">
        <v>660</v>
      </c>
      <c r="C210" s="89" t="n">
        <v>45861.77</v>
      </c>
      <c r="D210" s="89" t="n">
        <v>-30978.0155783582</v>
      </c>
      <c r="E210" s="89" t="n">
        <v>-76839.7855783582</v>
      </c>
      <c r="F210" s="89" t="n">
        <v>248.046184185019</v>
      </c>
      <c r="G210" s="89" t="n">
        <v>2236981.15</v>
      </c>
      <c r="H210" s="89" t="n">
        <v>6195603.11567164</v>
      </c>
      <c r="I210" s="89" t="n">
        <v>0</v>
      </c>
      <c r="J210" s="89" t="n">
        <v>0</v>
      </c>
      <c r="K210" s="89" t="n">
        <v>0</v>
      </c>
      <c r="L210" s="89" t="n">
        <v>0</v>
      </c>
    </row>
    <row r="211" customFormat="false" ht="12.75" hidden="true" customHeight="true" outlineLevel="1" collapsed="false">
      <c r="A211" s="13"/>
      <c r="B211" s="20" t="s">
        <v>661</v>
      </c>
      <c r="C211" s="89" t="n">
        <v>152219.48</v>
      </c>
      <c r="D211" s="89" t="n">
        <v>-108542.966840669</v>
      </c>
      <c r="E211" s="89" t="n">
        <v>-260762.446840669</v>
      </c>
      <c r="F211" s="89" t="n">
        <v>240.238915915615</v>
      </c>
      <c r="G211" s="89" t="n">
        <v>21631712.52</v>
      </c>
      <c r="H211" s="89" t="n">
        <v>41969798.6958955</v>
      </c>
      <c r="I211" s="89" t="n">
        <v>0</v>
      </c>
      <c r="J211" s="89" t="n">
        <v>0</v>
      </c>
      <c r="K211" s="89" t="n">
        <v>0</v>
      </c>
      <c r="L211" s="89" t="n">
        <v>0</v>
      </c>
    </row>
    <row r="212" customFormat="false" ht="12.75" hidden="true" customHeight="true" outlineLevel="2" collapsed="false">
      <c r="A212" s="13"/>
      <c r="B212" s="18" t="s">
        <v>662</v>
      </c>
      <c r="C212" s="89" t="n">
        <v>17417.6</v>
      </c>
      <c r="D212" s="89" t="n">
        <v>-100556.156716418</v>
      </c>
      <c r="E212" s="89" t="n">
        <v>-117973.756716418</v>
      </c>
      <c r="F212" s="89" t="n">
        <v>117.321266612367</v>
      </c>
      <c r="G212" s="89" t="n">
        <v>682739.59</v>
      </c>
      <c r="H212" s="89" t="n">
        <v>2312791.60447761</v>
      </c>
      <c r="I212" s="89" t="n">
        <v>0</v>
      </c>
      <c r="J212" s="89" t="n">
        <v>0</v>
      </c>
      <c r="K212" s="89" t="n">
        <v>0</v>
      </c>
      <c r="L212" s="89" t="n">
        <v>0</v>
      </c>
    </row>
    <row r="213" customFormat="false" ht="12.75" hidden="true" customHeight="true" outlineLevel="2" collapsed="false">
      <c r="A213" s="13"/>
      <c r="B213" s="18" t="s">
        <v>663</v>
      </c>
      <c r="C213" s="89" t="n">
        <v>68226.58</v>
      </c>
      <c r="D213" s="89" t="n">
        <v>-106050.261147388</v>
      </c>
      <c r="E213" s="89" t="n">
        <v>-174276.841147388</v>
      </c>
      <c r="F213" s="89" t="n">
        <v>164.334193298382</v>
      </c>
      <c r="G213" s="89" t="n">
        <v>3743260.58</v>
      </c>
      <c r="H213" s="89" t="n">
        <v>8789751.37437811</v>
      </c>
      <c r="I213" s="89" t="n">
        <v>0</v>
      </c>
      <c r="J213" s="89" t="n">
        <v>0</v>
      </c>
      <c r="K213" s="89" t="n">
        <v>0</v>
      </c>
      <c r="L213" s="89" t="n">
        <v>0</v>
      </c>
    </row>
    <row r="214" customFormat="false" ht="12.75" hidden="true" customHeight="true" outlineLevel="2" collapsed="false">
      <c r="A214" s="13"/>
      <c r="B214" s="18" t="s">
        <v>664</v>
      </c>
      <c r="C214" s="89" t="n">
        <v>26142.93</v>
      </c>
      <c r="D214" s="89" t="n">
        <v>-112987.514769901</v>
      </c>
      <c r="E214" s="89" t="n">
        <v>-139130.444769901</v>
      </c>
      <c r="F214" s="89" t="n">
        <v>123.137892760311</v>
      </c>
      <c r="G214" s="89" t="n">
        <v>1271991.31</v>
      </c>
      <c r="H214" s="89" t="n">
        <v>2598712.83970771</v>
      </c>
      <c r="I214" s="89" t="n">
        <v>0</v>
      </c>
      <c r="J214" s="89" t="n">
        <v>0</v>
      </c>
      <c r="K214" s="89" t="n">
        <v>0</v>
      </c>
      <c r="L214" s="89" t="n">
        <v>0</v>
      </c>
    </row>
    <row r="215" customFormat="false" ht="12.75" hidden="true" customHeight="true" outlineLevel="2" collapsed="false">
      <c r="A215" s="13"/>
      <c r="B215" s="18" t="s">
        <v>665</v>
      </c>
      <c r="C215" s="89" t="n">
        <v>59393.6</v>
      </c>
      <c r="D215" s="89" t="n">
        <v>-82876.211902985</v>
      </c>
      <c r="E215" s="89" t="n">
        <v>-142269.811902985</v>
      </c>
      <c r="F215" s="89" t="n">
        <v>171.665437688593</v>
      </c>
      <c r="G215" s="89" t="n">
        <v>2574024.07</v>
      </c>
      <c r="H215" s="89" t="n">
        <v>13145881.8880597</v>
      </c>
      <c r="I215" s="89" t="n">
        <v>0</v>
      </c>
      <c r="J215" s="89" t="n">
        <v>0</v>
      </c>
      <c r="K215" s="89" t="n">
        <v>0</v>
      </c>
      <c r="L215" s="89" t="n">
        <v>0</v>
      </c>
    </row>
    <row r="216" customFormat="false" ht="12.75" hidden="true" customHeight="true" outlineLevel="2" collapsed="false">
      <c r="A216" s="13"/>
      <c r="B216" s="18" t="s">
        <v>666</v>
      </c>
      <c r="C216" s="89" t="n">
        <v>76064.02</v>
      </c>
      <c r="D216" s="89" t="n">
        <v>-372671.368159204</v>
      </c>
      <c r="E216" s="89" t="n">
        <v>-448735.388159204</v>
      </c>
      <c r="F216" s="89" t="n">
        <v>120.410481324529</v>
      </c>
      <c r="G216" s="89" t="n">
        <v>-34197636.02</v>
      </c>
      <c r="H216" s="89" t="n">
        <v>8571441.4676617</v>
      </c>
      <c r="I216" s="89" t="n">
        <v>0</v>
      </c>
      <c r="J216" s="89" t="n">
        <v>0</v>
      </c>
      <c r="K216" s="89" t="n">
        <v>0</v>
      </c>
      <c r="L216" s="89" t="n">
        <v>0</v>
      </c>
    </row>
    <row r="217" customFormat="false" ht="12.75" hidden="true" customHeight="true" outlineLevel="2" collapsed="false">
      <c r="A217" s="13"/>
      <c r="B217" s="18" t="s">
        <v>667</v>
      </c>
      <c r="C217" s="89" t="n">
        <v>127141.39</v>
      </c>
      <c r="D217" s="89" t="n">
        <v>-258162.060634328</v>
      </c>
      <c r="E217" s="89" t="n">
        <v>-385303.450634328</v>
      </c>
      <c r="F217" s="89" t="n">
        <v>149.248673367265</v>
      </c>
      <c r="G217" s="89" t="n">
        <v>6359215.26</v>
      </c>
      <c r="H217" s="89" t="n">
        <v>5937727.39458955</v>
      </c>
      <c r="I217" s="89" t="n">
        <v>0</v>
      </c>
      <c r="J217" s="89" t="n">
        <v>0</v>
      </c>
      <c r="K217" s="89" t="n">
        <v>0</v>
      </c>
      <c r="L217" s="89" t="n">
        <v>0</v>
      </c>
    </row>
    <row r="218" customFormat="false" ht="12.75" hidden="true" customHeight="true" outlineLevel="2" collapsed="false">
      <c r="A218" s="13"/>
      <c r="B218" s="18" t="s">
        <v>668</v>
      </c>
      <c r="C218" s="89" t="n">
        <v>12263.76</v>
      </c>
      <c r="D218" s="89" t="n">
        <v>-55066.9255254975</v>
      </c>
      <c r="E218" s="89" t="n">
        <v>-67330.6855254975</v>
      </c>
      <c r="F218" s="89" t="n">
        <v>122.27064591489</v>
      </c>
      <c r="G218" s="89" t="n">
        <v>984540.07</v>
      </c>
      <c r="H218" s="89" t="n">
        <v>4293353.51554727</v>
      </c>
      <c r="I218" s="89" t="n">
        <v>0</v>
      </c>
      <c r="J218" s="89" t="n">
        <v>0</v>
      </c>
      <c r="K218" s="89" t="n">
        <v>0</v>
      </c>
      <c r="L218" s="89" t="n">
        <v>0</v>
      </c>
    </row>
    <row r="219" customFormat="false" ht="12.75" hidden="true" customHeight="true" outlineLevel="2" collapsed="false">
      <c r="A219" s="13"/>
      <c r="B219" s="18" t="s">
        <v>669</v>
      </c>
      <c r="C219" s="89" t="n">
        <v>0</v>
      </c>
      <c r="D219" s="89" t="n">
        <v>0</v>
      </c>
      <c r="E219" s="89" t="n">
        <v>0</v>
      </c>
      <c r="F219" s="89" t="n">
        <v>0</v>
      </c>
      <c r="G219" s="89" t="n">
        <v>0</v>
      </c>
      <c r="H219" s="89" t="n">
        <v>0</v>
      </c>
      <c r="I219" s="89" t="n">
        <v>0</v>
      </c>
      <c r="J219" s="89" t="n">
        <v>0</v>
      </c>
      <c r="K219" s="89" t="n">
        <v>0</v>
      </c>
      <c r="L219" s="89" t="n">
        <v>0</v>
      </c>
    </row>
    <row r="220" customFormat="false" ht="12.75" hidden="true" customHeight="true" outlineLevel="2" collapsed="false">
      <c r="A220" s="13"/>
      <c r="B220" s="18" t="s">
        <v>670</v>
      </c>
      <c r="C220" s="89" t="n">
        <v>102861.35</v>
      </c>
      <c r="D220" s="89" t="n">
        <v>-451774.264303483</v>
      </c>
      <c r="E220" s="89" t="n">
        <v>-554635.614303483</v>
      </c>
      <c r="F220" s="89" t="n">
        <v>122.768306680458</v>
      </c>
      <c r="G220" s="89" t="n">
        <v>1664873.17</v>
      </c>
      <c r="H220" s="89" t="n">
        <v>10390808.0789801</v>
      </c>
      <c r="I220" s="89" t="n">
        <v>0</v>
      </c>
      <c r="J220" s="89" t="n">
        <v>0</v>
      </c>
      <c r="K220" s="89" t="n">
        <v>0</v>
      </c>
      <c r="L220" s="89" t="n">
        <v>0</v>
      </c>
    </row>
    <row r="221" customFormat="false" ht="12.75" hidden="true" customHeight="true" outlineLevel="2" collapsed="false">
      <c r="A221" s="13"/>
      <c r="B221" s="18" t="s">
        <v>671</v>
      </c>
      <c r="C221" s="89" t="n">
        <v>0</v>
      </c>
      <c r="D221" s="89" t="n">
        <v>0</v>
      </c>
      <c r="E221" s="89" t="n">
        <v>0</v>
      </c>
      <c r="F221" s="89" t="n">
        <v>0</v>
      </c>
      <c r="G221" s="89" t="n">
        <v>0</v>
      </c>
      <c r="H221" s="89" t="n">
        <v>0</v>
      </c>
      <c r="I221" s="89" t="n">
        <v>0</v>
      </c>
      <c r="J221" s="89" t="n">
        <v>0</v>
      </c>
      <c r="K221" s="89" t="n">
        <v>0</v>
      </c>
      <c r="L221" s="89" t="n">
        <v>0</v>
      </c>
    </row>
    <row r="222" customFormat="false" ht="12.75" hidden="true" customHeight="true" outlineLevel="1" collapsed="false">
      <c r="A222" s="13"/>
      <c r="B222" s="20" t="s">
        <v>672</v>
      </c>
      <c r="C222" s="89" t="n">
        <v>489511.23</v>
      </c>
      <c r="D222" s="89" t="n">
        <v>-1540144.7631592</v>
      </c>
      <c r="E222" s="89" t="n">
        <v>-2029655.9931592</v>
      </c>
      <c r="F222" s="89" t="n">
        <v>131.783455796447</v>
      </c>
      <c r="G222" s="89" t="n">
        <v>-16916991.97</v>
      </c>
      <c r="H222" s="89" t="n">
        <v>56040468.1634018</v>
      </c>
      <c r="I222" s="89" t="n">
        <v>0</v>
      </c>
      <c r="J222" s="89" t="n">
        <v>0</v>
      </c>
      <c r="K222" s="89" t="n">
        <v>0</v>
      </c>
      <c r="L222" s="89" t="n">
        <v>0</v>
      </c>
    </row>
    <row r="223" customFormat="false" ht="12.75" hidden="true" customHeight="true" outlineLevel="2" collapsed="false">
      <c r="A223" s="13"/>
      <c r="B223" s="18" t="s">
        <v>673</v>
      </c>
      <c r="C223" s="89" t="n">
        <v>64186.79</v>
      </c>
      <c r="D223" s="89" t="n">
        <v>-6279.25995024873</v>
      </c>
      <c r="E223" s="89" t="n">
        <v>-70466.0499502487</v>
      </c>
      <c r="F223" s="89" t="n">
        <v>1122.20310209418</v>
      </c>
      <c r="G223" s="89" t="n">
        <v>2327198.19</v>
      </c>
      <c r="H223" s="89" t="n">
        <v>5776919.15422886</v>
      </c>
      <c r="I223" s="89" t="n">
        <v>0</v>
      </c>
      <c r="J223" s="89" t="n">
        <v>0</v>
      </c>
      <c r="K223" s="89" t="n">
        <v>0</v>
      </c>
      <c r="L223" s="89" t="n">
        <v>0</v>
      </c>
    </row>
    <row r="224" customFormat="false" ht="12.75" hidden="true" customHeight="true" outlineLevel="2" collapsed="false">
      <c r="A224" s="13"/>
      <c r="B224" s="18" t="s">
        <v>674</v>
      </c>
      <c r="C224" s="89" t="n">
        <v>57140.03</v>
      </c>
      <c r="D224" s="89" t="n">
        <v>-71299.0609452736</v>
      </c>
      <c r="E224" s="89" t="n">
        <v>-128439.090945274</v>
      </c>
      <c r="F224" s="89" t="n">
        <v>180.141350029643</v>
      </c>
      <c r="G224" s="89" t="n">
        <v>2042526.96</v>
      </c>
      <c r="H224" s="89" t="n">
        <v>5654753.10945274</v>
      </c>
      <c r="I224" s="89" t="n">
        <v>0</v>
      </c>
      <c r="J224" s="89" t="n">
        <v>0</v>
      </c>
      <c r="K224" s="89" t="n">
        <v>0</v>
      </c>
      <c r="L224" s="89" t="n">
        <v>0</v>
      </c>
    </row>
    <row r="225" customFormat="false" ht="12.75" hidden="true" customHeight="true" outlineLevel="2" collapsed="false">
      <c r="A225" s="13"/>
      <c r="B225" s="18" t="s">
        <v>675</v>
      </c>
      <c r="C225" s="89" t="n">
        <v>69856.9</v>
      </c>
      <c r="D225" s="89" t="n">
        <v>-30570.5354477613</v>
      </c>
      <c r="E225" s="89" t="n">
        <v>-100427.435447761</v>
      </c>
      <c r="F225" s="89" t="n">
        <v>328.510554286401</v>
      </c>
      <c r="G225" s="89" t="n">
        <v>2501073.59</v>
      </c>
      <c r="H225" s="89" t="n">
        <v>8272027.23880597</v>
      </c>
      <c r="I225" s="89" t="n">
        <v>0</v>
      </c>
      <c r="J225" s="89" t="n">
        <v>0</v>
      </c>
      <c r="K225" s="89" t="n">
        <v>0</v>
      </c>
      <c r="L225" s="89" t="n">
        <v>0</v>
      </c>
    </row>
    <row r="226" customFormat="false" ht="12.75" hidden="true" customHeight="true" outlineLevel="2" collapsed="false">
      <c r="A226" s="13"/>
      <c r="B226" s="18" t="s">
        <v>676</v>
      </c>
      <c r="C226" s="89" t="n">
        <v>22846.7</v>
      </c>
      <c r="D226" s="89" t="n">
        <v>-92575.3264925373</v>
      </c>
      <c r="E226" s="89" t="n">
        <v>-115422.026492537</v>
      </c>
      <c r="F226" s="89" t="n">
        <v>124.679037995985</v>
      </c>
      <c r="G226" s="89" t="n">
        <v>722091.9</v>
      </c>
      <c r="H226" s="89" t="n">
        <v>4055680.97014925</v>
      </c>
      <c r="I226" s="89" t="n">
        <v>0</v>
      </c>
      <c r="J226" s="89" t="n">
        <v>0</v>
      </c>
      <c r="K226" s="89" t="n">
        <v>0</v>
      </c>
      <c r="L226" s="89" t="n">
        <v>0</v>
      </c>
    </row>
    <row r="227" customFormat="false" ht="12.75" hidden="true" customHeight="true" outlineLevel="2" collapsed="false">
      <c r="A227" s="13"/>
      <c r="B227" s="18" t="s">
        <v>677</v>
      </c>
      <c r="C227" s="89" t="n">
        <v>-98382.1</v>
      </c>
      <c r="D227" s="89" t="n">
        <v>-14602.3507462687</v>
      </c>
      <c r="E227" s="89" t="n">
        <v>83779.7492537313</v>
      </c>
      <c r="F227" s="89" t="n">
        <v>-573.741520865326</v>
      </c>
      <c r="G227" s="89" t="n">
        <v>-4970050.45</v>
      </c>
      <c r="H227" s="89" t="n">
        <v>3535305.97014926</v>
      </c>
      <c r="I227" s="89" t="n">
        <v>0</v>
      </c>
      <c r="J227" s="89" t="n">
        <v>0</v>
      </c>
      <c r="K227" s="89" t="n">
        <v>0</v>
      </c>
      <c r="L227" s="89" t="n">
        <v>0</v>
      </c>
    </row>
    <row r="228" customFormat="false" ht="12.75" hidden="true" customHeight="true" outlineLevel="1" collapsed="false">
      <c r="A228" s="13"/>
      <c r="B228" s="20" t="s">
        <v>294</v>
      </c>
      <c r="C228" s="89" t="n">
        <v>115648.32</v>
      </c>
      <c r="D228" s="89" t="n">
        <v>-215326.53358209</v>
      </c>
      <c r="E228" s="89" t="n">
        <v>-330974.85358209</v>
      </c>
      <c r="F228" s="89" t="n">
        <v>153.70834614579</v>
      </c>
      <c r="G228" s="89" t="n">
        <v>2622840.19</v>
      </c>
      <c r="H228" s="89" t="n">
        <v>27294686.4427861</v>
      </c>
      <c r="I228" s="89" t="n">
        <v>0</v>
      </c>
      <c r="J228" s="89" t="n">
        <v>0</v>
      </c>
      <c r="K228" s="89" t="n">
        <v>0</v>
      </c>
      <c r="L228" s="89" t="n">
        <v>0</v>
      </c>
    </row>
    <row r="229" customFormat="false" ht="12.75" hidden="false" customHeight="false" outlineLevel="0" collapsed="false">
      <c r="A229" s="13"/>
      <c r="B229" s="20" t="s">
        <v>242</v>
      </c>
      <c r="C229" s="89" t="n">
        <v>813251.83</v>
      </c>
      <c r="D229" s="89" t="n">
        <v>-1964423.05329108</v>
      </c>
      <c r="E229" s="89" t="n">
        <v>-2777674.88329108</v>
      </c>
      <c r="F229" s="89" t="n">
        <v>141.399016807379</v>
      </c>
      <c r="G229" s="89" t="n">
        <v>7829896.9</v>
      </c>
      <c r="H229" s="89" t="n">
        <v>138773206.622979</v>
      </c>
      <c r="I229" s="89" t="n">
        <v>0</v>
      </c>
      <c r="J229" s="89" t="n">
        <v>0</v>
      </c>
      <c r="K229" s="89" t="n">
        <v>0</v>
      </c>
      <c r="L229" s="89" t="n">
        <v>0</v>
      </c>
    </row>
    <row r="230" customFormat="false" ht="12.75" hidden="true" customHeight="false" outlineLevel="0" collapsed="false">
      <c r="A230" s="13"/>
      <c r="B230" s="18" t="s">
        <v>262</v>
      </c>
      <c r="C230" s="89" t="n">
        <v>0</v>
      </c>
      <c r="D230" s="89" t="n">
        <v>0</v>
      </c>
      <c r="E230" s="89" t="n">
        <v>0</v>
      </c>
      <c r="F230" s="89" t="n">
        <v>0</v>
      </c>
      <c r="G230" s="89" t="n">
        <v>0</v>
      </c>
      <c r="H230" s="89" t="n">
        <v>0</v>
      </c>
      <c r="I230" s="89" t="n">
        <v>0</v>
      </c>
      <c r="J230" s="89" t="n">
        <v>0</v>
      </c>
      <c r="K230" s="89" t="n">
        <v>0</v>
      </c>
      <c r="L230" s="89" t="n">
        <v>0</v>
      </c>
    </row>
    <row r="231" customFormat="false" ht="12.75" hidden="false" customHeight="false" outlineLevel="0" collapsed="false">
      <c r="A231" s="13"/>
      <c r="B231" s="18" t="s">
        <v>227</v>
      </c>
      <c r="C231" s="89" t="n">
        <v>1212185.65</v>
      </c>
      <c r="D231" s="89" t="n">
        <v>0</v>
      </c>
      <c r="E231" s="89" t="n">
        <v>-1212185.65</v>
      </c>
      <c r="F231" s="89" t="n">
        <v>0</v>
      </c>
      <c r="G231" s="89" t="n">
        <v>60585340.52</v>
      </c>
      <c r="H231" s="89" t="n">
        <v>0</v>
      </c>
      <c r="I231" s="89" t="n">
        <v>0</v>
      </c>
      <c r="J231" s="89" t="n">
        <v>0</v>
      </c>
      <c r="K231" s="89" t="n">
        <v>0</v>
      </c>
      <c r="L231" s="89" t="n">
        <v>0</v>
      </c>
    </row>
    <row r="232" customFormat="false" ht="12.75" hidden="false" customHeight="false" outlineLevel="0" collapsed="false">
      <c r="A232" s="13"/>
      <c r="B232" s="20" t="s">
        <v>160</v>
      </c>
      <c r="C232" s="89" t="n">
        <v>7376230.6</v>
      </c>
      <c r="D232" s="89" t="n">
        <v>-14324822.4029534</v>
      </c>
      <c r="E232" s="89" t="n">
        <v>-21701053.0029534</v>
      </c>
      <c r="F232" s="89" t="n">
        <v>151.492649559685</v>
      </c>
      <c r="G232" s="89" t="n">
        <v>389728543.44</v>
      </c>
      <c r="H232" s="89" t="n">
        <v>731246530.286389</v>
      </c>
      <c r="I232" s="89" t="n">
        <v>414</v>
      </c>
      <c r="J232" s="89" t="n">
        <v>3174</v>
      </c>
      <c r="K232" s="89" t="n">
        <v>0.870622933093525</v>
      </c>
      <c r="L232" s="89" t="n">
        <v>-62.2003571981299</v>
      </c>
    </row>
    <row r="233" customFormat="false" ht="12.75" hidden="false" customHeight="false" outlineLevel="0" collapsed="false">
      <c r="A233" s="13"/>
      <c r="B233" s="20" t="s">
        <v>243</v>
      </c>
      <c r="C233" s="89" t="n">
        <v>-2933137.63</v>
      </c>
      <c r="D233" s="89" t="n">
        <v>-9144937.66000556</v>
      </c>
      <c r="E233" s="89" t="n">
        <v>-6211800.03000556</v>
      </c>
      <c r="F233" s="89" t="n">
        <v>67.9261057970053</v>
      </c>
      <c r="G233" s="89" t="n">
        <v>795397436.29</v>
      </c>
      <c r="H233" s="89" t="n">
        <v>1727394114.18339</v>
      </c>
      <c r="I233" s="89" t="n">
        <v>14904</v>
      </c>
      <c r="J233" s="89" t="n">
        <v>20010</v>
      </c>
      <c r="K233" s="89" t="n">
        <v>-28.4980647038138</v>
      </c>
      <c r="L233" s="89" t="n">
        <v>-105.931525243335</v>
      </c>
    </row>
    <row r="234" customFormat="false" ht="12.75" hidden="true" customHeight="true" outlineLevel="1" collapsed="false">
      <c r="A234" s="13"/>
      <c r="B234" s="18" t="s">
        <v>678</v>
      </c>
      <c r="C234" s="89" t="n">
        <v>-225</v>
      </c>
      <c r="D234" s="89" t="n">
        <v>0</v>
      </c>
      <c r="E234" s="89" t="n">
        <v>225</v>
      </c>
      <c r="F234" s="89" t="n">
        <v>0</v>
      </c>
      <c r="G234" s="89" t="n">
        <v>1148800.09</v>
      </c>
      <c r="H234" s="89" t="n">
        <v>8164716.79104478</v>
      </c>
      <c r="I234" s="89" t="n">
        <v>115</v>
      </c>
      <c r="J234" s="89" t="n">
        <v>460</v>
      </c>
      <c r="K234" s="89" t="n">
        <v>0</v>
      </c>
      <c r="L234" s="89" t="n">
        <v>0</v>
      </c>
    </row>
    <row r="235" customFormat="false" ht="12.75" hidden="true" customHeight="true" outlineLevel="1" collapsed="false">
      <c r="A235" s="13"/>
      <c r="B235" s="18" t="s">
        <v>679</v>
      </c>
      <c r="C235" s="89" t="n">
        <v>0</v>
      </c>
      <c r="D235" s="89" t="n">
        <v>0</v>
      </c>
      <c r="E235" s="89" t="n">
        <v>0</v>
      </c>
      <c r="F235" s="89" t="n">
        <v>0</v>
      </c>
      <c r="G235" s="89" t="n">
        <v>0</v>
      </c>
      <c r="H235" s="89" t="n">
        <v>0</v>
      </c>
      <c r="I235" s="89" t="n">
        <v>46</v>
      </c>
      <c r="J235" s="89" t="n">
        <v>0</v>
      </c>
      <c r="K235" s="89" t="n">
        <v>0</v>
      </c>
      <c r="L235" s="89" t="n">
        <v>0</v>
      </c>
    </row>
    <row r="236" customFormat="false" ht="12.75" hidden="true" customHeight="true" outlineLevel="1" collapsed="false">
      <c r="A236" s="13"/>
      <c r="B236" s="18" t="s">
        <v>680</v>
      </c>
      <c r="C236" s="89" t="n">
        <v>0</v>
      </c>
      <c r="D236" s="89" t="n">
        <v>0</v>
      </c>
      <c r="E236" s="89" t="n">
        <v>0</v>
      </c>
      <c r="F236" s="89" t="n">
        <v>0</v>
      </c>
      <c r="G236" s="89" t="n">
        <v>0</v>
      </c>
      <c r="H236" s="89" t="n">
        <v>0</v>
      </c>
      <c r="I236" s="89" t="n">
        <v>0</v>
      </c>
      <c r="J236" s="89" t="n">
        <v>0</v>
      </c>
      <c r="K236" s="89" t="n">
        <v>0</v>
      </c>
      <c r="L236" s="89" t="n">
        <v>0</v>
      </c>
    </row>
    <row r="237" customFormat="false" ht="12.75" hidden="true" customHeight="true" outlineLevel="1" collapsed="false">
      <c r="A237" s="13"/>
      <c r="B237" s="18" t="s">
        <v>681</v>
      </c>
      <c r="C237" s="89" t="n">
        <v>0</v>
      </c>
      <c r="D237" s="89" t="n">
        <v>0</v>
      </c>
      <c r="E237" s="89" t="n">
        <v>0</v>
      </c>
      <c r="F237" s="89" t="n">
        <v>0</v>
      </c>
      <c r="G237" s="89" t="n">
        <v>19519.64</v>
      </c>
      <c r="H237" s="89" t="n">
        <v>0</v>
      </c>
      <c r="I237" s="89" t="n">
        <v>0</v>
      </c>
      <c r="J237" s="89" t="n">
        <v>0</v>
      </c>
      <c r="K237" s="89" t="n">
        <v>0</v>
      </c>
      <c r="L237" s="89" t="n">
        <v>0</v>
      </c>
    </row>
    <row r="238" customFormat="false" ht="12.75" hidden="true" customHeight="true" outlineLevel="1" collapsed="false">
      <c r="A238" s="13"/>
      <c r="B238" s="18" t="s">
        <v>682</v>
      </c>
      <c r="C238" s="89" t="n">
        <v>29663.05</v>
      </c>
      <c r="D238" s="89" t="n">
        <v>0</v>
      </c>
      <c r="E238" s="89" t="n">
        <v>-29663.05</v>
      </c>
      <c r="F238" s="89" t="n">
        <v>0</v>
      </c>
      <c r="G238" s="89" t="n">
        <v>1090575.59</v>
      </c>
      <c r="H238" s="89" t="n">
        <v>0</v>
      </c>
      <c r="I238" s="89" t="n">
        <v>0</v>
      </c>
      <c r="J238" s="89" t="n">
        <v>0</v>
      </c>
      <c r="K238" s="89" t="n">
        <v>0</v>
      </c>
      <c r="L238" s="89" t="n">
        <v>0</v>
      </c>
    </row>
    <row r="239" customFormat="false" ht="12.75" hidden="true" customHeight="true" outlineLevel="1" collapsed="false">
      <c r="A239" s="13"/>
      <c r="B239" s="18" t="s">
        <v>683</v>
      </c>
      <c r="C239" s="89" t="n">
        <v>-26693.62</v>
      </c>
      <c r="D239" s="89" t="n">
        <v>0</v>
      </c>
      <c r="E239" s="89" t="n">
        <v>26693.62</v>
      </c>
      <c r="F239" s="89" t="n">
        <v>0</v>
      </c>
      <c r="G239" s="89" t="n">
        <v>664464.71</v>
      </c>
      <c r="H239" s="89" t="n">
        <v>0</v>
      </c>
      <c r="I239" s="89" t="n">
        <v>46</v>
      </c>
      <c r="J239" s="89" t="n">
        <v>46</v>
      </c>
      <c r="K239" s="89" t="n">
        <v>-0.923981741633803</v>
      </c>
      <c r="L239" s="89" t="n">
        <v>0</v>
      </c>
    </row>
    <row r="240" customFormat="false" ht="12.75" hidden="true" customHeight="true" outlineLevel="1" collapsed="false">
      <c r="A240" s="13"/>
      <c r="B240" s="18" t="s">
        <v>684</v>
      </c>
      <c r="C240" s="89" t="n">
        <v>0</v>
      </c>
      <c r="D240" s="89" t="n">
        <v>0</v>
      </c>
      <c r="E240" s="89" t="n">
        <v>0</v>
      </c>
      <c r="F240" s="89" t="n">
        <v>0</v>
      </c>
      <c r="G240" s="89" t="n">
        <v>0</v>
      </c>
      <c r="H240" s="89" t="n">
        <v>2816641.79104478</v>
      </c>
      <c r="I240" s="89" t="n">
        <v>0</v>
      </c>
      <c r="J240" s="89" t="n">
        <v>368</v>
      </c>
      <c r="K240" s="89" t="n">
        <v>0</v>
      </c>
      <c r="L240" s="89" t="n">
        <v>0</v>
      </c>
    </row>
    <row r="241" customFormat="false" ht="12.75" hidden="false" customHeight="false" outlineLevel="0" collapsed="false">
      <c r="A241" s="13"/>
      <c r="B241" s="20" t="s">
        <v>263</v>
      </c>
      <c r="C241" s="89" t="n">
        <v>2744.43</v>
      </c>
      <c r="D241" s="89" t="n">
        <v>0</v>
      </c>
      <c r="E241" s="89" t="n">
        <v>-2744.43</v>
      </c>
      <c r="F241" s="89" t="n">
        <v>0</v>
      </c>
      <c r="G241" s="89" t="n">
        <v>2923360.03</v>
      </c>
      <c r="H241" s="89" t="n">
        <v>10981358.5820896</v>
      </c>
      <c r="I241" s="89" t="n">
        <v>207</v>
      </c>
      <c r="J241" s="89" t="n">
        <v>874</v>
      </c>
      <c r="K241" s="89" t="n">
        <v>0.0215922395299357</v>
      </c>
      <c r="L241" s="89" t="n">
        <v>0</v>
      </c>
    </row>
    <row r="242" customFormat="false" ht="12.75" hidden="true" customHeight="false" outlineLevel="0" collapsed="false">
      <c r="A242" s="13"/>
      <c r="B242" s="18" t="s">
        <v>264</v>
      </c>
      <c r="C242" s="89" t="n">
        <v>0</v>
      </c>
      <c r="D242" s="89" t="n">
        <v>0</v>
      </c>
      <c r="E242" s="89" t="n">
        <v>0</v>
      </c>
      <c r="F242" s="89" t="n">
        <v>0</v>
      </c>
      <c r="G242" s="89" t="n">
        <v>0</v>
      </c>
      <c r="H242" s="89" t="n">
        <v>0</v>
      </c>
      <c r="I242" s="89" t="n">
        <v>0</v>
      </c>
      <c r="J242" s="89" t="n">
        <v>0</v>
      </c>
      <c r="K242" s="89" t="n">
        <v>0</v>
      </c>
      <c r="L242" s="89" t="n">
        <v>0</v>
      </c>
    </row>
    <row r="243" customFormat="false" ht="12.75" hidden="true" customHeight="false" outlineLevel="1" collapsed="false">
      <c r="A243" s="13"/>
      <c r="B243" s="18" t="s">
        <v>686</v>
      </c>
      <c r="C243" s="89" t="n">
        <v>0</v>
      </c>
      <c r="D243" s="89" t="n">
        <v>0</v>
      </c>
      <c r="E243" s="89" t="n">
        <v>0</v>
      </c>
      <c r="F243" s="89" t="n">
        <v>0</v>
      </c>
      <c r="G243" s="89" t="n">
        <v>710479.2</v>
      </c>
      <c r="H243" s="89" t="n">
        <v>0</v>
      </c>
      <c r="I243" s="89" t="n">
        <v>0</v>
      </c>
      <c r="J243" s="89" t="n">
        <v>184</v>
      </c>
      <c r="K243" s="89" t="n">
        <v>0</v>
      </c>
      <c r="L243" s="89" t="n">
        <v>0</v>
      </c>
    </row>
    <row r="244" customFormat="false" ht="12.75" hidden="true" customHeight="true" outlineLevel="1" collapsed="false">
      <c r="A244" s="13"/>
      <c r="B244" s="18" t="s">
        <v>687</v>
      </c>
      <c r="C244" s="89" t="n">
        <v>-1775</v>
      </c>
      <c r="D244" s="89" t="n">
        <v>0</v>
      </c>
      <c r="E244" s="89" t="n">
        <v>1775</v>
      </c>
      <c r="F244" s="89" t="n">
        <v>0</v>
      </c>
      <c r="G244" s="89" t="n">
        <v>6925981.72</v>
      </c>
      <c r="H244" s="89" t="n">
        <v>14071207.5824005</v>
      </c>
      <c r="I244" s="89" t="n">
        <v>0</v>
      </c>
      <c r="J244" s="89" t="n">
        <v>1104</v>
      </c>
      <c r="K244" s="89" t="n">
        <v>0</v>
      </c>
      <c r="L244" s="89" t="n">
        <v>0</v>
      </c>
    </row>
    <row r="245" customFormat="false" ht="12.75" hidden="true" customHeight="true" outlineLevel="1" collapsed="false">
      <c r="A245" s="13"/>
      <c r="B245" s="18" t="s">
        <v>688</v>
      </c>
      <c r="C245" s="89" t="n">
        <v>0</v>
      </c>
      <c r="D245" s="89" t="n">
        <v>0</v>
      </c>
      <c r="E245" s="89" t="n">
        <v>0</v>
      </c>
      <c r="F245" s="89" t="n">
        <v>0</v>
      </c>
      <c r="G245" s="89" t="n">
        <v>1334649.06</v>
      </c>
      <c r="H245" s="89" t="n">
        <v>0</v>
      </c>
      <c r="I245" s="89" t="n">
        <v>0</v>
      </c>
      <c r="J245" s="89" t="n">
        <v>0</v>
      </c>
      <c r="K245" s="89" t="n">
        <v>0</v>
      </c>
      <c r="L245" s="89" t="n">
        <v>0</v>
      </c>
    </row>
    <row r="246" customFormat="false" ht="12.75" hidden="true" customHeight="true" outlineLevel="1" collapsed="false">
      <c r="A246" s="13"/>
      <c r="B246" s="18" t="s">
        <v>689</v>
      </c>
      <c r="C246" s="89" t="n">
        <v>0</v>
      </c>
      <c r="D246" s="89" t="n">
        <v>0</v>
      </c>
      <c r="E246" s="89" t="n">
        <v>0</v>
      </c>
      <c r="F246" s="89" t="n">
        <v>0</v>
      </c>
      <c r="G246" s="89" t="n">
        <v>533578.61</v>
      </c>
      <c r="H246" s="89" t="n">
        <v>0</v>
      </c>
      <c r="I246" s="89" t="n">
        <v>0</v>
      </c>
      <c r="J246" s="89" t="n">
        <v>0</v>
      </c>
      <c r="K246" s="89" t="n">
        <v>0</v>
      </c>
      <c r="L246" s="89" t="n">
        <v>0</v>
      </c>
    </row>
    <row r="247" customFormat="false" ht="12.75" hidden="true" customHeight="true" outlineLevel="1" collapsed="false">
      <c r="A247" s="13"/>
      <c r="B247" s="18" t="s">
        <v>690</v>
      </c>
      <c r="C247" s="89" t="n">
        <v>0</v>
      </c>
      <c r="D247" s="89" t="n">
        <v>0</v>
      </c>
      <c r="E247" s="89" t="n">
        <v>0</v>
      </c>
      <c r="F247" s="89" t="n">
        <v>0</v>
      </c>
      <c r="G247" s="89" t="n">
        <v>0</v>
      </c>
      <c r="H247" s="89" t="n">
        <v>0</v>
      </c>
      <c r="I247" s="89" t="n">
        <v>0</v>
      </c>
      <c r="J247" s="89" t="n">
        <v>0</v>
      </c>
      <c r="K247" s="89" t="n">
        <v>0</v>
      </c>
      <c r="L247" s="89" t="n">
        <v>0</v>
      </c>
    </row>
    <row r="248" customFormat="false" ht="12.75" hidden="true" customHeight="true" outlineLevel="1" collapsed="false">
      <c r="A248" s="13"/>
      <c r="B248" s="18" t="s">
        <v>691</v>
      </c>
      <c r="C248" s="89" t="n">
        <v>0</v>
      </c>
      <c r="D248" s="89" t="n">
        <v>0</v>
      </c>
      <c r="E248" s="89" t="n">
        <v>0</v>
      </c>
      <c r="F248" s="89" t="n">
        <v>0</v>
      </c>
      <c r="G248" s="89" t="n">
        <v>1219817.65</v>
      </c>
      <c r="H248" s="89" t="n">
        <v>2626292.11753731</v>
      </c>
      <c r="I248" s="89" t="n">
        <v>0</v>
      </c>
      <c r="J248" s="89" t="n">
        <v>230</v>
      </c>
      <c r="K248" s="89" t="n">
        <v>0</v>
      </c>
      <c r="L248" s="89" t="n">
        <v>0</v>
      </c>
    </row>
    <row r="249" customFormat="false" ht="12.75" hidden="true" customHeight="true" outlineLevel="1" collapsed="false">
      <c r="A249" s="13"/>
      <c r="B249" s="18" t="s">
        <v>692</v>
      </c>
      <c r="C249" s="89" t="n">
        <v>-21858.78</v>
      </c>
      <c r="D249" s="89" t="n">
        <v>0</v>
      </c>
      <c r="E249" s="89" t="n">
        <v>21858.78</v>
      </c>
      <c r="F249" s="89" t="n">
        <v>0</v>
      </c>
      <c r="G249" s="89" t="n">
        <v>551281.25</v>
      </c>
      <c r="H249" s="89" t="n">
        <v>0</v>
      </c>
      <c r="I249" s="89" t="n">
        <v>0</v>
      </c>
      <c r="J249" s="89" t="n">
        <v>92</v>
      </c>
      <c r="K249" s="89" t="n">
        <v>0</v>
      </c>
      <c r="L249" s="89" t="n">
        <v>0</v>
      </c>
    </row>
    <row r="250" customFormat="false" ht="12.75" hidden="true" customHeight="true" outlineLevel="1" collapsed="false">
      <c r="A250" s="13"/>
      <c r="B250" s="18" t="s">
        <v>693</v>
      </c>
      <c r="C250" s="89" t="n">
        <v>-28432.69</v>
      </c>
      <c r="D250" s="89" t="n">
        <v>0</v>
      </c>
      <c r="E250" s="89" t="n">
        <v>28432.69</v>
      </c>
      <c r="F250" s="89" t="n">
        <v>0</v>
      </c>
      <c r="G250" s="89" t="n">
        <v>813683.65</v>
      </c>
      <c r="H250" s="89" t="n">
        <v>0</v>
      </c>
      <c r="I250" s="89" t="n">
        <v>0</v>
      </c>
      <c r="J250" s="89" t="n">
        <v>0</v>
      </c>
      <c r="K250" s="89" t="n">
        <v>0</v>
      </c>
      <c r="L250" s="89" t="n">
        <v>0</v>
      </c>
    </row>
    <row r="251" customFormat="false" ht="12.75" hidden="true" customHeight="true" outlineLevel="1" collapsed="false">
      <c r="A251" s="13"/>
      <c r="B251" s="18" t="s">
        <v>694</v>
      </c>
      <c r="C251" s="89" t="n">
        <v>0</v>
      </c>
      <c r="D251" s="89" t="n">
        <v>0</v>
      </c>
      <c r="E251" s="89" t="n">
        <v>0</v>
      </c>
      <c r="F251" s="89" t="n">
        <v>0</v>
      </c>
      <c r="G251" s="89" t="n">
        <v>191397.95</v>
      </c>
      <c r="H251" s="89" t="n">
        <v>0</v>
      </c>
      <c r="I251" s="89" t="n">
        <v>0</v>
      </c>
      <c r="J251" s="89" t="n">
        <v>0</v>
      </c>
      <c r="K251" s="89" t="n">
        <v>0</v>
      </c>
      <c r="L251" s="89" t="n">
        <v>0</v>
      </c>
    </row>
    <row r="252" customFormat="false" ht="12.75" hidden="true" customHeight="true" outlineLevel="1" collapsed="false">
      <c r="A252" s="13"/>
      <c r="B252" s="18" t="s">
        <v>695</v>
      </c>
      <c r="C252" s="89" t="n">
        <v>0</v>
      </c>
      <c r="D252" s="89" t="n">
        <v>0</v>
      </c>
      <c r="E252" s="89" t="n">
        <v>0</v>
      </c>
      <c r="F252" s="89" t="n">
        <v>0</v>
      </c>
      <c r="G252" s="89" t="n">
        <v>0</v>
      </c>
      <c r="H252" s="89" t="n">
        <v>0</v>
      </c>
      <c r="I252" s="89" t="n">
        <v>0</v>
      </c>
      <c r="J252" s="89" t="n">
        <v>0</v>
      </c>
      <c r="K252" s="89" t="n">
        <v>0</v>
      </c>
      <c r="L252" s="89" t="n">
        <v>0</v>
      </c>
    </row>
    <row r="253" customFormat="false" ht="12.75" hidden="true" customHeight="true" outlineLevel="1" collapsed="false">
      <c r="A253" s="13"/>
      <c r="B253" s="18" t="s">
        <v>696</v>
      </c>
      <c r="C253" s="89" t="n">
        <v>0</v>
      </c>
      <c r="D253" s="89" t="n">
        <v>0</v>
      </c>
      <c r="E253" s="89" t="n">
        <v>0</v>
      </c>
      <c r="F253" s="89" t="n">
        <v>0</v>
      </c>
      <c r="G253" s="89" t="n">
        <v>0</v>
      </c>
      <c r="H253" s="89" t="n">
        <v>0</v>
      </c>
      <c r="I253" s="89" t="n">
        <v>0</v>
      </c>
      <c r="J253" s="89" t="n">
        <v>0</v>
      </c>
      <c r="K253" s="89" t="n">
        <v>0</v>
      </c>
      <c r="L253" s="89" t="n">
        <v>0</v>
      </c>
    </row>
    <row r="254" customFormat="false" ht="12.75" hidden="true" customHeight="true" outlineLevel="1" collapsed="false">
      <c r="A254" s="13"/>
      <c r="B254" s="18" t="s">
        <v>697</v>
      </c>
      <c r="C254" s="89" t="n">
        <v>0</v>
      </c>
      <c r="D254" s="89" t="n">
        <v>0</v>
      </c>
      <c r="E254" s="89" t="n">
        <v>0</v>
      </c>
      <c r="F254" s="89" t="n">
        <v>0</v>
      </c>
      <c r="G254" s="89" t="n">
        <v>0</v>
      </c>
      <c r="H254" s="89" t="n">
        <v>0</v>
      </c>
      <c r="I254" s="89" t="n">
        <v>0</v>
      </c>
      <c r="J254" s="89" t="n">
        <v>0</v>
      </c>
      <c r="K254" s="89" t="n">
        <v>0</v>
      </c>
      <c r="L254" s="89" t="n">
        <v>0</v>
      </c>
    </row>
    <row r="255" customFormat="false" ht="12.75" hidden="true" customHeight="true" outlineLevel="1" collapsed="false">
      <c r="A255" s="13"/>
      <c r="B255" s="18" t="s">
        <v>698</v>
      </c>
      <c r="C255" s="89" t="n">
        <v>0</v>
      </c>
      <c r="D255" s="89" t="n">
        <v>0</v>
      </c>
      <c r="E255" s="89" t="n">
        <v>0</v>
      </c>
      <c r="F255" s="89" t="n">
        <v>0</v>
      </c>
      <c r="G255" s="89" t="n">
        <v>0</v>
      </c>
      <c r="H255" s="89" t="n">
        <v>0</v>
      </c>
      <c r="I255" s="89" t="n">
        <v>0</v>
      </c>
      <c r="J255" s="89" t="n">
        <v>0</v>
      </c>
      <c r="K255" s="89" t="n">
        <v>0</v>
      </c>
      <c r="L255" s="89" t="n">
        <v>0</v>
      </c>
    </row>
    <row r="256" customFormat="false" ht="12.75" hidden="true" customHeight="true" outlineLevel="1" collapsed="false">
      <c r="A256" s="13"/>
      <c r="B256" s="18" t="s">
        <v>699</v>
      </c>
      <c r="C256" s="89" t="n">
        <v>0</v>
      </c>
      <c r="D256" s="89" t="n">
        <v>0</v>
      </c>
      <c r="E256" s="89" t="n">
        <v>0</v>
      </c>
      <c r="F256" s="89" t="n">
        <v>0</v>
      </c>
      <c r="G256" s="89" t="n">
        <v>0</v>
      </c>
      <c r="H256" s="89" t="n">
        <v>0</v>
      </c>
      <c r="I256" s="89" t="n">
        <v>0</v>
      </c>
      <c r="J256" s="89" t="n">
        <v>0</v>
      </c>
      <c r="K256" s="89" t="n">
        <v>0</v>
      </c>
      <c r="L256" s="89" t="n">
        <v>0</v>
      </c>
    </row>
    <row r="257" customFormat="false" ht="12.75" hidden="true" customHeight="true" outlineLevel="1" collapsed="false">
      <c r="A257" s="13"/>
      <c r="B257" s="18" t="s">
        <v>700</v>
      </c>
      <c r="C257" s="89" t="n">
        <v>0</v>
      </c>
      <c r="D257" s="89" t="n">
        <v>0</v>
      </c>
      <c r="E257" s="89" t="n">
        <v>0</v>
      </c>
      <c r="F257" s="89" t="n">
        <v>0</v>
      </c>
      <c r="G257" s="89" t="n">
        <v>2778506.49</v>
      </c>
      <c r="H257" s="89" t="n">
        <v>0</v>
      </c>
      <c r="I257" s="89" t="n">
        <v>0</v>
      </c>
      <c r="J257" s="89" t="n">
        <v>0</v>
      </c>
      <c r="K257" s="89" t="n">
        <v>0</v>
      </c>
      <c r="L257" s="89" t="n">
        <v>0</v>
      </c>
    </row>
    <row r="258" customFormat="false" ht="12.75" hidden="true" customHeight="true" outlineLevel="1" collapsed="false">
      <c r="A258" s="13"/>
      <c r="B258" s="18" t="s">
        <v>701</v>
      </c>
      <c r="C258" s="89" t="n">
        <v>0</v>
      </c>
      <c r="D258" s="89" t="n">
        <v>0</v>
      </c>
      <c r="E258" s="89" t="n">
        <v>0</v>
      </c>
      <c r="F258" s="89" t="n">
        <v>0</v>
      </c>
      <c r="G258" s="89" t="n">
        <v>0</v>
      </c>
      <c r="H258" s="89" t="n">
        <v>0</v>
      </c>
      <c r="I258" s="89" t="n">
        <v>0</v>
      </c>
      <c r="J258" s="89" t="n">
        <v>0</v>
      </c>
      <c r="K258" s="89" t="n">
        <v>0</v>
      </c>
      <c r="L258" s="89" t="n">
        <v>0</v>
      </c>
    </row>
    <row r="259" customFormat="false" ht="12.75" hidden="true" customHeight="true" outlineLevel="1" collapsed="false">
      <c r="A259" s="13"/>
      <c r="B259" s="18" t="s">
        <v>702</v>
      </c>
      <c r="C259" s="89" t="n">
        <v>0</v>
      </c>
      <c r="D259" s="89" t="n">
        <v>0</v>
      </c>
      <c r="E259" s="89" t="n">
        <v>0</v>
      </c>
      <c r="F259" s="89" t="n">
        <v>0</v>
      </c>
      <c r="G259" s="89" t="n">
        <v>1455392.16</v>
      </c>
      <c r="H259" s="89" t="n">
        <v>0</v>
      </c>
      <c r="I259" s="89" t="n">
        <v>0</v>
      </c>
      <c r="J259" s="89" t="n">
        <v>0</v>
      </c>
      <c r="K259" s="89" t="n">
        <v>0</v>
      </c>
      <c r="L259" s="89" t="n">
        <v>0</v>
      </c>
    </row>
    <row r="260" customFormat="false" ht="12.75" hidden="true" customHeight="true" outlineLevel="1" collapsed="false">
      <c r="A260" s="13"/>
      <c r="B260" s="18" t="s">
        <v>703</v>
      </c>
      <c r="C260" s="89" t="n">
        <v>-180</v>
      </c>
      <c r="D260" s="89" t="n">
        <v>0</v>
      </c>
      <c r="E260" s="89" t="n">
        <v>180</v>
      </c>
      <c r="F260" s="89" t="n">
        <v>0</v>
      </c>
      <c r="G260" s="89" t="n">
        <v>0</v>
      </c>
      <c r="H260" s="89" t="n">
        <v>0</v>
      </c>
      <c r="I260" s="89" t="n">
        <v>0</v>
      </c>
      <c r="J260" s="89" t="n">
        <v>0</v>
      </c>
      <c r="K260" s="89" t="n">
        <v>0</v>
      </c>
      <c r="L260" s="89" t="n">
        <v>0</v>
      </c>
    </row>
    <row r="261" customFormat="false" ht="12.75" hidden="true" customHeight="true" outlineLevel="1" collapsed="false">
      <c r="A261" s="13"/>
      <c r="B261" s="18" t="s">
        <v>704</v>
      </c>
      <c r="C261" s="89" t="n">
        <v>0</v>
      </c>
      <c r="D261" s="89" t="n">
        <v>0</v>
      </c>
      <c r="E261" s="89" t="n">
        <v>0</v>
      </c>
      <c r="F261" s="89" t="n">
        <v>0</v>
      </c>
      <c r="G261" s="89" t="n">
        <v>2791422.14</v>
      </c>
      <c r="H261" s="89" t="n">
        <v>0</v>
      </c>
      <c r="I261" s="89" t="n">
        <v>0</v>
      </c>
      <c r="J261" s="89" t="n">
        <v>0</v>
      </c>
      <c r="K261" s="89" t="n">
        <v>0</v>
      </c>
      <c r="L261" s="89" t="n">
        <v>0</v>
      </c>
    </row>
    <row r="262" customFormat="false" ht="12.75" hidden="true" customHeight="true" outlineLevel="1" collapsed="false">
      <c r="A262" s="13"/>
      <c r="B262" s="18" t="s">
        <v>705</v>
      </c>
      <c r="C262" s="89" t="n">
        <v>0</v>
      </c>
      <c r="D262" s="89" t="n">
        <v>0</v>
      </c>
      <c r="E262" s="89" t="n">
        <v>0</v>
      </c>
      <c r="F262" s="89" t="n">
        <v>0</v>
      </c>
      <c r="G262" s="89" t="n">
        <v>2153515.76</v>
      </c>
      <c r="H262" s="89" t="n">
        <v>0</v>
      </c>
      <c r="I262" s="89" t="n">
        <v>0</v>
      </c>
      <c r="J262" s="89" t="n">
        <v>0</v>
      </c>
      <c r="K262" s="89" t="n">
        <v>0</v>
      </c>
      <c r="L262" s="89" t="n">
        <v>0</v>
      </c>
    </row>
    <row r="263" customFormat="false" ht="12.75" hidden="true" customHeight="true" outlineLevel="1" collapsed="false">
      <c r="A263" s="13"/>
      <c r="B263" s="18" t="s">
        <v>706</v>
      </c>
      <c r="C263" s="89" t="n">
        <v>0</v>
      </c>
      <c r="D263" s="89" t="n">
        <v>0</v>
      </c>
      <c r="E263" s="89" t="n">
        <v>0</v>
      </c>
      <c r="F263" s="89" t="n">
        <v>0</v>
      </c>
      <c r="G263" s="89" t="n">
        <v>0</v>
      </c>
      <c r="H263" s="89" t="n">
        <v>0</v>
      </c>
      <c r="I263" s="89" t="n">
        <v>0</v>
      </c>
      <c r="J263" s="89" t="n">
        <v>0</v>
      </c>
      <c r="K263" s="89" t="n">
        <v>0</v>
      </c>
      <c r="L263" s="89" t="n">
        <v>0</v>
      </c>
    </row>
    <row r="264" customFormat="false" ht="12.75" hidden="true" customHeight="true" outlineLevel="1" collapsed="false">
      <c r="A264" s="13"/>
      <c r="B264" s="18" t="s">
        <v>707</v>
      </c>
      <c r="C264" s="89" t="n">
        <v>10080</v>
      </c>
      <c r="D264" s="89" t="n">
        <v>0</v>
      </c>
      <c r="E264" s="89" t="n">
        <v>-10080</v>
      </c>
      <c r="F264" s="89" t="n">
        <v>0</v>
      </c>
      <c r="G264" s="89" t="n">
        <v>22856085.78</v>
      </c>
      <c r="H264" s="89" t="n">
        <v>0</v>
      </c>
      <c r="I264" s="89" t="n">
        <v>0</v>
      </c>
      <c r="J264" s="89" t="n">
        <v>0</v>
      </c>
      <c r="K264" s="89" t="n">
        <v>0</v>
      </c>
      <c r="L264" s="89" t="n">
        <v>0</v>
      </c>
    </row>
    <row r="265" customFormat="false" ht="12.75" hidden="true" customHeight="true" outlineLevel="1" collapsed="false">
      <c r="A265" s="13"/>
      <c r="B265" s="18" t="s">
        <v>708</v>
      </c>
      <c r="C265" s="89" t="n">
        <v>0</v>
      </c>
      <c r="D265" s="89" t="n">
        <v>0</v>
      </c>
      <c r="E265" s="89" t="n">
        <v>0</v>
      </c>
      <c r="F265" s="89" t="n">
        <v>0</v>
      </c>
      <c r="G265" s="89" t="n">
        <v>0</v>
      </c>
      <c r="H265" s="89" t="n">
        <v>0</v>
      </c>
      <c r="I265" s="89" t="n">
        <v>0</v>
      </c>
      <c r="J265" s="89" t="n">
        <v>0</v>
      </c>
      <c r="K265" s="89" t="n">
        <v>0</v>
      </c>
      <c r="L265" s="89" t="n">
        <v>0</v>
      </c>
    </row>
    <row r="266" customFormat="false" ht="12.75" hidden="true" customHeight="true" outlineLevel="1" collapsed="false">
      <c r="A266" s="13"/>
      <c r="B266" s="18" t="s">
        <v>709</v>
      </c>
      <c r="C266" s="89" t="n">
        <v>0</v>
      </c>
      <c r="D266" s="89" t="n">
        <v>0</v>
      </c>
      <c r="E266" s="89" t="n">
        <v>0</v>
      </c>
      <c r="F266" s="89" t="n">
        <v>0</v>
      </c>
      <c r="G266" s="89" t="n">
        <v>0</v>
      </c>
      <c r="H266" s="89" t="n">
        <v>0</v>
      </c>
      <c r="I266" s="89" t="n">
        <v>0</v>
      </c>
      <c r="J266" s="89" t="n">
        <v>0</v>
      </c>
      <c r="K266" s="89" t="n">
        <v>0</v>
      </c>
      <c r="L266" s="89" t="n">
        <v>0</v>
      </c>
    </row>
    <row r="267" customFormat="false" ht="12.75" hidden="true" customHeight="true" outlineLevel="1" collapsed="false">
      <c r="A267" s="13"/>
      <c r="B267" s="18" t="s">
        <v>710</v>
      </c>
      <c r="C267" s="89" t="n">
        <v>-31291.8</v>
      </c>
      <c r="D267" s="89" t="n">
        <v>0</v>
      </c>
      <c r="E267" s="89" t="n">
        <v>31291.8</v>
      </c>
      <c r="F267" s="89" t="n">
        <v>0</v>
      </c>
      <c r="G267" s="89" t="n">
        <v>994209.5</v>
      </c>
      <c r="H267" s="89" t="n">
        <v>0</v>
      </c>
      <c r="I267" s="89" t="n">
        <v>0</v>
      </c>
      <c r="J267" s="89" t="n">
        <v>0</v>
      </c>
      <c r="K267" s="89" t="n">
        <v>0</v>
      </c>
      <c r="L267" s="89" t="n">
        <v>0</v>
      </c>
    </row>
    <row r="268" customFormat="false" ht="12.75" hidden="true" customHeight="true" outlineLevel="1" collapsed="false">
      <c r="A268" s="13"/>
      <c r="B268" s="18" t="s">
        <v>711</v>
      </c>
      <c r="C268" s="89" t="n">
        <v>-2515.48</v>
      </c>
      <c r="D268" s="89" t="n">
        <v>0</v>
      </c>
      <c r="E268" s="89" t="n">
        <v>2515.48</v>
      </c>
      <c r="F268" s="89" t="n">
        <v>0</v>
      </c>
      <c r="G268" s="89" t="n">
        <v>391894.24</v>
      </c>
      <c r="H268" s="89" t="n">
        <v>0</v>
      </c>
      <c r="I268" s="89" t="n">
        <v>0</v>
      </c>
      <c r="J268" s="89" t="n">
        <v>0</v>
      </c>
      <c r="K268" s="89" t="n">
        <v>0</v>
      </c>
      <c r="L268" s="89" t="n">
        <v>0</v>
      </c>
    </row>
    <row r="269" customFormat="false" ht="12.75" hidden="true" customHeight="true" outlineLevel="1" collapsed="false">
      <c r="A269" s="13"/>
      <c r="B269" s="18" t="s">
        <v>712</v>
      </c>
      <c r="C269" s="89" t="n">
        <v>-6806.75</v>
      </c>
      <c r="D269" s="89" t="n">
        <v>0</v>
      </c>
      <c r="E269" s="89" t="n">
        <v>6806.75</v>
      </c>
      <c r="F269" s="89" t="n">
        <v>0</v>
      </c>
      <c r="G269" s="89" t="n">
        <v>584543.39</v>
      </c>
      <c r="H269" s="89" t="n">
        <v>0</v>
      </c>
      <c r="I269" s="89" t="n">
        <v>0</v>
      </c>
      <c r="J269" s="89" t="n">
        <v>0</v>
      </c>
      <c r="K269" s="89" t="n">
        <v>0</v>
      </c>
      <c r="L269" s="89" t="n">
        <v>0</v>
      </c>
    </row>
    <row r="270" customFormat="false" ht="12.75" hidden="true" customHeight="true" outlineLevel="1" collapsed="false">
      <c r="A270" s="13"/>
      <c r="B270" s="18" t="s">
        <v>713</v>
      </c>
      <c r="C270" s="89" t="n">
        <v>-6806.75</v>
      </c>
      <c r="D270" s="89" t="n">
        <v>0</v>
      </c>
      <c r="E270" s="89" t="n">
        <v>6806.75</v>
      </c>
      <c r="F270" s="89" t="n">
        <v>0</v>
      </c>
      <c r="G270" s="89" t="n">
        <v>679603.31</v>
      </c>
      <c r="H270" s="89" t="n">
        <v>0</v>
      </c>
      <c r="I270" s="89" t="n">
        <v>0</v>
      </c>
      <c r="J270" s="89" t="n">
        <v>0</v>
      </c>
      <c r="K270" s="89" t="n">
        <v>0</v>
      </c>
      <c r="L270" s="89" t="n">
        <v>0</v>
      </c>
    </row>
    <row r="271" customFormat="false" ht="12.75" hidden="true" customHeight="true" outlineLevel="1" collapsed="false">
      <c r="A271" s="13"/>
      <c r="B271" s="18" t="s">
        <v>714</v>
      </c>
      <c r="C271" s="89" t="n">
        <v>-9871.93</v>
      </c>
      <c r="D271" s="89" t="n">
        <v>0</v>
      </c>
      <c r="E271" s="89" t="n">
        <v>9871.93</v>
      </c>
      <c r="F271" s="89" t="n">
        <v>0</v>
      </c>
      <c r="G271" s="89" t="n">
        <v>456881.43</v>
      </c>
      <c r="H271" s="89" t="n">
        <v>0</v>
      </c>
      <c r="I271" s="89" t="n">
        <v>0</v>
      </c>
      <c r="J271" s="89" t="n">
        <v>0</v>
      </c>
      <c r="K271" s="89" t="n">
        <v>0</v>
      </c>
      <c r="L271" s="89" t="n">
        <v>0</v>
      </c>
    </row>
    <row r="272" customFormat="false" ht="12.75" hidden="true" customHeight="true" outlineLevel="1" collapsed="false">
      <c r="A272" s="13"/>
      <c r="B272" s="18" t="s">
        <v>715</v>
      </c>
      <c r="C272" s="89" t="n">
        <v>0</v>
      </c>
      <c r="D272" s="89" t="n">
        <v>0</v>
      </c>
      <c r="E272" s="89" t="n">
        <v>0</v>
      </c>
      <c r="F272" s="89" t="n">
        <v>0</v>
      </c>
      <c r="G272" s="89" t="n">
        <v>0</v>
      </c>
      <c r="H272" s="89" t="n">
        <v>0</v>
      </c>
      <c r="I272" s="89" t="n">
        <v>0</v>
      </c>
      <c r="J272" s="89" t="n">
        <v>0</v>
      </c>
      <c r="K272" s="89" t="n">
        <v>0</v>
      </c>
      <c r="L272" s="89" t="n">
        <v>0</v>
      </c>
    </row>
    <row r="273" customFormat="false" ht="12.75" hidden="true" customHeight="true" outlineLevel="1" collapsed="false">
      <c r="A273" s="13"/>
      <c r="B273" s="18" t="s">
        <v>716</v>
      </c>
      <c r="C273" s="89" t="n">
        <v>0</v>
      </c>
      <c r="D273" s="89" t="n">
        <v>0</v>
      </c>
      <c r="E273" s="89" t="n">
        <v>0</v>
      </c>
      <c r="F273" s="89" t="n">
        <v>0</v>
      </c>
      <c r="G273" s="89" t="n">
        <v>0</v>
      </c>
      <c r="H273" s="89" t="n">
        <v>0</v>
      </c>
      <c r="I273" s="89" t="n">
        <v>0</v>
      </c>
      <c r="J273" s="89" t="n">
        <v>0</v>
      </c>
      <c r="K273" s="89" t="n">
        <v>0</v>
      </c>
      <c r="L273" s="89" t="n">
        <v>0</v>
      </c>
    </row>
    <row r="274" customFormat="false" ht="12.75" hidden="true" customHeight="true" outlineLevel="1" collapsed="false">
      <c r="A274" s="13"/>
      <c r="B274" s="18" t="s">
        <v>717</v>
      </c>
      <c r="C274" s="89" t="n">
        <v>0</v>
      </c>
      <c r="D274" s="89" t="n">
        <v>0</v>
      </c>
      <c r="E274" s="89" t="n">
        <v>0</v>
      </c>
      <c r="F274" s="89" t="n">
        <v>0</v>
      </c>
      <c r="G274" s="89" t="n">
        <v>87215975.3900001</v>
      </c>
      <c r="H274" s="89" t="n">
        <v>0</v>
      </c>
      <c r="I274" s="89" t="n">
        <v>0</v>
      </c>
      <c r="J274" s="89" t="n">
        <v>0</v>
      </c>
      <c r="K274" s="89" t="n">
        <v>0</v>
      </c>
      <c r="L274" s="89" t="n">
        <v>0</v>
      </c>
    </row>
    <row r="275" customFormat="false" ht="12.75" hidden="true" customHeight="true" outlineLevel="1" collapsed="false">
      <c r="A275" s="13"/>
      <c r="B275" s="18" t="s">
        <v>718</v>
      </c>
      <c r="C275" s="89" t="n">
        <v>0</v>
      </c>
      <c r="D275" s="89" t="n">
        <v>0</v>
      </c>
      <c r="E275" s="89" t="n">
        <v>0</v>
      </c>
      <c r="F275" s="89" t="n">
        <v>0</v>
      </c>
      <c r="G275" s="89" t="n">
        <v>0</v>
      </c>
      <c r="H275" s="89" t="n">
        <v>0</v>
      </c>
      <c r="I275" s="89" t="n">
        <v>0</v>
      </c>
      <c r="J275" s="89" t="n">
        <v>0</v>
      </c>
      <c r="K275" s="89" t="n">
        <v>0</v>
      </c>
      <c r="L275" s="89" t="n">
        <v>0</v>
      </c>
    </row>
    <row r="276" customFormat="false" ht="12.75" hidden="true" customHeight="true" outlineLevel="1" collapsed="false">
      <c r="A276" s="13"/>
      <c r="B276" s="18" t="s">
        <v>719</v>
      </c>
      <c r="C276" s="89" t="n">
        <v>0</v>
      </c>
      <c r="D276" s="89" t="n">
        <v>0</v>
      </c>
      <c r="E276" s="89" t="n">
        <v>0</v>
      </c>
      <c r="F276" s="89" t="n">
        <v>0</v>
      </c>
      <c r="G276" s="89" t="n">
        <v>0</v>
      </c>
      <c r="H276" s="89" t="n">
        <v>0</v>
      </c>
      <c r="I276" s="89" t="n">
        <v>0</v>
      </c>
      <c r="J276" s="89" t="n">
        <v>0</v>
      </c>
      <c r="K276" s="89" t="n">
        <v>0</v>
      </c>
      <c r="L276" s="89" t="n">
        <v>0</v>
      </c>
    </row>
    <row r="277" customFormat="false" ht="12.75" hidden="true" customHeight="true" outlineLevel="1" collapsed="false">
      <c r="A277" s="13"/>
      <c r="B277" s="18" t="s">
        <v>720</v>
      </c>
      <c r="C277" s="89" t="n">
        <v>0</v>
      </c>
      <c r="D277" s="89" t="n">
        <v>0</v>
      </c>
      <c r="E277" s="89" t="n">
        <v>0</v>
      </c>
      <c r="F277" s="89" t="n">
        <v>0</v>
      </c>
      <c r="G277" s="89" t="n">
        <v>1180946.27</v>
      </c>
      <c r="H277" s="89" t="n">
        <v>0</v>
      </c>
      <c r="I277" s="89" t="n">
        <v>0</v>
      </c>
      <c r="J277" s="89" t="n">
        <v>0</v>
      </c>
      <c r="K277" s="89" t="n">
        <v>0</v>
      </c>
      <c r="L277" s="89" t="n">
        <v>0</v>
      </c>
    </row>
    <row r="278" customFormat="false" ht="12.75" hidden="true" customHeight="true" outlineLevel="1" collapsed="false">
      <c r="A278" s="13"/>
      <c r="B278" s="18" t="s">
        <v>721</v>
      </c>
      <c r="C278" s="89" t="n">
        <v>0</v>
      </c>
      <c r="D278" s="89" t="n">
        <v>0</v>
      </c>
      <c r="E278" s="89" t="n">
        <v>0</v>
      </c>
      <c r="F278" s="89" t="n">
        <v>0</v>
      </c>
      <c r="G278" s="89" t="n">
        <v>0</v>
      </c>
      <c r="H278" s="89" t="n">
        <v>0</v>
      </c>
      <c r="I278" s="89" t="n">
        <v>0</v>
      </c>
      <c r="J278" s="89" t="n">
        <v>2760</v>
      </c>
      <c r="K278" s="89" t="n">
        <v>0</v>
      </c>
      <c r="L278" s="89" t="n">
        <v>0</v>
      </c>
    </row>
    <row r="279" customFormat="false" ht="12.75" hidden="true" customHeight="true" outlineLevel="1" collapsed="false">
      <c r="A279" s="13"/>
      <c r="B279" s="18" t="s">
        <v>722</v>
      </c>
      <c r="C279" s="89" t="n">
        <v>0</v>
      </c>
      <c r="D279" s="89" t="n">
        <v>0</v>
      </c>
      <c r="E279" s="89" t="n">
        <v>0</v>
      </c>
      <c r="F279" s="89" t="n">
        <v>0</v>
      </c>
      <c r="G279" s="89" t="n">
        <v>0</v>
      </c>
      <c r="H279" s="89" t="n">
        <v>0</v>
      </c>
      <c r="I279" s="89" t="n">
        <v>0</v>
      </c>
      <c r="J279" s="89" t="n">
        <v>0</v>
      </c>
      <c r="K279" s="89" t="n">
        <v>0</v>
      </c>
      <c r="L279" s="89" t="n">
        <v>0</v>
      </c>
    </row>
    <row r="280" customFormat="false" ht="12.75" hidden="true" customHeight="true" outlineLevel="1" collapsed="false">
      <c r="A280" s="13"/>
      <c r="B280" s="18" t="s">
        <v>723</v>
      </c>
      <c r="C280" s="89" t="n">
        <v>0</v>
      </c>
      <c r="D280" s="89" t="n">
        <v>0</v>
      </c>
      <c r="E280" s="89" t="n">
        <v>0</v>
      </c>
      <c r="F280" s="89" t="n">
        <v>0</v>
      </c>
      <c r="G280" s="89" t="n">
        <v>2447645.28</v>
      </c>
      <c r="H280" s="89" t="n">
        <v>0</v>
      </c>
      <c r="I280" s="89" t="n">
        <v>0</v>
      </c>
      <c r="J280" s="89" t="n">
        <v>0</v>
      </c>
      <c r="K280" s="89" t="n">
        <v>0</v>
      </c>
      <c r="L280" s="89" t="n">
        <v>0</v>
      </c>
    </row>
    <row r="281" customFormat="false" ht="12.75" hidden="true" customHeight="true" outlineLevel="1" collapsed="false">
      <c r="A281" s="13"/>
      <c r="B281" s="18" t="s">
        <v>724</v>
      </c>
      <c r="C281" s="89" t="n">
        <v>0</v>
      </c>
      <c r="D281" s="89" t="n">
        <v>0</v>
      </c>
      <c r="E281" s="89" t="n">
        <v>0</v>
      </c>
      <c r="F281" s="89" t="n">
        <v>0</v>
      </c>
      <c r="G281" s="89" t="n">
        <v>787204.67</v>
      </c>
      <c r="H281" s="89" t="n">
        <v>0</v>
      </c>
      <c r="I281" s="89" t="n">
        <v>0</v>
      </c>
      <c r="J281" s="89" t="n">
        <v>0</v>
      </c>
      <c r="K281" s="89" t="n">
        <v>0</v>
      </c>
      <c r="L281" s="89" t="n">
        <v>0</v>
      </c>
    </row>
    <row r="282" customFormat="false" ht="12.75" hidden="true" customHeight="true" outlineLevel="1" collapsed="false">
      <c r="A282" s="13"/>
      <c r="B282" s="18" t="s">
        <v>725</v>
      </c>
      <c r="C282" s="89" t="n">
        <v>-25</v>
      </c>
      <c r="D282" s="89" t="n">
        <v>0</v>
      </c>
      <c r="E282" s="89" t="n">
        <v>25</v>
      </c>
      <c r="F282" s="89" t="n">
        <v>0</v>
      </c>
      <c r="G282" s="89" t="n">
        <v>333415.59</v>
      </c>
      <c r="H282" s="89" t="n">
        <v>0</v>
      </c>
      <c r="I282" s="89" t="n">
        <v>0</v>
      </c>
      <c r="J282" s="89" t="n">
        <v>0</v>
      </c>
      <c r="K282" s="89" t="n">
        <v>0</v>
      </c>
      <c r="L282" s="89" t="n">
        <v>0</v>
      </c>
    </row>
    <row r="283" customFormat="false" ht="12.75" hidden="true" customHeight="true" outlineLevel="1" collapsed="false">
      <c r="A283" s="13"/>
      <c r="B283" s="18" t="s">
        <v>726</v>
      </c>
      <c r="C283" s="89" t="n">
        <v>0</v>
      </c>
      <c r="D283" s="89" t="n">
        <v>0</v>
      </c>
      <c r="E283" s="89" t="n">
        <v>0</v>
      </c>
      <c r="F283" s="89" t="n">
        <v>0</v>
      </c>
      <c r="G283" s="89" t="n">
        <v>690015.64</v>
      </c>
      <c r="H283" s="89" t="n">
        <v>0</v>
      </c>
      <c r="I283" s="89" t="n">
        <v>0</v>
      </c>
      <c r="J283" s="89" t="n">
        <v>0</v>
      </c>
      <c r="K283" s="89" t="n">
        <v>0</v>
      </c>
      <c r="L283" s="89" t="n">
        <v>0</v>
      </c>
    </row>
    <row r="284" customFormat="false" ht="12.75" hidden="true" customHeight="true" outlineLevel="1" collapsed="false">
      <c r="A284" s="13"/>
      <c r="B284" s="18" t="s">
        <v>727</v>
      </c>
      <c r="C284" s="89" t="n">
        <v>0</v>
      </c>
      <c r="D284" s="89" t="n">
        <v>0</v>
      </c>
      <c r="E284" s="89" t="n">
        <v>0</v>
      </c>
      <c r="F284" s="89" t="n">
        <v>0</v>
      </c>
      <c r="G284" s="89" t="n">
        <v>1059519.38</v>
      </c>
      <c r="H284" s="89" t="n">
        <v>0</v>
      </c>
      <c r="I284" s="89" t="n">
        <v>0</v>
      </c>
      <c r="J284" s="89" t="n">
        <v>0</v>
      </c>
      <c r="K284" s="89" t="n">
        <v>0</v>
      </c>
      <c r="L284" s="89" t="n">
        <v>0</v>
      </c>
    </row>
    <row r="285" customFormat="false" ht="12.75" hidden="true" customHeight="true" outlineLevel="1" collapsed="false">
      <c r="A285" s="13"/>
      <c r="B285" s="18" t="s">
        <v>728</v>
      </c>
      <c r="C285" s="89" t="n">
        <v>0</v>
      </c>
      <c r="D285" s="89" t="n">
        <v>0</v>
      </c>
      <c r="E285" s="89" t="n">
        <v>0</v>
      </c>
      <c r="F285" s="89" t="n">
        <v>0</v>
      </c>
      <c r="G285" s="89" t="n">
        <v>645713.73</v>
      </c>
      <c r="H285" s="89" t="n">
        <v>0</v>
      </c>
      <c r="I285" s="89" t="n">
        <v>0</v>
      </c>
      <c r="J285" s="89" t="n">
        <v>0</v>
      </c>
      <c r="K285" s="89" t="n">
        <v>0</v>
      </c>
      <c r="L285" s="89" t="n">
        <v>0</v>
      </c>
    </row>
    <row r="286" customFormat="false" ht="12.75" hidden="true" customHeight="true" outlineLevel="1" collapsed="false">
      <c r="A286" s="13"/>
      <c r="B286" s="18" t="s">
        <v>729</v>
      </c>
      <c r="C286" s="89" t="n">
        <v>0</v>
      </c>
      <c r="D286" s="89" t="n">
        <v>0</v>
      </c>
      <c r="E286" s="89" t="n">
        <v>0</v>
      </c>
      <c r="F286" s="89" t="n">
        <v>0</v>
      </c>
      <c r="G286" s="89" t="n">
        <v>0</v>
      </c>
      <c r="H286" s="89" t="n">
        <v>0</v>
      </c>
      <c r="I286" s="89" t="n">
        <v>0</v>
      </c>
      <c r="J286" s="89" t="n">
        <v>0</v>
      </c>
      <c r="K286" s="89" t="n">
        <v>0</v>
      </c>
      <c r="L286" s="89" t="n">
        <v>0</v>
      </c>
    </row>
    <row r="287" customFormat="false" ht="12.75" hidden="true" customHeight="true" outlineLevel="1" collapsed="false">
      <c r="A287" s="13"/>
      <c r="B287" s="18" t="s">
        <v>730</v>
      </c>
      <c r="C287" s="89" t="n">
        <v>0</v>
      </c>
      <c r="D287" s="89" t="n">
        <v>0</v>
      </c>
      <c r="E287" s="89" t="n">
        <v>0</v>
      </c>
      <c r="F287" s="89" t="n">
        <v>0</v>
      </c>
      <c r="G287" s="89" t="n">
        <v>0</v>
      </c>
      <c r="H287" s="89" t="n">
        <v>0</v>
      </c>
      <c r="I287" s="89" t="n">
        <v>0</v>
      </c>
      <c r="J287" s="89" t="n">
        <v>0</v>
      </c>
      <c r="K287" s="89" t="n">
        <v>0</v>
      </c>
      <c r="L287" s="89" t="n">
        <v>0</v>
      </c>
    </row>
    <row r="288" customFormat="false" ht="12.75" hidden="true" customHeight="true" outlineLevel="1" collapsed="false">
      <c r="A288" s="13"/>
      <c r="B288" s="18" t="s">
        <v>731</v>
      </c>
      <c r="C288" s="89" t="n">
        <v>200</v>
      </c>
      <c r="D288" s="89" t="n">
        <v>0</v>
      </c>
      <c r="E288" s="89" t="n">
        <v>-200</v>
      </c>
      <c r="F288" s="89" t="n">
        <v>0</v>
      </c>
      <c r="G288" s="89" t="n">
        <v>8956342.83</v>
      </c>
      <c r="H288" s="89" t="n">
        <v>0</v>
      </c>
      <c r="I288" s="89" t="n">
        <v>0</v>
      </c>
      <c r="J288" s="89" t="n">
        <v>0</v>
      </c>
      <c r="K288" s="89" t="n">
        <v>0</v>
      </c>
      <c r="L288" s="89" t="n">
        <v>0</v>
      </c>
    </row>
    <row r="289" customFormat="false" ht="12.75" hidden="true" customHeight="true" outlineLevel="1" collapsed="false">
      <c r="A289" s="13"/>
      <c r="B289" s="18" t="s">
        <v>732</v>
      </c>
      <c r="C289" s="89" t="n">
        <v>0</v>
      </c>
      <c r="D289" s="89" t="n">
        <v>0</v>
      </c>
      <c r="E289" s="89" t="n">
        <v>0</v>
      </c>
      <c r="F289" s="89" t="n">
        <v>0</v>
      </c>
      <c r="G289" s="89" t="n">
        <v>0</v>
      </c>
      <c r="H289" s="89" t="n">
        <v>0</v>
      </c>
      <c r="I289" s="89" t="n">
        <v>0</v>
      </c>
      <c r="J289" s="89" t="n">
        <v>0</v>
      </c>
      <c r="K289" s="89" t="n">
        <v>0</v>
      </c>
      <c r="L289" s="89" t="n">
        <v>0</v>
      </c>
    </row>
    <row r="290" customFormat="false" ht="12.75" hidden="true" customHeight="true" outlineLevel="1" collapsed="false">
      <c r="A290" s="13"/>
      <c r="B290" s="18" t="s">
        <v>733</v>
      </c>
      <c r="C290" s="89" t="n">
        <v>0</v>
      </c>
      <c r="D290" s="89" t="n">
        <v>0</v>
      </c>
      <c r="E290" s="89" t="n">
        <v>0</v>
      </c>
      <c r="F290" s="89" t="n">
        <v>0</v>
      </c>
      <c r="G290" s="89" t="n">
        <v>0</v>
      </c>
      <c r="H290" s="89" t="n">
        <v>0</v>
      </c>
      <c r="I290" s="89" t="n">
        <v>0</v>
      </c>
      <c r="J290" s="89" t="n">
        <v>0</v>
      </c>
      <c r="K290" s="89" t="n">
        <v>0</v>
      </c>
      <c r="L290" s="89" t="n">
        <v>0</v>
      </c>
    </row>
    <row r="291" customFormat="false" ht="12.75" hidden="true" customHeight="true" outlineLevel="1" collapsed="false">
      <c r="A291" s="13"/>
      <c r="B291" s="18" t="s">
        <v>734</v>
      </c>
      <c r="C291" s="89" t="n">
        <v>0</v>
      </c>
      <c r="D291" s="89" t="n">
        <v>0</v>
      </c>
      <c r="E291" s="89" t="n">
        <v>0</v>
      </c>
      <c r="F291" s="89" t="n">
        <v>0</v>
      </c>
      <c r="G291" s="89" t="n">
        <v>229617.51</v>
      </c>
      <c r="H291" s="89" t="n">
        <v>3567437.31343284</v>
      </c>
      <c r="I291" s="89" t="n">
        <v>0</v>
      </c>
      <c r="J291" s="89" t="n">
        <v>276</v>
      </c>
      <c r="K291" s="89" t="n">
        <v>0</v>
      </c>
      <c r="L291" s="89" t="n">
        <v>0</v>
      </c>
    </row>
    <row r="292" customFormat="false" ht="12.75" hidden="false" customHeight="true" outlineLevel="0" collapsed="false">
      <c r="A292" s="13"/>
      <c r="B292" s="20" t="s">
        <v>244</v>
      </c>
      <c r="C292" s="89" t="n">
        <v>-99284.18</v>
      </c>
      <c r="D292" s="89" t="n">
        <v>0</v>
      </c>
      <c r="E292" s="89" t="n">
        <v>99284.18</v>
      </c>
      <c r="F292" s="89" t="n">
        <v>0</v>
      </c>
      <c r="G292" s="89" t="n">
        <v>150969319.58</v>
      </c>
      <c r="H292" s="89" t="n">
        <v>20264937.0133706</v>
      </c>
      <c r="I292" s="89" t="n">
        <v>0</v>
      </c>
      <c r="J292" s="89" t="n">
        <v>4646</v>
      </c>
      <c r="K292" s="89" t="n">
        <v>0</v>
      </c>
      <c r="L292" s="89" t="n">
        <v>0</v>
      </c>
    </row>
    <row r="293" customFormat="false" ht="12.75" hidden="true" customHeight="false" outlineLevel="1" collapsed="false">
      <c r="A293" s="13"/>
      <c r="B293" s="18" t="s">
        <v>735</v>
      </c>
      <c r="C293" s="89" t="n">
        <v>-13652.09</v>
      </c>
      <c r="D293" s="89" t="n">
        <v>-20396.6791044776</v>
      </c>
      <c r="E293" s="89" t="n">
        <v>-6744.58910447763</v>
      </c>
      <c r="F293" s="89" t="n">
        <v>33.0670942555399</v>
      </c>
      <c r="G293" s="89" t="n">
        <v>996770.78</v>
      </c>
      <c r="H293" s="89" t="n">
        <v>18764944.7761194</v>
      </c>
      <c r="I293" s="89" t="n">
        <v>0</v>
      </c>
      <c r="J293" s="89" t="n">
        <v>0</v>
      </c>
      <c r="K293" s="89" t="n">
        <v>0</v>
      </c>
      <c r="L293" s="89" t="n">
        <v>0</v>
      </c>
    </row>
    <row r="294" customFormat="false" ht="12.75" hidden="true" customHeight="true" outlineLevel="1" collapsed="false">
      <c r="A294" s="13"/>
      <c r="B294" s="18" t="s">
        <v>736</v>
      </c>
      <c r="C294" s="89" t="n">
        <v>-15700.9</v>
      </c>
      <c r="D294" s="89" t="n">
        <v>24379.5969627755</v>
      </c>
      <c r="E294" s="89" t="n">
        <v>40080.4969627755</v>
      </c>
      <c r="F294" s="89" t="n">
        <v>164.401802966527</v>
      </c>
      <c r="G294" s="89" t="n">
        <v>2299429.14</v>
      </c>
      <c r="H294" s="89" t="n">
        <v>2908738.4125</v>
      </c>
      <c r="I294" s="89" t="n">
        <v>0</v>
      </c>
      <c r="J294" s="89" t="n">
        <v>184</v>
      </c>
      <c r="K294" s="89" t="n">
        <v>0</v>
      </c>
      <c r="L294" s="89" t="n">
        <v>1.5421963769149</v>
      </c>
    </row>
    <row r="295" customFormat="false" ht="12.75" hidden="true" customHeight="true" outlineLevel="1" collapsed="false">
      <c r="A295" s="13"/>
      <c r="B295" s="18" t="s">
        <v>737</v>
      </c>
      <c r="C295" s="89" t="n">
        <v>0</v>
      </c>
      <c r="D295" s="89" t="n">
        <v>-3.63797880709171E-012</v>
      </c>
      <c r="E295" s="89" t="n">
        <v>-3.63797880709171E-012</v>
      </c>
      <c r="F295" s="89" t="n">
        <v>100</v>
      </c>
      <c r="G295" s="89" t="n">
        <v>767355.67</v>
      </c>
      <c r="H295" s="89" t="n">
        <v>1604528.91791045</v>
      </c>
      <c r="I295" s="89" t="n">
        <v>0</v>
      </c>
      <c r="J295" s="89" t="n">
        <v>0</v>
      </c>
      <c r="K295" s="89" t="n">
        <v>0</v>
      </c>
      <c r="L295" s="89" t="n">
        <v>0</v>
      </c>
    </row>
    <row r="296" customFormat="false" ht="12.75" hidden="true" customHeight="true" outlineLevel="1" collapsed="false">
      <c r="A296" s="13"/>
      <c r="B296" s="18" t="s">
        <v>738</v>
      </c>
      <c r="C296" s="89" t="n">
        <v>-92795.33</v>
      </c>
      <c r="D296" s="89" t="n">
        <v>0</v>
      </c>
      <c r="E296" s="89" t="n">
        <v>92795.33</v>
      </c>
      <c r="F296" s="89" t="n">
        <v>0</v>
      </c>
      <c r="G296" s="89" t="n">
        <v>2183322.38</v>
      </c>
      <c r="H296" s="89" t="n">
        <v>33619646.1813433</v>
      </c>
      <c r="I296" s="89" t="n">
        <v>69</v>
      </c>
      <c r="J296" s="89" t="n">
        <v>0</v>
      </c>
      <c r="K296" s="89" t="n">
        <v>-2.93263048492179</v>
      </c>
      <c r="L296" s="89" t="n">
        <v>0</v>
      </c>
    </row>
    <row r="297" customFormat="false" ht="12.75" hidden="true" customHeight="true" outlineLevel="1" collapsed="false">
      <c r="A297" s="13"/>
      <c r="B297" s="18" t="s">
        <v>739</v>
      </c>
      <c r="C297" s="89" t="n">
        <v>0</v>
      </c>
      <c r="D297" s="89" t="n">
        <v>0</v>
      </c>
      <c r="E297" s="89" t="n">
        <v>0</v>
      </c>
      <c r="F297" s="89" t="n">
        <v>0</v>
      </c>
      <c r="G297" s="89" t="n">
        <v>0</v>
      </c>
      <c r="H297" s="89" t="n">
        <v>8350350.9625</v>
      </c>
      <c r="I297" s="89" t="n">
        <v>0</v>
      </c>
      <c r="J297" s="89" t="n">
        <v>0</v>
      </c>
      <c r="K297" s="89" t="n">
        <v>0</v>
      </c>
      <c r="L297" s="89" t="n">
        <v>0</v>
      </c>
    </row>
    <row r="298" customFormat="false" ht="12.75" hidden="true" customHeight="true" outlineLevel="1" collapsed="false">
      <c r="A298" s="13"/>
      <c r="B298" s="18" t="s">
        <v>740</v>
      </c>
      <c r="C298" s="89" t="n">
        <v>0</v>
      </c>
      <c r="D298" s="89" t="n">
        <v>0</v>
      </c>
      <c r="E298" s="89" t="n">
        <v>0</v>
      </c>
      <c r="F298" s="89" t="n">
        <v>0</v>
      </c>
      <c r="G298" s="89" t="n">
        <v>322240.12</v>
      </c>
      <c r="H298" s="89" t="n">
        <v>5412914.0815</v>
      </c>
      <c r="I298" s="89" t="n">
        <v>0</v>
      </c>
      <c r="J298" s="89" t="n">
        <v>0</v>
      </c>
      <c r="K298" s="89" t="n">
        <v>0</v>
      </c>
      <c r="L298" s="89" t="n">
        <v>0</v>
      </c>
    </row>
    <row r="299" customFormat="false" ht="12.75" hidden="true" customHeight="true" outlineLevel="1" collapsed="false">
      <c r="A299" s="13"/>
      <c r="B299" s="18" t="s">
        <v>741</v>
      </c>
      <c r="C299" s="89" t="n">
        <v>-20873.39</v>
      </c>
      <c r="D299" s="89" t="n">
        <v>0</v>
      </c>
      <c r="E299" s="89" t="n">
        <v>20873.39</v>
      </c>
      <c r="F299" s="89" t="n">
        <v>0</v>
      </c>
      <c r="G299" s="89" t="n">
        <v>2256774.26</v>
      </c>
      <c r="H299" s="89" t="n">
        <v>2300000</v>
      </c>
      <c r="I299" s="89" t="n">
        <v>0</v>
      </c>
      <c r="J299" s="89" t="n">
        <v>0</v>
      </c>
      <c r="K299" s="89" t="n">
        <v>0</v>
      </c>
      <c r="L299" s="89" t="n">
        <v>0</v>
      </c>
    </row>
    <row r="300" customFormat="false" ht="12.75" hidden="true" customHeight="true" outlineLevel="1" collapsed="false">
      <c r="A300" s="13"/>
      <c r="B300" s="18" t="s">
        <v>742</v>
      </c>
      <c r="C300" s="89" t="n">
        <v>-20345.26</v>
      </c>
      <c r="D300" s="89" t="n">
        <v>65229.3216717051</v>
      </c>
      <c r="E300" s="89" t="n">
        <v>85574.5816717052</v>
      </c>
      <c r="F300" s="89" t="n">
        <v>131.190359609128</v>
      </c>
      <c r="G300" s="89" t="n">
        <v>770215.26</v>
      </c>
      <c r="H300" s="89" t="n">
        <v>3307759.375</v>
      </c>
      <c r="I300" s="89" t="n">
        <v>0</v>
      </c>
      <c r="J300" s="89" t="n">
        <v>414</v>
      </c>
      <c r="K300" s="89" t="n">
        <v>0</v>
      </c>
      <c r="L300" s="89" t="n">
        <v>8.16411839875321</v>
      </c>
    </row>
    <row r="301" customFormat="false" ht="12.75" hidden="true" customHeight="true" outlineLevel="1" collapsed="false">
      <c r="A301" s="13"/>
      <c r="B301" s="18" t="s">
        <v>743</v>
      </c>
      <c r="C301" s="89" t="n">
        <v>-15833.39</v>
      </c>
      <c r="D301" s="89" t="n">
        <v>0</v>
      </c>
      <c r="E301" s="89" t="n">
        <v>15833.39</v>
      </c>
      <c r="F301" s="89" t="n">
        <v>0</v>
      </c>
      <c r="G301" s="89" t="n">
        <v>912190.119999999</v>
      </c>
      <c r="H301" s="89" t="n">
        <v>1604764.92537314</v>
      </c>
      <c r="I301" s="89" t="n">
        <v>0</v>
      </c>
      <c r="J301" s="89" t="n">
        <v>0</v>
      </c>
      <c r="K301" s="89" t="n">
        <v>0</v>
      </c>
      <c r="L301" s="89" t="n">
        <v>0</v>
      </c>
    </row>
    <row r="302" customFormat="false" ht="12.75" hidden="true" customHeight="true" outlineLevel="1" collapsed="false">
      <c r="A302" s="13"/>
      <c r="B302" s="18" t="s">
        <v>744</v>
      </c>
      <c r="C302" s="89" t="n">
        <v>0</v>
      </c>
      <c r="D302" s="89" t="n">
        <v>72477.0240796724</v>
      </c>
      <c r="E302" s="89" t="n">
        <v>72477.0240796724</v>
      </c>
      <c r="F302" s="89" t="n">
        <v>100</v>
      </c>
      <c r="G302" s="89" t="n">
        <v>0</v>
      </c>
      <c r="H302" s="89" t="n">
        <v>6552611.76181592</v>
      </c>
      <c r="I302" s="89" t="n">
        <v>0</v>
      </c>
      <c r="J302" s="89" t="n">
        <v>460</v>
      </c>
      <c r="K302" s="89" t="n">
        <v>0</v>
      </c>
      <c r="L302" s="89" t="n">
        <v>5.08891148991767</v>
      </c>
    </row>
    <row r="303" customFormat="false" ht="12.75" hidden="true" customHeight="true" outlineLevel="1" collapsed="false">
      <c r="A303" s="13"/>
      <c r="B303" s="18" t="s">
        <v>745</v>
      </c>
      <c r="C303" s="89" t="n">
        <v>-33180.73</v>
      </c>
      <c r="D303" s="89" t="n">
        <v>0</v>
      </c>
      <c r="E303" s="89" t="n">
        <v>33180.73</v>
      </c>
      <c r="F303" s="89" t="n">
        <v>0</v>
      </c>
      <c r="G303" s="89" t="n">
        <v>4363859.23</v>
      </c>
      <c r="H303" s="89" t="n">
        <v>0</v>
      </c>
      <c r="I303" s="89" t="n">
        <v>0</v>
      </c>
      <c r="J303" s="89" t="n">
        <v>0</v>
      </c>
      <c r="K303" s="89" t="n">
        <v>0</v>
      </c>
      <c r="L303" s="89" t="n">
        <v>0</v>
      </c>
    </row>
    <row r="304" customFormat="false" ht="12.75" hidden="true" customHeight="true" outlineLevel="1" collapsed="false">
      <c r="A304" s="13"/>
      <c r="B304" s="18" t="s">
        <v>746</v>
      </c>
      <c r="C304" s="89" t="n">
        <v>-191693.36</v>
      </c>
      <c r="D304" s="89" t="n">
        <v>79724.7264876396</v>
      </c>
      <c r="E304" s="89" t="n">
        <v>271418.086487639</v>
      </c>
      <c r="F304" s="89" t="n">
        <v>340.444048471862</v>
      </c>
      <c r="G304" s="89" t="n">
        <v>3044945.16</v>
      </c>
      <c r="H304" s="89" t="n">
        <v>6472700.33582089</v>
      </c>
      <c r="I304" s="89" t="n">
        <v>138</v>
      </c>
      <c r="J304" s="89" t="n">
        <v>506</v>
      </c>
      <c r="K304" s="89" t="n">
        <v>-8.68773731215573</v>
      </c>
      <c r="L304" s="89" t="n">
        <v>6.23495336370112</v>
      </c>
    </row>
    <row r="305" customFormat="false" ht="12.75" hidden="true" customHeight="true" outlineLevel="1" collapsed="false">
      <c r="A305" s="13"/>
      <c r="B305" s="18" t="s">
        <v>747</v>
      </c>
      <c r="C305" s="89" t="n">
        <v>-102508.27</v>
      </c>
      <c r="D305" s="89" t="n">
        <v>50733.9168557707</v>
      </c>
      <c r="E305" s="89" t="n">
        <v>153242.186855771</v>
      </c>
      <c r="F305" s="89" t="n">
        <v>302.050770673624</v>
      </c>
      <c r="G305" s="89" t="n">
        <v>1414076.34</v>
      </c>
      <c r="H305" s="89" t="n">
        <v>3414143</v>
      </c>
      <c r="I305" s="89" t="n">
        <v>23</v>
      </c>
      <c r="J305" s="89" t="n">
        <v>322</v>
      </c>
      <c r="K305" s="89" t="n">
        <v>-1.66730051504857</v>
      </c>
      <c r="L305" s="89" t="n">
        <v>4.78489659851921</v>
      </c>
    </row>
    <row r="306" customFormat="false" ht="12.75" hidden="true" customHeight="true" outlineLevel="1" collapsed="false">
      <c r="A306" s="13"/>
      <c r="B306" s="18" t="s">
        <v>748</v>
      </c>
      <c r="C306" s="89" t="n">
        <v>-6436.91</v>
      </c>
      <c r="D306" s="89" t="n">
        <v>43486.2144478034</v>
      </c>
      <c r="E306" s="89" t="n">
        <v>49923.1244478034</v>
      </c>
      <c r="F306" s="89" t="n">
        <v>114.802185202224</v>
      </c>
      <c r="G306" s="89" t="n">
        <v>1071301.82</v>
      </c>
      <c r="H306" s="89" t="n">
        <v>3196145.16666667</v>
      </c>
      <c r="I306" s="89" t="n">
        <v>0</v>
      </c>
      <c r="J306" s="89" t="n">
        <v>276</v>
      </c>
      <c r="K306" s="89" t="n">
        <v>0</v>
      </c>
      <c r="L306" s="89" t="n">
        <v>3.75725332990437</v>
      </c>
    </row>
    <row r="307" customFormat="false" ht="12.75" hidden="true" customHeight="true" outlineLevel="1" collapsed="false">
      <c r="A307" s="13"/>
      <c r="B307" s="18" t="s">
        <v>749</v>
      </c>
      <c r="C307" s="89" t="n">
        <v>0</v>
      </c>
      <c r="D307" s="89" t="n">
        <v>0</v>
      </c>
      <c r="E307" s="89" t="n">
        <v>0</v>
      </c>
      <c r="F307" s="89" t="n">
        <v>0</v>
      </c>
      <c r="G307" s="89" t="n">
        <v>0</v>
      </c>
      <c r="H307" s="89" t="n">
        <v>0</v>
      </c>
      <c r="I307" s="89" t="n">
        <v>0</v>
      </c>
      <c r="J307" s="89" t="n">
        <v>0</v>
      </c>
      <c r="K307" s="89" t="n">
        <v>0</v>
      </c>
      <c r="L307" s="89" t="n">
        <v>0</v>
      </c>
    </row>
    <row r="308" customFormat="false" ht="12.75" hidden="true" customHeight="true" outlineLevel="1" collapsed="false">
      <c r="A308" s="13"/>
      <c r="B308" s="18" t="s">
        <v>750</v>
      </c>
      <c r="C308" s="89" t="n">
        <v>-3065.2</v>
      </c>
      <c r="D308" s="89" t="n">
        <v>0</v>
      </c>
      <c r="E308" s="89" t="n">
        <v>3065.2</v>
      </c>
      <c r="F308" s="89" t="n">
        <v>0</v>
      </c>
      <c r="G308" s="89" t="n">
        <v>0</v>
      </c>
      <c r="H308" s="89" t="n">
        <v>0</v>
      </c>
      <c r="I308" s="89" t="n">
        <v>0</v>
      </c>
      <c r="J308" s="89" t="n">
        <v>0</v>
      </c>
      <c r="K308" s="89" t="n">
        <v>0</v>
      </c>
      <c r="L308" s="89" t="n">
        <v>0</v>
      </c>
    </row>
    <row r="309" customFormat="false" ht="12.75" hidden="true" customHeight="true" outlineLevel="1" collapsed="false">
      <c r="A309" s="13"/>
      <c r="B309" s="18" t="s">
        <v>751</v>
      </c>
      <c r="C309" s="89" t="n">
        <v>-27625.08</v>
      </c>
      <c r="D309" s="89" t="n">
        <v>28990.8096318689</v>
      </c>
      <c r="E309" s="89" t="n">
        <v>56615.8896318689</v>
      </c>
      <c r="F309" s="89" t="n">
        <v>195.289094546819</v>
      </c>
      <c r="G309" s="89" t="n">
        <v>3639154.3</v>
      </c>
      <c r="H309" s="89" t="n">
        <v>2579138.1840796</v>
      </c>
      <c r="I309" s="89" t="n">
        <v>0</v>
      </c>
      <c r="J309" s="89" t="n">
        <v>184</v>
      </c>
      <c r="K309" s="89" t="n">
        <v>0</v>
      </c>
      <c r="L309" s="89" t="n">
        <v>2.07828795651878</v>
      </c>
    </row>
    <row r="310" customFormat="false" ht="12.75" hidden="true" customHeight="true" outlineLevel="1" collapsed="false">
      <c r="A310" s="13"/>
      <c r="B310" s="18" t="s">
        <v>752</v>
      </c>
      <c r="C310" s="89" t="n">
        <v>0</v>
      </c>
      <c r="D310" s="89" t="n">
        <v>0</v>
      </c>
      <c r="E310" s="89" t="n">
        <v>0</v>
      </c>
      <c r="F310" s="89" t="n">
        <v>0</v>
      </c>
      <c r="G310" s="89" t="n">
        <v>0</v>
      </c>
      <c r="H310" s="89" t="n">
        <v>0</v>
      </c>
      <c r="I310" s="89" t="n">
        <v>0</v>
      </c>
      <c r="J310" s="89" t="n">
        <v>0</v>
      </c>
      <c r="K310" s="89" t="n">
        <v>0</v>
      </c>
      <c r="L310" s="89" t="n">
        <v>0</v>
      </c>
    </row>
    <row r="311" customFormat="false" ht="12.75" hidden="true" customHeight="true" outlineLevel="1" collapsed="false">
      <c r="A311" s="13"/>
      <c r="B311" s="18" t="s">
        <v>753</v>
      </c>
      <c r="C311" s="89" t="n">
        <v>-2018.47</v>
      </c>
      <c r="D311" s="89" t="n">
        <v>0</v>
      </c>
      <c r="E311" s="89" t="n">
        <v>2018.47</v>
      </c>
      <c r="F311" s="89" t="n">
        <v>0</v>
      </c>
      <c r="G311" s="89" t="n">
        <v>482771.84</v>
      </c>
      <c r="H311" s="89" t="n">
        <v>0</v>
      </c>
      <c r="I311" s="89" t="n">
        <v>0</v>
      </c>
      <c r="J311" s="89" t="n">
        <v>0</v>
      </c>
      <c r="K311" s="89" t="n">
        <v>0</v>
      </c>
      <c r="L311" s="89" t="n">
        <v>0</v>
      </c>
    </row>
    <row r="312" customFormat="false" ht="12.75" hidden="true" customHeight="true" outlineLevel="1" collapsed="false">
      <c r="A312" s="13"/>
      <c r="B312" s="18" t="s">
        <v>754</v>
      </c>
      <c r="C312" s="89" t="n">
        <v>-3071.74</v>
      </c>
      <c r="D312" s="89" t="n">
        <v>0</v>
      </c>
      <c r="E312" s="89" t="n">
        <v>3071.74</v>
      </c>
      <c r="F312" s="89" t="n">
        <v>0</v>
      </c>
      <c r="G312" s="89" t="n">
        <v>379828.44</v>
      </c>
      <c r="H312" s="89" t="n">
        <v>0</v>
      </c>
      <c r="I312" s="89" t="n">
        <v>0</v>
      </c>
      <c r="J312" s="89" t="n">
        <v>0</v>
      </c>
      <c r="K312" s="89" t="n">
        <v>0</v>
      </c>
      <c r="L312" s="89" t="n">
        <v>0</v>
      </c>
    </row>
    <row r="313" customFormat="false" ht="12.75" hidden="true" customHeight="true" outlineLevel="1" collapsed="false">
      <c r="A313" s="13"/>
      <c r="B313" s="18" t="s">
        <v>755</v>
      </c>
      <c r="C313" s="89" t="n">
        <v>-8276.02</v>
      </c>
      <c r="D313" s="89" t="n">
        <v>0</v>
      </c>
      <c r="E313" s="89" t="n">
        <v>8276.02</v>
      </c>
      <c r="F313" s="89" t="n">
        <v>0</v>
      </c>
      <c r="G313" s="89" t="n">
        <v>97488.03</v>
      </c>
      <c r="H313" s="89" t="n">
        <v>314487.23880597</v>
      </c>
      <c r="I313" s="89" t="n">
        <v>0</v>
      </c>
      <c r="J313" s="89" t="n">
        <v>0</v>
      </c>
      <c r="K313" s="89" t="n">
        <v>0</v>
      </c>
      <c r="L313" s="89" t="n">
        <v>0</v>
      </c>
    </row>
    <row r="314" customFormat="false" ht="12.75" hidden="true" customHeight="true" outlineLevel="1" collapsed="false">
      <c r="A314" s="13"/>
      <c r="B314" s="18" t="s">
        <v>756</v>
      </c>
      <c r="C314" s="89" t="n">
        <v>-16360.47</v>
      </c>
      <c r="D314" s="89" t="n">
        <v>51788.4341960734</v>
      </c>
      <c r="E314" s="89" t="n">
        <v>68148.9041960734</v>
      </c>
      <c r="F314" s="89" t="n">
        <v>131.590972490225</v>
      </c>
      <c r="G314" s="89" t="n">
        <v>619470.96</v>
      </c>
      <c r="H314" s="89" t="n">
        <v>3030575.7761194</v>
      </c>
      <c r="I314" s="89" t="n">
        <v>0</v>
      </c>
      <c r="J314" s="89" t="n">
        <v>368</v>
      </c>
      <c r="K314" s="89" t="n">
        <v>0</v>
      </c>
      <c r="L314" s="89" t="n">
        <v>6.28862157317615</v>
      </c>
    </row>
    <row r="315" customFormat="false" ht="12.75" hidden="true" customHeight="true" outlineLevel="1" collapsed="false">
      <c r="A315" s="13"/>
      <c r="B315" s="18" t="s">
        <v>757</v>
      </c>
      <c r="C315" s="89" t="n">
        <v>-19578.88</v>
      </c>
      <c r="D315" s="89" t="n">
        <v>22463.6851950516</v>
      </c>
      <c r="E315" s="89" t="n">
        <v>42042.5651950516</v>
      </c>
      <c r="F315" s="89" t="n">
        <v>187.157916566214</v>
      </c>
      <c r="G315" s="89" t="n">
        <v>869416.79</v>
      </c>
      <c r="H315" s="89" t="n">
        <v>4671377.23880597</v>
      </c>
      <c r="I315" s="89" t="n">
        <v>0</v>
      </c>
      <c r="J315" s="89" t="n">
        <v>184</v>
      </c>
      <c r="K315" s="89" t="n">
        <v>0</v>
      </c>
      <c r="L315" s="89" t="n">
        <v>0.884817825124003</v>
      </c>
    </row>
    <row r="316" customFormat="false" ht="12.75" hidden="true" customHeight="true" outlineLevel="1" collapsed="false">
      <c r="A316" s="13"/>
      <c r="B316" s="18" t="s">
        <v>758</v>
      </c>
      <c r="C316" s="89" t="n">
        <v>-45671.42</v>
      </c>
      <c r="D316" s="89" t="n">
        <v>110503.80116479</v>
      </c>
      <c r="E316" s="89" t="n">
        <v>156175.22116479</v>
      </c>
      <c r="F316" s="89" t="n">
        <v>141.33018006493</v>
      </c>
      <c r="G316" s="89" t="n">
        <v>2319073.44</v>
      </c>
      <c r="H316" s="89" t="n">
        <v>6022865.30597015</v>
      </c>
      <c r="I316" s="89" t="n">
        <v>0</v>
      </c>
      <c r="J316" s="89" t="n">
        <v>782</v>
      </c>
      <c r="K316" s="89" t="n">
        <v>0</v>
      </c>
      <c r="L316" s="89" t="n">
        <v>14.347651511517</v>
      </c>
    </row>
    <row r="317" customFormat="false" ht="12.75" hidden="true" customHeight="true" outlineLevel="1" collapsed="false">
      <c r="A317" s="13"/>
      <c r="B317" s="18" t="s">
        <v>759</v>
      </c>
      <c r="C317" s="89" t="n">
        <v>-33793.7</v>
      </c>
      <c r="D317" s="89" t="n">
        <v>-6129.21268656717</v>
      </c>
      <c r="E317" s="89" t="n">
        <v>27664.4873134328</v>
      </c>
      <c r="F317" s="89" t="n">
        <v>-451.354663773742</v>
      </c>
      <c r="G317" s="89" t="n">
        <v>1210962.42</v>
      </c>
      <c r="H317" s="89" t="n">
        <v>5638875.67164179</v>
      </c>
      <c r="I317" s="89" t="n">
        <v>0</v>
      </c>
      <c r="J317" s="89" t="n">
        <v>0</v>
      </c>
      <c r="K317" s="89" t="n">
        <v>0</v>
      </c>
      <c r="L317" s="89" t="n">
        <v>0</v>
      </c>
    </row>
    <row r="318" customFormat="false" ht="12.75" hidden="true" customHeight="true" outlineLevel="1" collapsed="false">
      <c r="A318" s="13"/>
      <c r="B318" s="18" t="s">
        <v>760</v>
      </c>
      <c r="C318" s="89" t="n">
        <v>-57661.43</v>
      </c>
      <c r="D318" s="89" t="n">
        <v>-1151.26632462687</v>
      </c>
      <c r="E318" s="89" t="n">
        <v>56510.1636753731</v>
      </c>
      <c r="F318" s="89" t="n">
        <v>-4908.52224776821</v>
      </c>
      <c r="G318" s="89" t="n">
        <v>2033746.94</v>
      </c>
      <c r="H318" s="89" t="n">
        <v>1059165.01865672</v>
      </c>
      <c r="I318" s="89" t="n">
        <v>0</v>
      </c>
      <c r="J318" s="89" t="n">
        <v>0</v>
      </c>
      <c r="K318" s="89" t="n">
        <v>0</v>
      </c>
      <c r="L318" s="89" t="n">
        <v>0</v>
      </c>
    </row>
    <row r="319" customFormat="false" ht="12.75" hidden="true" customHeight="true" outlineLevel="1" collapsed="false">
      <c r="A319" s="13"/>
      <c r="B319" s="18" t="s">
        <v>761</v>
      </c>
      <c r="C319" s="89" t="n">
        <v>-6475.18</v>
      </c>
      <c r="D319" s="89" t="n">
        <v>-4003.43983208956</v>
      </c>
      <c r="E319" s="89" t="n">
        <v>2471.74016791044</v>
      </c>
      <c r="F319" s="89" t="n">
        <v>-61.7404100368443</v>
      </c>
      <c r="G319" s="89" t="n">
        <v>1193099.24</v>
      </c>
      <c r="H319" s="89" t="n">
        <v>3683164.64552239</v>
      </c>
      <c r="I319" s="89" t="n">
        <v>0</v>
      </c>
      <c r="J319" s="89" t="n">
        <v>0</v>
      </c>
      <c r="K319" s="89" t="n">
        <v>0</v>
      </c>
      <c r="L319" s="89" t="n">
        <v>0</v>
      </c>
    </row>
    <row r="320" customFormat="false" ht="12.75" hidden="true" customHeight="true" outlineLevel="1" collapsed="false">
      <c r="A320" s="13"/>
      <c r="B320" s="18" t="s">
        <v>762</v>
      </c>
      <c r="C320" s="89" t="n">
        <v>-2682.05</v>
      </c>
      <c r="D320" s="89" t="n">
        <v>-3837.5979477612</v>
      </c>
      <c r="E320" s="89" t="n">
        <v>-1155.5479477612</v>
      </c>
      <c r="F320" s="89" t="n">
        <v>30.1112300843117</v>
      </c>
      <c r="G320" s="89" t="n">
        <v>0</v>
      </c>
      <c r="H320" s="89" t="n">
        <v>3530590.1119403</v>
      </c>
      <c r="I320" s="89" t="n">
        <v>0</v>
      </c>
      <c r="J320" s="89" t="n">
        <v>0</v>
      </c>
      <c r="K320" s="89" t="n">
        <v>0</v>
      </c>
      <c r="L320" s="89" t="n">
        <v>0</v>
      </c>
    </row>
    <row r="321" customFormat="false" ht="12.75" hidden="true" customHeight="true" outlineLevel="1" collapsed="false">
      <c r="A321" s="13"/>
      <c r="B321" s="18" t="s">
        <v>763</v>
      </c>
      <c r="C321" s="89" t="n">
        <v>0</v>
      </c>
      <c r="D321" s="89" t="n">
        <v>-992.094216417907</v>
      </c>
      <c r="E321" s="89" t="n">
        <v>-992.094216417907</v>
      </c>
      <c r="F321" s="89" t="n">
        <v>100</v>
      </c>
      <c r="G321" s="89" t="n">
        <v>0</v>
      </c>
      <c r="H321" s="89" t="n">
        <v>912726.679104478</v>
      </c>
      <c r="I321" s="89" t="n">
        <v>0</v>
      </c>
      <c r="J321" s="89" t="n">
        <v>0</v>
      </c>
      <c r="K321" s="89" t="n">
        <v>0</v>
      </c>
      <c r="L321" s="89" t="n">
        <v>0</v>
      </c>
    </row>
    <row r="322" customFormat="false" ht="12.75" hidden="true" customHeight="true" outlineLevel="1" collapsed="false">
      <c r="A322" s="13"/>
      <c r="B322" s="18" t="s">
        <v>764</v>
      </c>
      <c r="C322" s="89" t="n">
        <v>0</v>
      </c>
      <c r="D322" s="89" t="n">
        <v>3544.61164310686</v>
      </c>
      <c r="E322" s="89" t="n">
        <v>3544.61164310686</v>
      </c>
      <c r="F322" s="89" t="n">
        <v>100</v>
      </c>
      <c r="G322" s="89" t="n">
        <v>0</v>
      </c>
      <c r="H322" s="89" t="n">
        <v>-3680000</v>
      </c>
      <c r="I322" s="89" t="n">
        <v>0</v>
      </c>
      <c r="J322" s="89" t="n">
        <v>0</v>
      </c>
      <c r="K322" s="89" t="n">
        <v>0</v>
      </c>
      <c r="L322" s="89" t="n">
        <v>0</v>
      </c>
    </row>
    <row r="323" customFormat="false" ht="12.75" hidden="true" customHeight="true" outlineLevel="1" collapsed="false">
      <c r="A323" s="13"/>
      <c r="B323" s="18" t="s">
        <v>765</v>
      </c>
      <c r="C323" s="89" t="n">
        <v>-9846.9</v>
      </c>
      <c r="D323" s="89" t="n">
        <v>25643.2141129621</v>
      </c>
      <c r="E323" s="89" t="n">
        <v>35490.1141129621</v>
      </c>
      <c r="F323" s="89" t="n">
        <v>138.399632575788</v>
      </c>
      <c r="G323" s="89" t="n">
        <v>787011.7</v>
      </c>
      <c r="H323" s="89" t="n">
        <v>1746210.63432836</v>
      </c>
      <c r="I323" s="89" t="n">
        <v>0</v>
      </c>
      <c r="J323" s="89" t="n">
        <v>184</v>
      </c>
      <c r="K323" s="89" t="n">
        <v>0</v>
      </c>
      <c r="L323" s="89" t="n">
        <v>2.70204671549637</v>
      </c>
    </row>
    <row r="324" customFormat="false" ht="12.75" hidden="true" customHeight="true" outlineLevel="1" collapsed="false">
      <c r="A324" s="13"/>
      <c r="B324" s="18" t="s">
        <v>766</v>
      </c>
      <c r="C324" s="89" t="n">
        <v>-229.9</v>
      </c>
      <c r="D324" s="89" t="n">
        <v>-1320.17723880597</v>
      </c>
      <c r="E324" s="89" t="n">
        <v>-1090.27723880597</v>
      </c>
      <c r="F324" s="89" t="n">
        <v>82.5856715869506</v>
      </c>
      <c r="G324" s="89" t="n">
        <v>0</v>
      </c>
      <c r="H324" s="89" t="n">
        <v>1214563.05970149</v>
      </c>
      <c r="I324" s="89" t="n">
        <v>0</v>
      </c>
      <c r="J324" s="89" t="n">
        <v>0</v>
      </c>
      <c r="K324" s="89" t="n">
        <v>0</v>
      </c>
      <c r="L324" s="89" t="n">
        <v>0</v>
      </c>
    </row>
    <row r="325" customFormat="false" ht="12.75" hidden="true" customHeight="true" outlineLevel="1" collapsed="false">
      <c r="A325" s="13"/>
      <c r="B325" s="18" t="s">
        <v>767</v>
      </c>
      <c r="C325" s="89" t="n">
        <v>0</v>
      </c>
      <c r="D325" s="89" t="n">
        <v>-580.466417910446</v>
      </c>
      <c r="E325" s="89" t="n">
        <v>-580.466417910446</v>
      </c>
      <c r="F325" s="89" t="n">
        <v>100</v>
      </c>
      <c r="G325" s="89" t="n">
        <v>0</v>
      </c>
      <c r="H325" s="89" t="n">
        <v>534029.104477612</v>
      </c>
      <c r="I325" s="89" t="n">
        <v>0</v>
      </c>
      <c r="J325" s="89" t="n">
        <v>0</v>
      </c>
      <c r="K325" s="89" t="n">
        <v>0</v>
      </c>
      <c r="L325" s="89" t="n">
        <v>0</v>
      </c>
    </row>
    <row r="326" customFormat="false" ht="12.75" hidden="true" customHeight="true" outlineLevel="1" collapsed="false">
      <c r="A326" s="13"/>
      <c r="B326" s="18" t="s">
        <v>768</v>
      </c>
      <c r="C326" s="89" t="n">
        <v>-11915.94</v>
      </c>
      <c r="D326" s="89" t="n">
        <v>31651.9137077449</v>
      </c>
      <c r="E326" s="89" t="n">
        <v>43567.8537077449</v>
      </c>
      <c r="F326" s="89" t="n">
        <v>137.646823222206</v>
      </c>
      <c r="G326" s="89" t="n">
        <v>439633.27</v>
      </c>
      <c r="H326" s="89" t="n">
        <v>2552698.91169154</v>
      </c>
      <c r="I326" s="89" t="n">
        <v>0</v>
      </c>
      <c r="J326" s="89" t="n">
        <v>230</v>
      </c>
      <c r="K326" s="89" t="n">
        <v>0</v>
      </c>
      <c r="L326" s="89" t="n">
        <v>3.033480738495</v>
      </c>
    </row>
    <row r="327" customFormat="false" ht="12.75" hidden="true" customHeight="true" outlineLevel="1" collapsed="false">
      <c r="A327" s="13"/>
      <c r="B327" s="18" t="s">
        <v>769</v>
      </c>
      <c r="C327" s="89" t="n">
        <v>-9139.97</v>
      </c>
      <c r="D327" s="89" t="n">
        <v>0</v>
      </c>
      <c r="E327" s="89" t="n">
        <v>9139.97</v>
      </c>
      <c r="F327" s="89" t="n">
        <v>0</v>
      </c>
      <c r="G327" s="89" t="n">
        <v>394702.54</v>
      </c>
      <c r="H327" s="89" t="n">
        <v>12769676.0458955</v>
      </c>
      <c r="I327" s="89" t="n">
        <v>0</v>
      </c>
      <c r="J327" s="89" t="n">
        <v>0</v>
      </c>
      <c r="K327" s="89" t="n">
        <v>0</v>
      </c>
      <c r="L327" s="89" t="n">
        <v>0</v>
      </c>
    </row>
    <row r="328" customFormat="false" ht="12.75" hidden="true" customHeight="true" outlineLevel="1" collapsed="false">
      <c r="A328" s="13"/>
      <c r="B328" s="18" t="s">
        <v>770</v>
      </c>
      <c r="C328" s="89" t="n">
        <v>-9236.29</v>
      </c>
      <c r="D328" s="89" t="n">
        <v>-1894.55457089553</v>
      </c>
      <c r="E328" s="89" t="n">
        <v>7341.73542910448</v>
      </c>
      <c r="F328" s="89" t="n">
        <v>-387.517759682908</v>
      </c>
      <c r="G328" s="89" t="n">
        <v>602767.9</v>
      </c>
      <c r="H328" s="89" t="n">
        <v>1742990.20522388</v>
      </c>
      <c r="I328" s="89" t="n">
        <v>0</v>
      </c>
      <c r="J328" s="89" t="n">
        <v>0</v>
      </c>
      <c r="K328" s="89" t="n">
        <v>0</v>
      </c>
      <c r="L328" s="89" t="n">
        <v>0</v>
      </c>
    </row>
    <row r="329" customFormat="false" ht="12.75" hidden="true" customHeight="true" outlineLevel="1" collapsed="false">
      <c r="A329" s="13"/>
      <c r="B329" s="18" t="s">
        <v>771</v>
      </c>
      <c r="C329" s="89" t="n">
        <v>0</v>
      </c>
      <c r="D329" s="89" t="n">
        <v>0</v>
      </c>
      <c r="E329" s="89" t="n">
        <v>0</v>
      </c>
      <c r="F329" s="89" t="n">
        <v>0</v>
      </c>
      <c r="G329" s="89" t="n">
        <v>0</v>
      </c>
      <c r="H329" s="89" t="n">
        <v>0</v>
      </c>
      <c r="I329" s="89" t="n">
        <v>0</v>
      </c>
      <c r="J329" s="89" t="n">
        <v>0</v>
      </c>
      <c r="K329" s="89" t="n">
        <v>0</v>
      </c>
      <c r="L329" s="89" t="n">
        <v>0</v>
      </c>
    </row>
    <row r="330" customFormat="false" ht="12.75" hidden="false" customHeight="true" outlineLevel="0" collapsed="false">
      <c r="A330" s="13"/>
      <c r="B330" s="20" t="s">
        <v>245</v>
      </c>
      <c r="C330" s="89" t="n">
        <v>-779668.27</v>
      </c>
      <c r="D330" s="89" t="n">
        <v>570311.781817412</v>
      </c>
      <c r="E330" s="89" t="n">
        <v>1349980.05181741</v>
      </c>
      <c r="F330" s="89" t="n">
        <v>236.70912908645</v>
      </c>
      <c r="G330" s="89" t="n">
        <v>35471608.09</v>
      </c>
      <c r="H330" s="89" t="n">
        <v>145832381.728515</v>
      </c>
      <c r="I330" s="89" t="n">
        <v>230</v>
      </c>
      <c r="J330" s="89" t="n">
        <v>4094</v>
      </c>
      <c r="K330" s="89" t="n">
        <v>-5.05541507013194</v>
      </c>
      <c r="L330" s="89" t="n">
        <v>16.0107259212698</v>
      </c>
    </row>
    <row r="331" customFormat="false" ht="12.75" hidden="true" customHeight="false" outlineLevel="1" collapsed="false">
      <c r="A331" s="13"/>
      <c r="B331" s="18" t="s">
        <v>772</v>
      </c>
      <c r="C331" s="89" t="n">
        <v>0</v>
      </c>
      <c r="D331" s="89" t="n">
        <v>0</v>
      </c>
      <c r="E331" s="89" t="n">
        <v>0</v>
      </c>
      <c r="F331" s="89" t="n">
        <v>0</v>
      </c>
      <c r="G331" s="89" t="n">
        <v>0</v>
      </c>
      <c r="H331" s="89" t="n">
        <v>0</v>
      </c>
      <c r="I331" s="89" t="n">
        <v>0</v>
      </c>
      <c r="J331" s="89" t="n">
        <v>0</v>
      </c>
      <c r="K331" s="89" t="n">
        <v>0</v>
      </c>
      <c r="L331" s="89" t="n">
        <v>0</v>
      </c>
    </row>
    <row r="332" customFormat="false" ht="12.75" hidden="true" customHeight="true" outlineLevel="1" collapsed="false">
      <c r="A332" s="13"/>
      <c r="B332" s="18" t="s">
        <v>773</v>
      </c>
      <c r="C332" s="89" t="n">
        <v>0</v>
      </c>
      <c r="D332" s="89" t="n">
        <v>0</v>
      </c>
      <c r="E332" s="89" t="n">
        <v>0</v>
      </c>
      <c r="F332" s="89" t="n">
        <v>0</v>
      </c>
      <c r="G332" s="89" t="n">
        <v>0</v>
      </c>
      <c r="H332" s="89" t="n">
        <v>2435330.28358209</v>
      </c>
      <c r="I332" s="89" t="n">
        <v>0</v>
      </c>
      <c r="J332" s="89" t="n">
        <v>0</v>
      </c>
      <c r="K332" s="89" t="n">
        <v>0</v>
      </c>
      <c r="L332" s="89" t="n">
        <v>0</v>
      </c>
    </row>
    <row r="333" customFormat="false" ht="12.75" hidden="true" customHeight="true" outlineLevel="1" collapsed="false">
      <c r="A333" s="13"/>
      <c r="B333" s="18" t="s">
        <v>774</v>
      </c>
      <c r="C333" s="89" t="n">
        <v>-61075.73</v>
      </c>
      <c r="D333" s="89" t="n">
        <v>0</v>
      </c>
      <c r="E333" s="89" t="n">
        <v>61075.73</v>
      </c>
      <c r="F333" s="89" t="n">
        <v>0</v>
      </c>
      <c r="G333" s="89" t="n">
        <v>5145838.53</v>
      </c>
      <c r="H333" s="89" t="n">
        <v>0</v>
      </c>
      <c r="I333" s="89" t="n">
        <v>0</v>
      </c>
      <c r="J333" s="89" t="n">
        <v>2691</v>
      </c>
      <c r="K333" s="89" t="n">
        <v>0</v>
      </c>
      <c r="L333" s="89" t="n">
        <v>0</v>
      </c>
    </row>
    <row r="334" customFormat="false" ht="12.75" hidden="true" customHeight="true" outlineLevel="1" collapsed="false">
      <c r="A334" s="13"/>
      <c r="B334" s="18" t="s">
        <v>775</v>
      </c>
      <c r="C334" s="89" t="n">
        <v>-5517.37</v>
      </c>
      <c r="D334" s="89" t="n">
        <v>0</v>
      </c>
      <c r="E334" s="89" t="n">
        <v>5517.37</v>
      </c>
      <c r="F334" s="89" t="n">
        <v>0</v>
      </c>
      <c r="G334" s="89" t="n">
        <v>592600.29</v>
      </c>
      <c r="H334" s="89" t="n">
        <v>7287023.7528125</v>
      </c>
      <c r="I334" s="89" t="n">
        <v>0</v>
      </c>
      <c r="J334" s="89" t="n">
        <v>0</v>
      </c>
      <c r="K334" s="89" t="n">
        <v>0</v>
      </c>
      <c r="L334" s="89" t="n">
        <v>0</v>
      </c>
    </row>
    <row r="335" customFormat="false" ht="12.75" hidden="true" customHeight="true" outlineLevel="1" collapsed="false">
      <c r="A335" s="13"/>
      <c r="B335" s="18" t="s">
        <v>776</v>
      </c>
      <c r="C335" s="89" t="n">
        <v>0</v>
      </c>
      <c r="D335" s="89" t="n">
        <v>0</v>
      </c>
      <c r="E335" s="89" t="n">
        <v>0</v>
      </c>
      <c r="F335" s="89" t="n">
        <v>0</v>
      </c>
      <c r="G335" s="89" t="n">
        <v>0</v>
      </c>
      <c r="H335" s="89" t="n">
        <v>14.589552238806</v>
      </c>
      <c r="I335" s="89" t="n">
        <v>0</v>
      </c>
      <c r="J335" s="89" t="n">
        <v>0</v>
      </c>
      <c r="K335" s="89" t="n">
        <v>0</v>
      </c>
      <c r="L335" s="89" t="n">
        <v>0</v>
      </c>
    </row>
    <row r="336" customFormat="false" ht="12.75" hidden="true" customHeight="true" outlineLevel="1" collapsed="false">
      <c r="A336" s="13"/>
      <c r="B336" s="18" t="s">
        <v>777</v>
      </c>
      <c r="C336" s="89" t="n">
        <v>0</v>
      </c>
      <c r="D336" s="89" t="n">
        <v>0</v>
      </c>
      <c r="E336" s="89" t="n">
        <v>0</v>
      </c>
      <c r="F336" s="89" t="n">
        <v>0</v>
      </c>
      <c r="G336" s="89" t="n">
        <v>1536069.03</v>
      </c>
      <c r="H336" s="89" t="n">
        <v>13956505.5833022</v>
      </c>
      <c r="I336" s="89" t="n">
        <v>0</v>
      </c>
      <c r="J336" s="89" t="n">
        <v>0</v>
      </c>
      <c r="K336" s="89" t="n">
        <v>0</v>
      </c>
      <c r="L336" s="89" t="n">
        <v>0</v>
      </c>
    </row>
    <row r="337" customFormat="false" ht="12.75" hidden="true" customHeight="true" outlineLevel="1" collapsed="false">
      <c r="A337" s="13"/>
      <c r="B337" s="18" t="s">
        <v>778</v>
      </c>
      <c r="C337" s="89" t="n">
        <v>0</v>
      </c>
      <c r="D337" s="89" t="n">
        <v>0</v>
      </c>
      <c r="E337" s="89" t="n">
        <v>0</v>
      </c>
      <c r="F337" s="89" t="n">
        <v>0</v>
      </c>
      <c r="G337" s="89" t="n">
        <v>0</v>
      </c>
      <c r="H337" s="89" t="n">
        <v>0</v>
      </c>
      <c r="I337" s="89" t="n">
        <v>0</v>
      </c>
      <c r="J337" s="89" t="n">
        <v>0</v>
      </c>
      <c r="K337" s="89" t="n">
        <v>0</v>
      </c>
      <c r="L337" s="89" t="n">
        <v>0</v>
      </c>
    </row>
    <row r="338" customFormat="false" ht="12.75" hidden="true" customHeight="true" outlineLevel="1" collapsed="false">
      <c r="A338" s="13"/>
      <c r="B338" s="18" t="s">
        <v>779</v>
      </c>
      <c r="C338" s="89" t="n">
        <v>-36782.35</v>
      </c>
      <c r="D338" s="89" t="n">
        <v>0</v>
      </c>
      <c r="E338" s="89" t="n">
        <v>36782.35</v>
      </c>
      <c r="F338" s="89" t="n">
        <v>0</v>
      </c>
      <c r="G338" s="89" t="n">
        <v>2015898.02</v>
      </c>
      <c r="H338" s="89" t="n">
        <v>4976246.15438432</v>
      </c>
      <c r="I338" s="89" t="n">
        <v>0</v>
      </c>
      <c r="J338" s="89" t="n">
        <v>0</v>
      </c>
      <c r="K338" s="89" t="n">
        <v>0</v>
      </c>
      <c r="L338" s="89" t="n">
        <v>0</v>
      </c>
    </row>
    <row r="339" customFormat="false" ht="12.75" hidden="true" customHeight="true" outlineLevel="1" collapsed="false">
      <c r="A339" s="13"/>
      <c r="B339" s="18" t="s">
        <v>780</v>
      </c>
      <c r="C339" s="89" t="n">
        <v>0</v>
      </c>
      <c r="D339" s="89" t="n">
        <v>0</v>
      </c>
      <c r="E339" s="89" t="n">
        <v>0</v>
      </c>
      <c r="F339" s="89" t="n">
        <v>0</v>
      </c>
      <c r="G339" s="89" t="n">
        <v>0</v>
      </c>
      <c r="H339" s="89" t="n">
        <v>20526326.6560012</v>
      </c>
      <c r="I339" s="89" t="n">
        <v>0</v>
      </c>
      <c r="J339" s="89" t="n">
        <v>0</v>
      </c>
      <c r="K339" s="89" t="n">
        <v>0</v>
      </c>
      <c r="L339" s="89" t="n">
        <v>0</v>
      </c>
    </row>
    <row r="340" customFormat="false" ht="12.75" hidden="true" customHeight="true" outlineLevel="1" collapsed="false">
      <c r="A340" s="13"/>
      <c r="B340" s="18" t="s">
        <v>781</v>
      </c>
      <c r="C340" s="89" t="n">
        <v>0</v>
      </c>
      <c r="D340" s="89" t="n">
        <v>0</v>
      </c>
      <c r="E340" s="89" t="n">
        <v>0</v>
      </c>
      <c r="F340" s="89" t="n">
        <v>0</v>
      </c>
      <c r="G340" s="89" t="n">
        <v>0</v>
      </c>
      <c r="H340" s="89" t="n">
        <v>0</v>
      </c>
      <c r="I340" s="89" t="n">
        <v>0</v>
      </c>
      <c r="J340" s="89" t="n">
        <v>0</v>
      </c>
      <c r="K340" s="89" t="n">
        <v>0</v>
      </c>
      <c r="L340" s="89" t="n">
        <v>0</v>
      </c>
    </row>
    <row r="341" customFormat="false" ht="12.75" hidden="true" customHeight="true" outlineLevel="1" collapsed="false">
      <c r="A341" s="13"/>
      <c r="B341" s="18" t="s">
        <v>782</v>
      </c>
      <c r="C341" s="89" t="n">
        <v>0</v>
      </c>
      <c r="D341" s="89" t="n">
        <v>0</v>
      </c>
      <c r="E341" s="89" t="n">
        <v>0</v>
      </c>
      <c r="F341" s="89" t="n">
        <v>0</v>
      </c>
      <c r="G341" s="89" t="n">
        <v>262848.83</v>
      </c>
      <c r="H341" s="89" t="n">
        <v>0</v>
      </c>
      <c r="I341" s="89" t="n">
        <v>0</v>
      </c>
      <c r="J341" s="89" t="n">
        <v>2691</v>
      </c>
      <c r="K341" s="89" t="n">
        <v>0</v>
      </c>
      <c r="L341" s="89" t="n">
        <v>0</v>
      </c>
    </row>
    <row r="342" customFormat="false" ht="12.75" hidden="true" customHeight="true" outlineLevel="1" collapsed="false">
      <c r="A342" s="13"/>
      <c r="B342" s="18" t="s">
        <v>783</v>
      </c>
      <c r="C342" s="89" t="n">
        <v>0</v>
      </c>
      <c r="D342" s="89" t="n">
        <v>0</v>
      </c>
      <c r="E342" s="89" t="n">
        <v>0</v>
      </c>
      <c r="F342" s="89" t="n">
        <v>0</v>
      </c>
      <c r="G342" s="89" t="n">
        <v>0</v>
      </c>
      <c r="H342" s="89" t="n">
        <v>0</v>
      </c>
      <c r="I342" s="89" t="n">
        <v>0</v>
      </c>
      <c r="J342" s="89" t="n">
        <v>0</v>
      </c>
      <c r="K342" s="89" t="n">
        <v>0</v>
      </c>
      <c r="L342" s="89" t="n">
        <v>0</v>
      </c>
    </row>
    <row r="343" customFormat="false" ht="12.75" hidden="true" customHeight="true" outlineLevel="1" collapsed="false">
      <c r="A343" s="13"/>
      <c r="B343" s="18" t="s">
        <v>784</v>
      </c>
      <c r="C343" s="89" t="n">
        <v>0</v>
      </c>
      <c r="D343" s="89" t="n">
        <v>0</v>
      </c>
      <c r="E343" s="89" t="n">
        <v>0</v>
      </c>
      <c r="F343" s="89" t="n">
        <v>0</v>
      </c>
      <c r="G343" s="89" t="n">
        <v>0</v>
      </c>
      <c r="H343" s="89" t="n">
        <v>40.6218905472637</v>
      </c>
      <c r="I343" s="89" t="n">
        <v>0</v>
      </c>
      <c r="J343" s="89" t="n">
        <v>0</v>
      </c>
      <c r="K343" s="89" t="n">
        <v>0</v>
      </c>
      <c r="L343" s="89" t="n">
        <v>0</v>
      </c>
    </row>
    <row r="344" customFormat="false" ht="12.75" hidden="true" customHeight="true" outlineLevel="1" collapsed="false">
      <c r="A344" s="13"/>
      <c r="B344" s="18" t="s">
        <v>785</v>
      </c>
      <c r="C344" s="89" t="n">
        <v>0</v>
      </c>
      <c r="D344" s="89" t="n">
        <v>0</v>
      </c>
      <c r="E344" s="89" t="n">
        <v>0</v>
      </c>
      <c r="F344" s="89" t="n">
        <v>0</v>
      </c>
      <c r="G344" s="89" t="n">
        <v>0</v>
      </c>
      <c r="H344" s="89" t="n">
        <v>21.8843283582089</v>
      </c>
      <c r="I344" s="89" t="n">
        <v>0</v>
      </c>
      <c r="J344" s="89" t="n">
        <v>0</v>
      </c>
      <c r="K344" s="89" t="n">
        <v>0</v>
      </c>
      <c r="L344" s="89" t="n">
        <v>0</v>
      </c>
    </row>
    <row r="345" customFormat="false" ht="12.75" hidden="true" customHeight="true" outlineLevel="1" collapsed="false">
      <c r="A345" s="13"/>
      <c r="B345" s="18" t="s">
        <v>786</v>
      </c>
      <c r="C345" s="89" t="n">
        <v>0</v>
      </c>
      <c r="D345" s="89" t="n">
        <v>0</v>
      </c>
      <c r="E345" s="89" t="n">
        <v>0</v>
      </c>
      <c r="F345" s="89" t="n">
        <v>0</v>
      </c>
      <c r="G345" s="89" t="n">
        <v>0</v>
      </c>
      <c r="H345" s="89" t="n">
        <v>0</v>
      </c>
      <c r="I345" s="89" t="n">
        <v>0</v>
      </c>
      <c r="J345" s="89" t="n">
        <v>0</v>
      </c>
      <c r="K345" s="89" t="n">
        <v>0</v>
      </c>
      <c r="L345" s="89" t="n">
        <v>0</v>
      </c>
    </row>
    <row r="346" customFormat="false" ht="12.75" hidden="true" customHeight="true" outlineLevel="1" collapsed="false">
      <c r="A346" s="13"/>
      <c r="B346" s="18" t="s">
        <v>787</v>
      </c>
      <c r="C346" s="89" t="n">
        <v>0</v>
      </c>
      <c r="D346" s="89" t="n">
        <v>0</v>
      </c>
      <c r="E346" s="89" t="n">
        <v>0</v>
      </c>
      <c r="F346" s="89" t="n">
        <v>0</v>
      </c>
      <c r="G346" s="89" t="n">
        <v>0</v>
      </c>
      <c r="H346" s="89" t="n">
        <v>0</v>
      </c>
      <c r="I346" s="89" t="n">
        <v>0</v>
      </c>
      <c r="J346" s="89" t="n">
        <v>0</v>
      </c>
      <c r="K346" s="89" t="n">
        <v>0</v>
      </c>
      <c r="L346" s="89" t="n">
        <v>0</v>
      </c>
    </row>
    <row r="347" customFormat="false" ht="12.75" hidden="true" customHeight="true" outlineLevel="1" collapsed="false">
      <c r="A347" s="13"/>
      <c r="B347" s="18" t="s">
        <v>788</v>
      </c>
      <c r="C347" s="89" t="n">
        <v>0</v>
      </c>
      <c r="D347" s="89" t="n">
        <v>0</v>
      </c>
      <c r="E347" s="89" t="n">
        <v>0</v>
      </c>
      <c r="F347" s="89" t="n">
        <v>0</v>
      </c>
      <c r="G347" s="89" t="n">
        <v>1599356.06</v>
      </c>
      <c r="H347" s="89" t="n">
        <v>4112516.57695895</v>
      </c>
      <c r="I347" s="89" t="n">
        <v>0</v>
      </c>
      <c r="J347" s="89" t="n">
        <v>0</v>
      </c>
      <c r="K347" s="89" t="n">
        <v>0</v>
      </c>
      <c r="L347" s="89" t="n">
        <v>0</v>
      </c>
    </row>
    <row r="348" customFormat="false" ht="12.75" hidden="true" customHeight="true" outlineLevel="1" collapsed="false">
      <c r="A348" s="13"/>
      <c r="B348" s="18" t="s">
        <v>789</v>
      </c>
      <c r="C348" s="89" t="n">
        <v>0</v>
      </c>
      <c r="D348" s="89" t="n">
        <v>0</v>
      </c>
      <c r="E348" s="89" t="n">
        <v>0</v>
      </c>
      <c r="F348" s="89" t="n">
        <v>0</v>
      </c>
      <c r="G348" s="89" t="n">
        <v>0</v>
      </c>
      <c r="H348" s="89" t="n">
        <v>7.29477611940299</v>
      </c>
      <c r="I348" s="89" t="n">
        <v>0</v>
      </c>
      <c r="J348" s="89" t="n">
        <v>0</v>
      </c>
      <c r="K348" s="89" t="n">
        <v>0</v>
      </c>
      <c r="L348" s="89" t="n">
        <v>0</v>
      </c>
    </row>
    <row r="349" customFormat="false" ht="12.75" hidden="true" customHeight="true" outlineLevel="1" collapsed="false">
      <c r="A349" s="13"/>
      <c r="B349" s="18" t="s">
        <v>790</v>
      </c>
      <c r="C349" s="89" t="n">
        <v>-45441.53</v>
      </c>
      <c r="D349" s="89" t="n">
        <v>0</v>
      </c>
      <c r="E349" s="89" t="n">
        <v>45441.53</v>
      </c>
      <c r="F349" s="89" t="n">
        <v>0</v>
      </c>
      <c r="G349" s="89" t="n">
        <v>1844060.19</v>
      </c>
      <c r="H349" s="89" t="n">
        <v>14120790.4402985</v>
      </c>
      <c r="I349" s="89" t="n">
        <v>0</v>
      </c>
      <c r="J349" s="89" t="n">
        <v>0</v>
      </c>
      <c r="K349" s="89" t="n">
        <v>0</v>
      </c>
      <c r="L349" s="89" t="n">
        <v>0</v>
      </c>
    </row>
    <row r="350" customFormat="false" ht="12.75" hidden="true" customHeight="true" outlineLevel="1" collapsed="false">
      <c r="A350" s="13"/>
      <c r="B350" s="18" t="s">
        <v>791</v>
      </c>
      <c r="C350" s="89" t="n">
        <v>-6436.88</v>
      </c>
      <c r="D350" s="89" t="n">
        <v>0</v>
      </c>
      <c r="E350" s="89" t="n">
        <v>6436.88</v>
      </c>
      <c r="F350" s="89" t="n">
        <v>0</v>
      </c>
      <c r="G350" s="89" t="n">
        <v>353241.13</v>
      </c>
      <c r="H350" s="89" t="n">
        <v>9718775.29850747</v>
      </c>
      <c r="I350" s="89" t="n">
        <v>0</v>
      </c>
      <c r="J350" s="89" t="n">
        <v>0</v>
      </c>
      <c r="K350" s="89" t="n">
        <v>0</v>
      </c>
      <c r="L350" s="89" t="n">
        <v>0</v>
      </c>
    </row>
    <row r="351" customFormat="false" ht="12.75" hidden="true" customHeight="true" outlineLevel="1" collapsed="false">
      <c r="A351" s="13"/>
      <c r="B351" s="18" t="s">
        <v>792</v>
      </c>
      <c r="C351" s="89" t="n">
        <v>993.7</v>
      </c>
      <c r="D351" s="89" t="n">
        <v>0</v>
      </c>
      <c r="E351" s="89" t="n">
        <v>-993.7</v>
      </c>
      <c r="F351" s="89" t="n">
        <v>0</v>
      </c>
      <c r="G351" s="89" t="n">
        <v>188416.23</v>
      </c>
      <c r="H351" s="89" t="n">
        <v>0</v>
      </c>
      <c r="I351" s="89" t="n">
        <v>0</v>
      </c>
      <c r="J351" s="89" t="n">
        <v>0</v>
      </c>
      <c r="K351" s="89" t="n">
        <v>0</v>
      </c>
      <c r="L351" s="89" t="n">
        <v>0</v>
      </c>
    </row>
    <row r="352" customFormat="false" ht="12.75" hidden="true" customHeight="true" outlineLevel="1" collapsed="false">
      <c r="A352" s="13"/>
      <c r="B352" s="18" t="s">
        <v>793</v>
      </c>
      <c r="C352" s="89" t="n">
        <v>-36621.43</v>
      </c>
      <c r="D352" s="89" t="n">
        <v>0</v>
      </c>
      <c r="E352" s="89" t="n">
        <v>36621.43</v>
      </c>
      <c r="F352" s="89" t="n">
        <v>0</v>
      </c>
      <c r="G352" s="89" t="n">
        <v>1334816.96</v>
      </c>
      <c r="H352" s="89" t="n">
        <v>6886385.45895522</v>
      </c>
      <c r="I352" s="89" t="n">
        <v>0</v>
      </c>
      <c r="J352" s="89" t="n">
        <v>0</v>
      </c>
      <c r="K352" s="89" t="n">
        <v>0</v>
      </c>
      <c r="L352" s="89" t="n">
        <v>0</v>
      </c>
    </row>
    <row r="353" customFormat="false" ht="12.75" hidden="true" customHeight="true" outlineLevel="1" collapsed="false">
      <c r="A353" s="13"/>
      <c r="B353" s="18" t="s">
        <v>794</v>
      </c>
      <c r="C353" s="89" t="n">
        <v>-32184.54</v>
      </c>
      <c r="D353" s="89" t="n">
        <v>0</v>
      </c>
      <c r="E353" s="89" t="n">
        <v>32184.54</v>
      </c>
      <c r="F353" s="89" t="n">
        <v>0</v>
      </c>
      <c r="G353" s="89" t="n">
        <v>4733345.72</v>
      </c>
      <c r="H353" s="89" t="n">
        <v>2621725.37313433</v>
      </c>
      <c r="I353" s="89" t="n">
        <v>0</v>
      </c>
      <c r="J353" s="89" t="n">
        <v>46</v>
      </c>
      <c r="K353" s="89" t="n">
        <v>0</v>
      </c>
      <c r="L353" s="89" t="n">
        <v>0</v>
      </c>
    </row>
    <row r="354" customFormat="false" ht="12.75" hidden="true" customHeight="true" outlineLevel="1" collapsed="false">
      <c r="A354" s="13"/>
      <c r="B354" s="18" t="s">
        <v>795</v>
      </c>
      <c r="C354" s="89" t="n">
        <v>-12152.06</v>
      </c>
      <c r="D354" s="89" t="n">
        <v>0</v>
      </c>
      <c r="E354" s="89" t="n">
        <v>12152.06</v>
      </c>
      <c r="F354" s="89" t="n">
        <v>0</v>
      </c>
      <c r="G354" s="89" t="n">
        <v>794297.87</v>
      </c>
      <c r="H354" s="89" t="n">
        <v>0</v>
      </c>
      <c r="I354" s="89" t="n">
        <v>0</v>
      </c>
      <c r="J354" s="89" t="n">
        <v>0</v>
      </c>
      <c r="K354" s="89" t="n">
        <v>0</v>
      </c>
      <c r="L354" s="89" t="n">
        <v>0</v>
      </c>
    </row>
    <row r="355" customFormat="false" ht="12.75" hidden="true" customHeight="true" outlineLevel="1" collapsed="false">
      <c r="A355" s="13"/>
      <c r="B355" s="18" t="s">
        <v>796</v>
      </c>
      <c r="C355" s="89" t="n">
        <v>-54253.96</v>
      </c>
      <c r="D355" s="89" t="n">
        <v>0</v>
      </c>
      <c r="E355" s="89" t="n">
        <v>54253.96</v>
      </c>
      <c r="F355" s="89" t="n">
        <v>0</v>
      </c>
      <c r="G355" s="89" t="n">
        <v>0</v>
      </c>
      <c r="H355" s="89" t="n">
        <v>0</v>
      </c>
      <c r="I355" s="89" t="n">
        <v>0</v>
      </c>
      <c r="J355" s="89" t="n">
        <v>0</v>
      </c>
      <c r="K355" s="89" t="n">
        <v>0</v>
      </c>
      <c r="L355" s="89" t="n">
        <v>0</v>
      </c>
    </row>
    <row r="356" customFormat="false" ht="12.75" hidden="true" customHeight="true" outlineLevel="1" collapsed="false">
      <c r="A356" s="13"/>
      <c r="B356" s="18" t="s">
        <v>797</v>
      </c>
      <c r="C356" s="89" t="n">
        <v>-45058.38</v>
      </c>
      <c r="D356" s="89" t="n">
        <v>0</v>
      </c>
      <c r="E356" s="89" t="n">
        <v>45058.38</v>
      </c>
      <c r="F356" s="89" t="n">
        <v>0</v>
      </c>
      <c r="G356" s="89" t="n">
        <v>973457.06</v>
      </c>
      <c r="H356" s="89" t="n">
        <v>5531546.34328358</v>
      </c>
      <c r="I356" s="89" t="n">
        <v>0</v>
      </c>
      <c r="J356" s="89" t="n">
        <v>322</v>
      </c>
      <c r="K356" s="89" t="n">
        <v>0</v>
      </c>
      <c r="L356" s="89" t="n">
        <v>0</v>
      </c>
    </row>
    <row r="357" customFormat="false" ht="12.75" hidden="true" customHeight="true" outlineLevel="1" collapsed="false">
      <c r="A357" s="13"/>
      <c r="B357" s="18" t="s">
        <v>798</v>
      </c>
      <c r="C357" s="89" t="n">
        <v>0</v>
      </c>
      <c r="D357" s="89" t="n">
        <v>0</v>
      </c>
      <c r="E357" s="89" t="n">
        <v>0</v>
      </c>
      <c r="F357" s="89" t="n">
        <v>0</v>
      </c>
      <c r="G357" s="89" t="n">
        <v>0</v>
      </c>
      <c r="H357" s="89" t="n">
        <v>0</v>
      </c>
      <c r="I357" s="89" t="n">
        <v>0</v>
      </c>
      <c r="J357" s="89" t="n">
        <v>0</v>
      </c>
      <c r="K357" s="89" t="n">
        <v>0</v>
      </c>
      <c r="L357" s="89" t="n">
        <v>0</v>
      </c>
    </row>
    <row r="358" customFormat="false" ht="12.75" hidden="true" customHeight="true" outlineLevel="1" collapsed="false">
      <c r="A358" s="13"/>
      <c r="B358" s="18" t="s">
        <v>799</v>
      </c>
      <c r="C358" s="89" t="n">
        <v>-28391.39</v>
      </c>
      <c r="D358" s="89" t="n">
        <v>0</v>
      </c>
      <c r="E358" s="89" t="n">
        <v>28391.39</v>
      </c>
      <c r="F358" s="89" t="n">
        <v>0</v>
      </c>
      <c r="G358" s="89" t="n">
        <v>1586695.71</v>
      </c>
      <c r="H358" s="89" t="n">
        <v>17013113.1529462</v>
      </c>
      <c r="I358" s="89" t="n">
        <v>0</v>
      </c>
      <c r="J358" s="89" t="n">
        <v>414</v>
      </c>
      <c r="K358" s="89" t="n">
        <v>0</v>
      </c>
      <c r="L358" s="89" t="n">
        <v>0</v>
      </c>
    </row>
    <row r="359" customFormat="false" ht="12.75" hidden="true" customHeight="true" outlineLevel="1" collapsed="false">
      <c r="A359" s="13"/>
      <c r="B359" s="18" t="s">
        <v>800</v>
      </c>
      <c r="C359" s="89" t="n">
        <v>0</v>
      </c>
      <c r="D359" s="89" t="n">
        <v>0</v>
      </c>
      <c r="E359" s="89" t="n">
        <v>0</v>
      </c>
      <c r="F359" s="89" t="n">
        <v>0</v>
      </c>
      <c r="G359" s="89" t="n">
        <v>0</v>
      </c>
      <c r="H359" s="89" t="n">
        <v>3899962.0233209</v>
      </c>
      <c r="I359" s="89" t="n">
        <v>0</v>
      </c>
      <c r="J359" s="89" t="n">
        <v>92</v>
      </c>
      <c r="K359" s="89" t="n">
        <v>0</v>
      </c>
      <c r="L359" s="89" t="n">
        <v>0</v>
      </c>
    </row>
    <row r="360" customFormat="false" ht="12.75" hidden="true" customHeight="true" outlineLevel="1" collapsed="false">
      <c r="A360" s="13"/>
      <c r="B360" s="18" t="s">
        <v>801</v>
      </c>
      <c r="C360" s="89" t="n">
        <v>-29119.37</v>
      </c>
      <c r="D360" s="89" t="n">
        <v>0</v>
      </c>
      <c r="E360" s="89" t="n">
        <v>29119.37</v>
      </c>
      <c r="F360" s="89" t="n">
        <v>0</v>
      </c>
      <c r="G360" s="89" t="n">
        <v>1845090.36</v>
      </c>
      <c r="H360" s="89" t="n">
        <v>22573249.191944</v>
      </c>
      <c r="I360" s="89" t="n">
        <v>0</v>
      </c>
      <c r="J360" s="89" t="n">
        <v>552</v>
      </c>
      <c r="K360" s="89" t="n">
        <v>0</v>
      </c>
      <c r="L360" s="89" t="n">
        <v>0</v>
      </c>
    </row>
    <row r="361" customFormat="false" ht="12.75" hidden="true" customHeight="true" outlineLevel="1" collapsed="false">
      <c r="A361" s="13"/>
      <c r="B361" s="18" t="s">
        <v>802</v>
      </c>
      <c r="C361" s="89" t="n">
        <v>0</v>
      </c>
      <c r="D361" s="89" t="n">
        <v>0</v>
      </c>
      <c r="E361" s="89" t="n">
        <v>0</v>
      </c>
      <c r="F361" s="89" t="n">
        <v>0</v>
      </c>
      <c r="G361" s="89" t="n">
        <v>0</v>
      </c>
      <c r="H361" s="89" t="n">
        <v>14.589552238806</v>
      </c>
      <c r="I361" s="89" t="n">
        <v>0</v>
      </c>
      <c r="J361" s="89" t="n">
        <v>92</v>
      </c>
      <c r="K361" s="89" t="n">
        <v>0</v>
      </c>
      <c r="L361" s="89" t="n">
        <v>0</v>
      </c>
    </row>
    <row r="362" customFormat="false" ht="12.75" hidden="true" customHeight="true" outlineLevel="1" collapsed="false">
      <c r="A362" s="13"/>
      <c r="B362" s="18" t="s">
        <v>803</v>
      </c>
      <c r="C362" s="89" t="n">
        <v>-6436.91</v>
      </c>
      <c r="D362" s="89" t="n">
        <v>0</v>
      </c>
      <c r="E362" s="89" t="n">
        <v>6436.91</v>
      </c>
      <c r="F362" s="89" t="n">
        <v>0</v>
      </c>
      <c r="G362" s="89" t="n">
        <v>340617.35</v>
      </c>
      <c r="H362" s="89" t="n">
        <v>3576314.28358209</v>
      </c>
      <c r="I362" s="89" t="n">
        <v>0</v>
      </c>
      <c r="J362" s="89" t="n">
        <v>46</v>
      </c>
      <c r="K362" s="89" t="n">
        <v>0</v>
      </c>
      <c r="L362" s="89" t="n">
        <v>0</v>
      </c>
    </row>
    <row r="363" customFormat="false" ht="12.75" hidden="true" customHeight="true" outlineLevel="1" collapsed="false">
      <c r="A363" s="13"/>
      <c r="B363" s="18" t="s">
        <v>804</v>
      </c>
      <c r="C363" s="89" t="n">
        <v>-170666.74</v>
      </c>
      <c r="D363" s="89" t="n">
        <v>0</v>
      </c>
      <c r="E363" s="89" t="n">
        <v>170666.74</v>
      </c>
      <c r="F363" s="89" t="n">
        <v>0</v>
      </c>
      <c r="G363" s="89" t="n">
        <v>5062099.9</v>
      </c>
      <c r="H363" s="89" t="n">
        <v>13037882.4315299</v>
      </c>
      <c r="I363" s="89" t="n">
        <v>23</v>
      </c>
      <c r="J363" s="89" t="n">
        <v>552</v>
      </c>
      <c r="K363" s="89" t="n">
        <v>-0.77543610310812</v>
      </c>
      <c r="L363" s="89" t="n">
        <v>0</v>
      </c>
    </row>
    <row r="364" customFormat="false" ht="12.75" hidden="true" customHeight="true" outlineLevel="1" collapsed="false">
      <c r="A364" s="13"/>
      <c r="B364" s="18" t="s">
        <v>805</v>
      </c>
      <c r="C364" s="89" t="n">
        <v>-23268.89</v>
      </c>
      <c r="D364" s="89" t="n">
        <v>0</v>
      </c>
      <c r="E364" s="89" t="n">
        <v>23268.89</v>
      </c>
      <c r="F364" s="89" t="n">
        <v>0</v>
      </c>
      <c r="G364" s="89" t="n">
        <v>972173.43</v>
      </c>
      <c r="H364" s="89" t="n">
        <v>4199013.45149254</v>
      </c>
      <c r="I364" s="89" t="n">
        <v>0</v>
      </c>
      <c r="J364" s="89" t="n">
        <v>138</v>
      </c>
      <c r="K364" s="89" t="n">
        <v>0</v>
      </c>
      <c r="L364" s="89" t="n">
        <v>0</v>
      </c>
    </row>
    <row r="365" customFormat="false" ht="12.75" hidden="false" customHeight="true" outlineLevel="0" collapsed="false">
      <c r="A365" s="13"/>
      <c r="B365" s="20" t="s">
        <v>246</v>
      </c>
      <c r="C365" s="89" t="n">
        <v>-592413.83</v>
      </c>
      <c r="D365" s="89" t="n">
        <v>0</v>
      </c>
      <c r="E365" s="89" t="n">
        <v>592413.83</v>
      </c>
      <c r="F365" s="89" t="n">
        <v>0</v>
      </c>
      <c r="G365" s="89" t="n">
        <v>31180922.67</v>
      </c>
      <c r="H365" s="89" t="n">
        <v>156472805.436136</v>
      </c>
      <c r="I365" s="89" t="n">
        <v>23</v>
      </c>
      <c r="J365" s="89" t="n">
        <v>7636</v>
      </c>
      <c r="K365" s="89" t="n">
        <v>-0.43698251761836</v>
      </c>
      <c r="L365" s="89" t="n">
        <v>0</v>
      </c>
    </row>
    <row r="366" customFormat="false" ht="12.75" hidden="false" customHeight="false" outlineLevel="0" collapsed="false">
      <c r="A366" s="13"/>
      <c r="B366" s="18" t="s">
        <v>247</v>
      </c>
      <c r="C366" s="89" t="n">
        <v>2993836.4</v>
      </c>
      <c r="D366" s="89" t="n">
        <v>0</v>
      </c>
      <c r="E366" s="89" t="n">
        <v>-2993836.4</v>
      </c>
      <c r="F366" s="89" t="n">
        <v>0</v>
      </c>
      <c r="G366" s="89" t="n">
        <v>0</v>
      </c>
      <c r="H366" s="89" t="n">
        <v>0</v>
      </c>
      <c r="I366" s="89" t="n">
        <v>161</v>
      </c>
      <c r="J366" s="89" t="n">
        <v>0</v>
      </c>
      <c r="K366" s="89" t="n">
        <v>0</v>
      </c>
      <c r="L366" s="89" t="n">
        <v>0</v>
      </c>
    </row>
    <row r="367" customFormat="false" ht="12.75" hidden="false" customHeight="false" outlineLevel="0" collapsed="false">
      <c r="A367" s="13"/>
      <c r="B367" s="20" t="s">
        <v>248</v>
      </c>
      <c r="C367" s="89" t="n">
        <v>1525214.55</v>
      </c>
      <c r="D367" s="89" t="n">
        <v>570311.781817412</v>
      </c>
      <c r="E367" s="89" t="n">
        <v>-954902.768182588</v>
      </c>
      <c r="F367" s="89" t="n">
        <v>-167.435216775568</v>
      </c>
      <c r="G367" s="89" t="n">
        <v>220545210.37</v>
      </c>
      <c r="H367" s="89" t="n">
        <v>333551482.760111</v>
      </c>
      <c r="I367" s="89" t="n">
        <v>621</v>
      </c>
      <c r="J367" s="89" t="n">
        <v>17250</v>
      </c>
      <c r="K367" s="89" t="n">
        <v>3.02214116204024</v>
      </c>
      <c r="L367" s="89" t="n">
        <v>31.4853941056918</v>
      </c>
    </row>
    <row r="368" customFormat="false" ht="12.75" hidden="false" customHeight="false" outlineLevel="0" collapsed="false">
      <c r="A368" s="13"/>
      <c r="B368" s="20" t="s">
        <v>806</v>
      </c>
      <c r="C368" s="89" t="n">
        <v>-1407923.08</v>
      </c>
      <c r="D368" s="89" t="n">
        <v>-8574625.87818816</v>
      </c>
      <c r="E368" s="89" t="n">
        <v>-7166702.79818816</v>
      </c>
      <c r="F368" s="89" t="n">
        <v>83.5803555746796</v>
      </c>
      <c r="G368" s="89" t="n">
        <v>1015942646.66</v>
      </c>
      <c r="H368" s="89" t="n">
        <v>2060945596.9435</v>
      </c>
      <c r="I368" s="89" t="n">
        <v>15525</v>
      </c>
      <c r="J368" s="89" t="n">
        <v>37260</v>
      </c>
      <c r="K368" s="89" t="n">
        <v>-11.3152961793592</v>
      </c>
      <c r="L368" s="89" t="n">
        <v>-155.285705789196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0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BQ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1"/>
  <cols>
    <col collapsed="false" customWidth="true" hidden="false" outlineLevel="0" max="1" min="1" style="0" width="0.99"/>
    <col collapsed="false" customWidth="true" hidden="false" outlineLevel="0" max="2" min="2" style="0" width="37.85"/>
    <col collapsed="false" customWidth="true" hidden="true" outlineLevel="0" max="3" min="3" style="0" width="12.42"/>
    <col collapsed="false" customWidth="true" hidden="true" outlineLevel="0" max="4" min="4" style="0" width="15.41"/>
    <col collapsed="false" customWidth="true" hidden="true" outlineLevel="0" max="5" min="5" style="0" width="12.14"/>
    <col collapsed="false" customWidth="true" hidden="false" outlineLevel="0" max="6" min="6" style="26" width="13.14"/>
    <col collapsed="false" customWidth="true" hidden="false" outlineLevel="0" max="7" min="7" style="0" width="15.7"/>
    <col collapsed="false" customWidth="true" hidden="true" outlineLevel="1" max="8" min="8" style="0" width="3.85"/>
    <col collapsed="false" customWidth="true" hidden="true" outlineLevel="1" max="9" min="9" style="0" width="4.56"/>
    <col collapsed="false" customWidth="true" hidden="true" outlineLevel="1" max="10" min="10" style="0" width="3.85"/>
    <col collapsed="false" customWidth="true" hidden="true" outlineLevel="1" max="11" min="11" style="0" width="3.42"/>
    <col collapsed="false" customWidth="true" hidden="true" outlineLevel="1" max="12" min="12" style="0" width="3.28"/>
    <col collapsed="false" customWidth="true" hidden="true" outlineLevel="1" max="14" min="13" style="0" width="4.28"/>
    <col collapsed="false" customWidth="true" hidden="true" outlineLevel="1" max="15" min="15" style="0" width="3.42"/>
    <col collapsed="false" customWidth="true" hidden="true" outlineLevel="1" max="17" min="16" style="0" width="3.99"/>
    <col collapsed="false" customWidth="true" hidden="true" outlineLevel="1" max="18" min="18" style="0" width="4.28"/>
    <col collapsed="false" customWidth="true" hidden="true" outlineLevel="1" max="19" min="19" style="0" width="3.42"/>
    <col collapsed="false" customWidth="true" hidden="true" outlineLevel="1" max="20" min="20" style="0" width="1.28"/>
    <col collapsed="false" customWidth="true" hidden="false" outlineLevel="0" max="21" min="21" style="0" width="0.85"/>
    <col collapsed="false" customWidth="true" hidden="true" outlineLevel="1" max="22" min="22" style="0" width="9.28"/>
    <col collapsed="false" customWidth="true" hidden="true" outlineLevel="1" max="23" min="23" style="0" width="8.28"/>
    <col collapsed="false" customWidth="true" hidden="true" outlineLevel="1" max="24" min="24" style="0" width="12.42"/>
    <col collapsed="false" customWidth="true" hidden="true" outlineLevel="1" max="25" min="25" style="0" width="9.14"/>
    <col collapsed="false" customWidth="true" hidden="true" outlineLevel="1" max="26" min="26" style="0" width="10.85"/>
    <col collapsed="false" customWidth="true" hidden="true" outlineLevel="1" max="28" min="27" style="0" width="9.14"/>
    <col collapsed="false" customWidth="true" hidden="true" outlineLevel="1" max="29" min="29" style="0" width="8.7"/>
    <col collapsed="false" customWidth="true" hidden="true" outlineLevel="1" max="32" min="30" style="0" width="9.14"/>
    <col collapsed="false" customWidth="true" hidden="true" outlineLevel="1" max="33" min="33" style="0" width="8.7"/>
    <col collapsed="false" customWidth="true" hidden="true" outlineLevel="1" max="36" min="34" style="0" width="9.14"/>
    <col collapsed="false" customWidth="true" hidden="true" outlineLevel="1" max="37" min="37" style="0" width="8.7"/>
    <col collapsed="false" customWidth="true" hidden="true" outlineLevel="1" max="38" min="38" style="0" width="10.85"/>
    <col collapsed="false" customWidth="true" hidden="false" outlineLevel="0" max="39" min="39" style="0" width="15.7"/>
    <col collapsed="false" customWidth="true" hidden="false" outlineLevel="0" max="40" min="40" style="0" width="0.85"/>
    <col collapsed="false" customWidth="true" hidden="true" outlineLevel="1" max="41" min="41" style="0" width="8.28"/>
    <col collapsed="false" customWidth="true" hidden="true" outlineLevel="1" max="42" min="42" style="0" width="8.14"/>
    <col collapsed="false" customWidth="true" hidden="true" outlineLevel="1" max="43" min="43" style="0" width="9.28"/>
    <col collapsed="false" customWidth="true" hidden="true" outlineLevel="1" max="45" min="44" style="0" width="8.28"/>
    <col collapsed="false" customWidth="true" hidden="true" outlineLevel="1" max="47" min="46" style="0" width="4.14"/>
    <col collapsed="false" customWidth="true" hidden="true" outlineLevel="1" max="48" min="48" style="0" width="5.56"/>
    <col collapsed="false" customWidth="true" hidden="true" outlineLevel="1" max="49" min="49" style="0" width="3.85"/>
    <col collapsed="false" customWidth="true" hidden="true" outlineLevel="1" max="50" min="50" style="0" width="4.56"/>
    <col collapsed="false" customWidth="true" hidden="true" outlineLevel="1" max="51" min="51" style="0" width="3.85"/>
    <col collapsed="false" customWidth="true" hidden="true" outlineLevel="1" max="52" min="52" style="0" width="3.42"/>
    <col collapsed="false" customWidth="true" hidden="true" outlineLevel="1" max="53" min="53" style="0" width="3.28"/>
    <col collapsed="false" customWidth="true" hidden="true" outlineLevel="1" max="55" min="54" style="0" width="4.28"/>
    <col collapsed="false" customWidth="true" hidden="true" outlineLevel="1" max="56" min="56" style="0" width="3.42"/>
    <col collapsed="false" customWidth="true" hidden="false" outlineLevel="0" max="57" min="57" style="0" width="15.7"/>
    <col collapsed="false" customWidth="true" hidden="false" outlineLevel="0" max="58" min="58" style="0" width="3.56"/>
    <col collapsed="false" customWidth="true" hidden="false" outlineLevel="0" max="61" min="59" style="0" width="15.7"/>
    <col collapsed="false" customWidth="true" hidden="false" outlineLevel="0" max="62" min="62" style="0" width="3.14"/>
    <col collapsed="false" customWidth="true" hidden="false" outlineLevel="0" max="65" min="63" style="0" width="15.7"/>
    <col collapsed="false" customWidth="true" hidden="false" outlineLevel="0" max="66" min="66" style="0" width="41.85"/>
  </cols>
  <sheetData>
    <row r="4" customFormat="false" ht="12.75" hidden="false" customHeight="false" outlineLevel="0" collapsed="false">
      <c r="B4" s="6" t="s">
        <v>0</v>
      </c>
    </row>
    <row r="5" customFormat="false" ht="12.75" hidden="false" customHeight="true" outlineLevel="0" collapsed="false">
      <c r="B5" s="3" t="s">
        <v>100</v>
      </c>
      <c r="C5" s="18" t="s">
        <v>2</v>
      </c>
    </row>
    <row r="6" customFormat="false" ht="6" hidden="false" customHeight="true" outlineLevel="0" collapsed="false"/>
    <row r="7" customFormat="false" ht="18.75" hidden="false" customHeight="false" outlineLevel="0" collapsed="false">
      <c r="G7" s="27" t="s">
        <v>101</v>
      </c>
      <c r="BG7" s="27" t="s">
        <v>102</v>
      </c>
      <c r="BK7" s="27" t="s">
        <v>103</v>
      </c>
    </row>
    <row r="8" customFormat="false" ht="12.75" hidden="false" customHeight="false" outlineLevel="0" collapsed="false">
      <c r="B8" s="28"/>
      <c r="C8" s="29" t="s">
        <v>104</v>
      </c>
      <c r="D8" s="29"/>
      <c r="E8" s="29"/>
      <c r="F8" s="30" t="s">
        <v>105</v>
      </c>
      <c r="G8" s="30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 t="s">
        <v>106</v>
      </c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2" t="s">
        <v>8</v>
      </c>
      <c r="BG8" s="33" t="s">
        <v>107</v>
      </c>
      <c r="BH8" s="34" t="s">
        <v>106</v>
      </c>
      <c r="BI8" s="35" t="s">
        <v>8</v>
      </c>
      <c r="BK8" s="36" t="s">
        <v>107</v>
      </c>
      <c r="BL8" s="37" t="s">
        <v>7</v>
      </c>
      <c r="BM8" s="38" t="s">
        <v>8</v>
      </c>
    </row>
    <row r="9" customFormat="false" ht="13.5" hidden="false" customHeight="false" outlineLevel="0" collapsed="false">
      <c r="A9" s="39"/>
      <c r="B9" s="39"/>
      <c r="C9" s="40" t="s">
        <v>108</v>
      </c>
      <c r="D9" s="40" t="s">
        <v>109</v>
      </c>
      <c r="E9" s="41" t="s">
        <v>110</v>
      </c>
      <c r="F9" s="42" t="s">
        <v>3</v>
      </c>
      <c r="G9" s="42"/>
      <c r="H9" s="43" t="s">
        <v>111</v>
      </c>
      <c r="I9" s="43" t="s">
        <v>112</v>
      </c>
      <c r="J9" s="43" t="s">
        <v>113</v>
      </c>
      <c r="K9" s="44" t="s">
        <v>114</v>
      </c>
      <c r="L9" s="43" t="s">
        <v>115</v>
      </c>
      <c r="M9" s="43" t="s">
        <v>116</v>
      </c>
      <c r="N9" s="43" t="s">
        <v>117</v>
      </c>
      <c r="O9" s="44" t="s">
        <v>118</v>
      </c>
      <c r="P9" s="43" t="s">
        <v>119</v>
      </c>
      <c r="Q9" s="43" t="s">
        <v>120</v>
      </c>
      <c r="R9" s="43" t="s">
        <v>121</v>
      </c>
      <c r="S9" s="44" t="s">
        <v>122</v>
      </c>
      <c r="T9" s="44" t="s">
        <v>5</v>
      </c>
      <c r="U9" s="45"/>
      <c r="V9" s="43" t="s">
        <v>108</v>
      </c>
      <c r="W9" s="43" t="s">
        <v>109</v>
      </c>
      <c r="X9" s="43" t="s">
        <v>110</v>
      </c>
      <c r="Y9" s="44" t="s">
        <v>3</v>
      </c>
      <c r="Z9" s="43" t="s">
        <v>111</v>
      </c>
      <c r="AA9" s="43" t="s">
        <v>112</v>
      </c>
      <c r="AB9" s="43" t="s">
        <v>113</v>
      </c>
      <c r="AC9" s="44" t="s">
        <v>114</v>
      </c>
      <c r="AD9" s="43" t="s">
        <v>115</v>
      </c>
      <c r="AE9" s="43" t="s">
        <v>116</v>
      </c>
      <c r="AF9" s="43" t="s">
        <v>117</v>
      </c>
      <c r="AG9" s="44" t="s">
        <v>118</v>
      </c>
      <c r="AH9" s="43" t="s">
        <v>119</v>
      </c>
      <c r="AI9" s="43" t="s">
        <v>120</v>
      </c>
      <c r="AJ9" s="43" t="s">
        <v>121</v>
      </c>
      <c r="AK9" s="44" t="s">
        <v>122</v>
      </c>
      <c r="AL9" s="44" t="s">
        <v>5</v>
      </c>
      <c r="AM9" s="46" t="s">
        <v>3</v>
      </c>
      <c r="AN9" s="45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7" t="s">
        <v>3</v>
      </c>
      <c r="BF9" s="39"/>
      <c r="BG9" s="48" t="s">
        <v>123</v>
      </c>
      <c r="BH9" s="49" t="s">
        <v>123</v>
      </c>
      <c r="BI9" s="50" t="s">
        <v>123</v>
      </c>
      <c r="BJ9" s="39"/>
      <c r="BK9" s="51" t="s">
        <v>124</v>
      </c>
      <c r="BL9" s="52" t="s">
        <v>5</v>
      </c>
      <c r="BM9" s="53" t="s">
        <v>124</v>
      </c>
      <c r="BN9" s="39"/>
    </row>
    <row r="10" customFormat="false" ht="12.75" hidden="false" customHeight="false" outlineLevel="0" collapsed="false">
      <c r="A10" s="26"/>
      <c r="B10" s="26"/>
      <c r="C10" s="54"/>
      <c r="D10" s="55"/>
      <c r="E10" s="55"/>
      <c r="F10" s="56"/>
      <c r="G10" s="57"/>
      <c r="H10" s="58"/>
      <c r="I10" s="58"/>
      <c r="J10" s="58"/>
      <c r="K10" s="59"/>
      <c r="L10" s="58"/>
      <c r="M10" s="58"/>
      <c r="N10" s="58"/>
      <c r="O10" s="59"/>
      <c r="P10" s="58"/>
      <c r="Q10" s="58"/>
      <c r="R10" s="58"/>
      <c r="S10" s="59"/>
      <c r="T10" s="59"/>
      <c r="U10" s="59"/>
      <c r="V10" s="58"/>
      <c r="W10" s="58"/>
      <c r="X10" s="58"/>
      <c r="Y10" s="59"/>
      <c r="Z10" s="58"/>
      <c r="AA10" s="58"/>
      <c r="AB10" s="58"/>
      <c r="AC10" s="59"/>
      <c r="AD10" s="58"/>
      <c r="AE10" s="58"/>
      <c r="AF10" s="58"/>
      <c r="AG10" s="59"/>
      <c r="AH10" s="58"/>
      <c r="AI10" s="58"/>
      <c r="AJ10" s="58"/>
      <c r="AK10" s="59"/>
      <c r="AL10" s="59"/>
      <c r="AM10" s="60"/>
      <c r="AN10" s="61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62"/>
      <c r="BF10" s="26"/>
      <c r="BG10" s="60"/>
      <c r="BH10" s="60"/>
      <c r="BI10" s="62"/>
      <c r="BJ10" s="26"/>
      <c r="BK10" s="60"/>
      <c r="BL10" s="59"/>
      <c r="BM10" s="62"/>
      <c r="BN10" s="26"/>
    </row>
    <row r="11" customFormat="false" ht="12.75" hidden="false" customHeight="false" outlineLevel="0" collapsed="false">
      <c r="A11" s="26"/>
      <c r="B11" s="63" t="s">
        <v>9</v>
      </c>
      <c r="C11" s="56"/>
      <c r="D11" s="55"/>
      <c r="E11" s="55"/>
      <c r="F11" s="64"/>
      <c r="G11" s="65"/>
      <c r="H11" s="66"/>
      <c r="I11" s="66"/>
      <c r="J11" s="66"/>
      <c r="K11" s="67"/>
      <c r="L11" s="66"/>
      <c r="M11" s="66"/>
      <c r="N11" s="66"/>
      <c r="O11" s="67"/>
      <c r="P11" s="66"/>
      <c r="Q11" s="66"/>
      <c r="R11" s="66"/>
      <c r="S11" s="67"/>
      <c r="T11" s="67"/>
      <c r="U11" s="67"/>
      <c r="V11" s="66"/>
      <c r="W11" s="66"/>
      <c r="X11" s="66"/>
      <c r="Y11" s="67"/>
      <c r="Z11" s="66"/>
      <c r="AA11" s="66"/>
      <c r="AB11" s="66"/>
      <c r="AC11" s="67"/>
      <c r="AD11" s="66"/>
      <c r="AE11" s="66"/>
      <c r="AF11" s="66"/>
      <c r="AG11" s="67"/>
      <c r="AH11" s="66"/>
      <c r="AI11" s="66"/>
      <c r="AJ11" s="66"/>
      <c r="AK11" s="67"/>
      <c r="AL11" s="67"/>
      <c r="AM11" s="68"/>
      <c r="AN11" s="69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1" t="n">
        <f aca="false">G11-AM11</f>
        <v>0</v>
      </c>
      <c r="BF11" s="26"/>
      <c r="BG11" s="72"/>
      <c r="BH11" s="68"/>
      <c r="BI11" s="71" t="n">
        <f aca="false">BG11-BH11</f>
        <v>0</v>
      </c>
      <c r="BJ11" s="26"/>
      <c r="BK11" s="68"/>
      <c r="BL11" s="68"/>
      <c r="BM11" s="73" t="n">
        <f aca="false">BK11-BL11</f>
        <v>0</v>
      </c>
      <c r="BN11" s="26"/>
    </row>
    <row r="12" customFormat="false" ht="12.75" hidden="false" customHeight="false" outlineLevel="0" collapsed="false">
      <c r="A12" s="26"/>
      <c r="B12" s="26"/>
      <c r="C12" s="56"/>
      <c r="D12" s="55"/>
      <c r="E12" s="55"/>
      <c r="F12" s="56"/>
      <c r="G12" s="57"/>
      <c r="H12" s="58"/>
      <c r="I12" s="58"/>
      <c r="J12" s="58"/>
      <c r="K12" s="59"/>
      <c r="L12" s="58"/>
      <c r="M12" s="58"/>
      <c r="N12" s="58"/>
      <c r="O12" s="59"/>
      <c r="P12" s="58"/>
      <c r="Q12" s="58"/>
      <c r="R12" s="58"/>
      <c r="S12" s="59"/>
      <c r="T12" s="59"/>
      <c r="U12" s="59"/>
      <c r="V12" s="58"/>
      <c r="W12" s="58"/>
      <c r="X12" s="58"/>
      <c r="Y12" s="59"/>
      <c r="Z12" s="58"/>
      <c r="AA12" s="58"/>
      <c r="AB12" s="58"/>
      <c r="AC12" s="59"/>
      <c r="AD12" s="58"/>
      <c r="AE12" s="58"/>
      <c r="AF12" s="58"/>
      <c r="AG12" s="59"/>
      <c r="AH12" s="58"/>
      <c r="AI12" s="58"/>
      <c r="AJ12" s="58"/>
      <c r="AK12" s="59"/>
      <c r="AL12" s="59"/>
      <c r="AM12" s="60"/>
      <c r="AN12" s="61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62"/>
      <c r="BF12" s="26"/>
      <c r="BG12" s="74"/>
      <c r="BH12" s="60"/>
      <c r="BI12" s="62"/>
      <c r="BJ12" s="26"/>
      <c r="BK12" s="60"/>
      <c r="BL12" s="59"/>
      <c r="BM12" s="62"/>
      <c r="BN12" s="26"/>
    </row>
    <row r="13" customFormat="false" ht="12.75" hidden="false" customHeight="false" outlineLevel="0" collapsed="false">
      <c r="A13" s="75"/>
      <c r="B13" s="76" t="s">
        <v>15</v>
      </c>
      <c r="C13" s="77" t="n">
        <v>0</v>
      </c>
      <c r="D13" s="78" t="n">
        <v>0</v>
      </c>
      <c r="E13" s="78" t="n">
        <v>0</v>
      </c>
      <c r="F13" s="79"/>
      <c r="G13" s="80" t="n">
        <v>-712293</v>
      </c>
      <c r="H13" s="81" t="n">
        <v>0</v>
      </c>
      <c r="I13" s="81" t="n">
        <v>0</v>
      </c>
      <c r="J13" s="81" t="n">
        <v>0</v>
      </c>
      <c r="K13" s="81" t="n">
        <v>0</v>
      </c>
      <c r="L13" s="81" t="n">
        <v>0</v>
      </c>
      <c r="M13" s="81" t="n">
        <v>0</v>
      </c>
      <c r="N13" s="81" t="n">
        <v>0</v>
      </c>
      <c r="O13" s="81" t="n">
        <v>0</v>
      </c>
      <c r="P13" s="81" t="n">
        <v>0</v>
      </c>
      <c r="Q13" s="81" t="n">
        <v>0</v>
      </c>
      <c r="R13" s="81" t="n">
        <v>0</v>
      </c>
      <c r="S13" s="81" t="n">
        <v>0</v>
      </c>
      <c r="T13" s="81" t="n">
        <v>0</v>
      </c>
      <c r="U13" s="81"/>
      <c r="V13" s="81" t="n">
        <v>0</v>
      </c>
      <c r="W13" s="81" t="n">
        <v>0</v>
      </c>
      <c r="X13" s="81" t="n">
        <v>264923.507462687</v>
      </c>
      <c r="Y13" s="81" t="n">
        <v>264923.507462687</v>
      </c>
      <c r="Z13" s="81" t="n">
        <v>264923.507462687</v>
      </c>
      <c r="AA13" s="81" t="n">
        <v>264923.507462687</v>
      </c>
      <c r="AB13" s="81" t="n">
        <v>264923.507462687</v>
      </c>
      <c r="AC13" s="81" t="n">
        <v>794770.52238806</v>
      </c>
      <c r="AD13" s="81" t="n">
        <v>264923.507462687</v>
      </c>
      <c r="AE13" s="81" t="n">
        <v>264923.507462687</v>
      </c>
      <c r="AF13" s="81" t="n">
        <v>264923.507462687</v>
      </c>
      <c r="AG13" s="81" t="n">
        <v>794770.52238806</v>
      </c>
      <c r="AH13" s="81" t="n">
        <v>264923.507462687</v>
      </c>
      <c r="AI13" s="81" t="n">
        <v>264923.507462687</v>
      </c>
      <c r="AJ13" s="81" t="n">
        <v>264923.507462687</v>
      </c>
      <c r="AK13" s="81" t="n">
        <v>794770.52238806</v>
      </c>
      <c r="AL13" s="81" t="n">
        <v>2649235.07462687</v>
      </c>
      <c r="AM13" s="74" t="n">
        <v>-1302169</v>
      </c>
      <c r="AN13" s="82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4" t="n">
        <f aca="false">G13-AM13</f>
        <v>589876</v>
      </c>
      <c r="BF13" s="83"/>
      <c r="BG13" s="85" t="n">
        <f aca="false">+BK13-G13</f>
        <v>-2708537</v>
      </c>
      <c r="BH13" s="74" t="n">
        <v>-3988721</v>
      </c>
      <c r="BI13" s="84" t="n">
        <f aca="false">BG13-BH13</f>
        <v>1280184</v>
      </c>
      <c r="BJ13" s="83"/>
      <c r="BK13" s="85" t="n">
        <v>-3420830</v>
      </c>
      <c r="BL13" s="81" t="n">
        <v>-5290891</v>
      </c>
      <c r="BM13" s="84" t="n">
        <f aca="false">BK13-BL13</f>
        <v>1870061</v>
      </c>
      <c r="BN13" s="75"/>
      <c r="BQ13" s="75" t="s">
        <v>125</v>
      </c>
    </row>
    <row r="14" customFormat="false" ht="12.75" hidden="false" customHeight="false" outlineLevel="0" collapsed="false">
      <c r="A14" s="75"/>
      <c r="B14" s="76"/>
      <c r="C14" s="77"/>
      <c r="D14" s="78"/>
      <c r="E14" s="78"/>
      <c r="F14" s="79"/>
      <c r="G14" s="80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74"/>
      <c r="AN14" s="82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4"/>
      <c r="BF14" s="83"/>
      <c r="BG14" s="74"/>
      <c r="BH14" s="74"/>
      <c r="BI14" s="84"/>
      <c r="BJ14" s="83"/>
      <c r="BK14" s="74"/>
      <c r="BL14" s="81"/>
      <c r="BM14" s="84"/>
      <c r="BN14" s="75"/>
    </row>
    <row r="15" customFormat="false" ht="12.75" hidden="false" customHeight="false" outlineLevel="0" collapsed="false">
      <c r="A15" s="75"/>
      <c r="B15" s="76" t="s">
        <v>20</v>
      </c>
      <c r="C15" s="77" t="n">
        <v>0</v>
      </c>
      <c r="D15" s="78" t="n">
        <v>0</v>
      </c>
      <c r="E15" s="78" t="n">
        <v>0</v>
      </c>
      <c r="F15" s="79"/>
      <c r="G15" s="80" t="n">
        <v>-82703</v>
      </c>
      <c r="H15" s="81" t="n">
        <v>0</v>
      </c>
      <c r="I15" s="81" t="n">
        <v>0</v>
      </c>
      <c r="J15" s="81" t="n">
        <v>0</v>
      </c>
      <c r="K15" s="81" t="n">
        <v>0</v>
      </c>
      <c r="L15" s="81" t="n">
        <v>0</v>
      </c>
      <c r="M15" s="81" t="n">
        <v>0</v>
      </c>
      <c r="N15" s="81" t="n">
        <v>0</v>
      </c>
      <c r="O15" s="81" t="n">
        <v>0</v>
      </c>
      <c r="P15" s="81" t="n">
        <v>0</v>
      </c>
      <c r="Q15" s="81" t="n">
        <v>0</v>
      </c>
      <c r="R15" s="81" t="n">
        <v>0</v>
      </c>
      <c r="S15" s="81" t="n">
        <v>0</v>
      </c>
      <c r="T15" s="81" t="n">
        <v>0</v>
      </c>
      <c r="U15" s="81"/>
      <c r="V15" s="81" t="n">
        <v>0</v>
      </c>
      <c r="W15" s="81" t="n">
        <v>0</v>
      </c>
      <c r="X15" s="81" t="n">
        <v>4651</v>
      </c>
      <c r="Y15" s="81" t="n">
        <v>4651</v>
      </c>
      <c r="Z15" s="81" t="n">
        <v>4651</v>
      </c>
      <c r="AA15" s="81" t="n">
        <v>6050</v>
      </c>
      <c r="AB15" s="81" t="n">
        <v>20650</v>
      </c>
      <c r="AC15" s="81" t="n">
        <v>31351</v>
      </c>
      <c r="AD15" s="81" t="n">
        <v>11251</v>
      </c>
      <c r="AE15" s="81" t="n">
        <v>4650</v>
      </c>
      <c r="AF15" s="81" t="n">
        <v>14051</v>
      </c>
      <c r="AG15" s="81" t="n">
        <v>29952</v>
      </c>
      <c r="AH15" s="81" t="n">
        <v>11950</v>
      </c>
      <c r="AI15" s="81" t="n">
        <v>9350</v>
      </c>
      <c r="AJ15" s="81" t="n">
        <v>16650</v>
      </c>
      <c r="AK15" s="81" t="n">
        <v>37950</v>
      </c>
      <c r="AL15" s="81" t="n">
        <v>103904</v>
      </c>
      <c r="AM15" s="74" t="n">
        <v>-498507</v>
      </c>
      <c r="AN15" s="82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4" t="n">
        <f aca="false">G15-AM15</f>
        <v>415804</v>
      </c>
      <c r="BF15" s="83"/>
      <c r="BG15" s="74" t="n">
        <f aca="false">+BK15-G15</f>
        <v>-1911327</v>
      </c>
      <c r="BH15" s="74" t="n">
        <v>-1495522</v>
      </c>
      <c r="BI15" s="84" t="n">
        <f aca="false">BG15-BH15</f>
        <v>-415805</v>
      </c>
      <c r="BJ15" s="83"/>
      <c r="BK15" s="74" t="n">
        <v>-1994030</v>
      </c>
      <c r="BL15" s="81" t="n">
        <v>-1994030</v>
      </c>
      <c r="BM15" s="84" t="n">
        <f aca="false">BK15-BL15</f>
        <v>0</v>
      </c>
      <c r="BN15" s="75"/>
      <c r="BQ15" s="75" t="s">
        <v>126</v>
      </c>
    </row>
    <row r="16" customFormat="false" ht="12.75" hidden="false" customHeight="false" outlineLevel="0" collapsed="false">
      <c r="A16" s="75"/>
      <c r="B16" s="20" t="s">
        <v>127</v>
      </c>
      <c r="C16" s="77"/>
      <c r="D16" s="78"/>
      <c r="E16" s="78"/>
      <c r="F16" s="86" t="n">
        <v>78003</v>
      </c>
      <c r="G16" s="80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74"/>
      <c r="AN16" s="82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4"/>
      <c r="BF16" s="83"/>
      <c r="BG16" s="74"/>
      <c r="BH16" s="74"/>
      <c r="BI16" s="84"/>
      <c r="BJ16" s="83"/>
      <c r="BK16" s="74"/>
      <c r="BL16" s="81"/>
      <c r="BM16" s="84"/>
      <c r="BN16" s="75"/>
    </row>
    <row r="17" customFormat="false" ht="12.75" hidden="false" customHeight="false" outlineLevel="0" collapsed="false">
      <c r="A17" s="75"/>
      <c r="B17" s="20" t="s">
        <v>128</v>
      </c>
      <c r="C17" s="77"/>
      <c r="D17" s="78"/>
      <c r="E17" s="78"/>
      <c r="F17" s="86" t="n">
        <v>2522</v>
      </c>
      <c r="G17" s="80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74"/>
      <c r="AN17" s="82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4"/>
      <c r="BF17" s="83"/>
      <c r="BG17" s="74"/>
      <c r="BH17" s="74"/>
      <c r="BI17" s="84"/>
      <c r="BJ17" s="83"/>
      <c r="BK17" s="74"/>
      <c r="BL17" s="81"/>
      <c r="BM17" s="84"/>
      <c r="BN17" s="75"/>
    </row>
    <row r="18" customFormat="false" ht="12.75" hidden="false" customHeight="false" outlineLevel="0" collapsed="false">
      <c r="A18" s="75"/>
      <c r="B18" s="20" t="s">
        <v>129</v>
      </c>
      <c r="C18" s="77"/>
      <c r="D18" s="78"/>
      <c r="E18" s="78"/>
      <c r="F18" s="86" t="n">
        <v>2178</v>
      </c>
      <c r="G18" s="80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74"/>
      <c r="AN18" s="82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4"/>
      <c r="BF18" s="83"/>
      <c r="BG18" s="74"/>
      <c r="BH18" s="74"/>
      <c r="BI18" s="84"/>
      <c r="BJ18" s="83"/>
      <c r="BK18" s="74"/>
      <c r="BL18" s="81"/>
      <c r="BM18" s="84"/>
      <c r="BN18" s="75"/>
    </row>
    <row r="19" customFormat="false" ht="12.75" hidden="false" customHeight="false" outlineLevel="0" collapsed="false">
      <c r="A19" s="75"/>
      <c r="B19" s="20"/>
      <c r="C19" s="77"/>
      <c r="D19" s="78"/>
      <c r="E19" s="78"/>
      <c r="F19" s="79"/>
      <c r="G19" s="87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74"/>
      <c r="AN19" s="82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4"/>
      <c r="BF19" s="83"/>
      <c r="BG19" s="74"/>
      <c r="BH19" s="74"/>
      <c r="BI19" s="84"/>
      <c r="BJ19" s="83"/>
      <c r="BK19" s="74"/>
      <c r="BL19" s="81"/>
      <c r="BM19" s="84"/>
      <c r="BN19" s="75"/>
    </row>
    <row r="20" customFormat="false" ht="12.75" hidden="false" customHeight="false" outlineLevel="0" collapsed="false">
      <c r="A20" s="75"/>
      <c r="B20" s="76" t="s">
        <v>32</v>
      </c>
      <c r="C20" s="77" t="n">
        <v>0</v>
      </c>
      <c r="D20" s="78" t="n">
        <v>0</v>
      </c>
      <c r="E20" s="78" t="n">
        <v>0</v>
      </c>
      <c r="F20" s="79"/>
      <c r="G20" s="80" t="n">
        <f aca="false">-17651+9000</f>
        <v>-8651</v>
      </c>
      <c r="H20" s="81" t="n">
        <v>0</v>
      </c>
      <c r="I20" s="81" t="n">
        <v>0</v>
      </c>
      <c r="J20" s="81" t="n">
        <v>0</v>
      </c>
      <c r="K20" s="81" t="n">
        <v>0</v>
      </c>
      <c r="L20" s="81" t="n">
        <v>0</v>
      </c>
      <c r="M20" s="81" t="n">
        <v>0</v>
      </c>
      <c r="N20" s="81" t="n">
        <v>0</v>
      </c>
      <c r="O20" s="81" t="n">
        <v>0</v>
      </c>
      <c r="P20" s="81" t="n">
        <v>0</v>
      </c>
      <c r="Q20" s="81" t="n">
        <v>0</v>
      </c>
      <c r="R20" s="81" t="n">
        <v>0</v>
      </c>
      <c r="S20" s="81" t="n">
        <v>0</v>
      </c>
      <c r="T20" s="81" t="n">
        <v>0</v>
      </c>
      <c r="U20" s="81"/>
      <c r="V20" s="81" t="n">
        <v>0</v>
      </c>
      <c r="W20" s="81" t="n">
        <v>0</v>
      </c>
      <c r="X20" s="81" t="n">
        <v>0</v>
      </c>
      <c r="Y20" s="81" t="n">
        <v>0</v>
      </c>
      <c r="Z20" s="81" t="n">
        <v>0</v>
      </c>
      <c r="AA20" s="81" t="n">
        <v>0</v>
      </c>
      <c r="AB20" s="81" t="n">
        <v>0</v>
      </c>
      <c r="AC20" s="81" t="n">
        <v>0</v>
      </c>
      <c r="AD20" s="81" t="n">
        <v>0</v>
      </c>
      <c r="AE20" s="81" t="n">
        <v>0</v>
      </c>
      <c r="AF20" s="81" t="n">
        <v>0</v>
      </c>
      <c r="AG20" s="81" t="n">
        <v>0</v>
      </c>
      <c r="AH20" s="81" t="n">
        <v>0</v>
      </c>
      <c r="AI20" s="81" t="n">
        <v>0</v>
      </c>
      <c r="AJ20" s="81" t="n">
        <v>0</v>
      </c>
      <c r="AK20" s="81" t="n">
        <v>0</v>
      </c>
      <c r="AL20" s="81" t="n">
        <v>0</v>
      </c>
      <c r="AM20" s="74" t="n">
        <v>-11194</v>
      </c>
      <c r="AN20" s="82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4" t="n">
        <f aca="false">G20-AM20</f>
        <v>2543</v>
      </c>
      <c r="BF20" s="83"/>
      <c r="BG20" s="74" t="n">
        <v>-36125</v>
      </c>
      <c r="BH20" s="74" t="n">
        <v>-33582</v>
      </c>
      <c r="BI20" s="84" t="n">
        <f aca="false">BG20-BH20</f>
        <v>-2543</v>
      </c>
      <c r="BJ20" s="83"/>
      <c r="BK20" s="74" t="n">
        <v>-44776</v>
      </c>
      <c r="BL20" s="81" t="n">
        <v>-44776</v>
      </c>
      <c r="BM20" s="84" t="n">
        <f aca="false">BK20-BL20</f>
        <v>0</v>
      </c>
      <c r="BN20" s="75"/>
      <c r="BQ20" s="75" t="s">
        <v>130</v>
      </c>
    </row>
    <row r="21" customFormat="false" ht="12.75" hidden="false" customHeight="false" outlineLevel="0" collapsed="false">
      <c r="A21" s="75"/>
      <c r="B21" s="76"/>
      <c r="C21" s="77"/>
      <c r="D21" s="78"/>
      <c r="E21" s="78"/>
      <c r="F21" s="79"/>
      <c r="G21" s="80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74"/>
      <c r="AN21" s="82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4"/>
      <c r="BF21" s="83"/>
      <c r="BG21" s="74"/>
      <c r="BH21" s="74"/>
      <c r="BI21" s="84"/>
      <c r="BJ21" s="83"/>
      <c r="BK21" s="74"/>
      <c r="BL21" s="81"/>
      <c r="BM21" s="84"/>
      <c r="BN21" s="75"/>
    </row>
    <row r="22" customFormat="false" ht="12.75" hidden="false" customHeight="false" outlineLevel="0" collapsed="false">
      <c r="A22" s="75"/>
      <c r="B22" s="76" t="s">
        <v>40</v>
      </c>
      <c r="C22" s="77"/>
      <c r="D22" s="78"/>
      <c r="E22" s="78"/>
      <c r="F22" s="79"/>
      <c r="G22" s="80" t="n">
        <f aca="false">-290347+56000+16000</f>
        <v>-218347</v>
      </c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74" t="n">
        <v>-318981</v>
      </c>
      <c r="AN22" s="82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4" t="n">
        <f aca="false">G22-AM22</f>
        <v>100634</v>
      </c>
      <c r="BF22" s="83"/>
      <c r="BG22" s="74" t="n">
        <f aca="false">+BK22-G22</f>
        <v>-1057575</v>
      </c>
      <c r="BH22" s="74" t="n">
        <v>-956942</v>
      </c>
      <c r="BI22" s="84" t="n">
        <f aca="false">BG22-BH22</f>
        <v>-100633</v>
      </c>
      <c r="BJ22" s="83"/>
      <c r="BK22" s="74" t="n">
        <v>-1275922</v>
      </c>
      <c r="BL22" s="81" t="n">
        <v>-1275922</v>
      </c>
      <c r="BM22" s="84" t="n">
        <f aca="false">BK22-BL22</f>
        <v>0</v>
      </c>
      <c r="BN22" s="75"/>
      <c r="BQ22" s="75" t="s">
        <v>126</v>
      </c>
    </row>
    <row r="23" customFormat="false" ht="12.75" hidden="false" customHeight="false" outlineLevel="0" collapsed="false">
      <c r="A23" s="75"/>
      <c r="B23" s="20" t="s">
        <v>131</v>
      </c>
      <c r="C23" s="77"/>
      <c r="D23" s="78"/>
      <c r="E23" s="78"/>
      <c r="F23" s="86" t="n">
        <v>74000</v>
      </c>
      <c r="G23" s="80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74"/>
      <c r="AN23" s="82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4"/>
      <c r="BF23" s="83"/>
      <c r="BG23" s="74"/>
      <c r="BH23" s="74"/>
      <c r="BI23" s="84"/>
      <c r="BJ23" s="83"/>
      <c r="BK23" s="74"/>
      <c r="BL23" s="81"/>
      <c r="BM23" s="84"/>
      <c r="BN23" s="75"/>
    </row>
    <row r="24" customFormat="false" ht="12.75" hidden="false" customHeight="false" outlineLevel="0" collapsed="false">
      <c r="A24" s="75"/>
      <c r="B24" s="20" t="s">
        <v>132</v>
      </c>
      <c r="C24" s="77"/>
      <c r="D24" s="78"/>
      <c r="E24" s="78"/>
      <c r="F24" s="86" t="n">
        <v>32000</v>
      </c>
      <c r="G24" s="80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74"/>
      <c r="AN24" s="82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4"/>
      <c r="BF24" s="83"/>
      <c r="BG24" s="74"/>
      <c r="BH24" s="74"/>
      <c r="BI24" s="84"/>
      <c r="BJ24" s="83"/>
      <c r="BK24" s="74"/>
      <c r="BL24" s="81"/>
      <c r="BM24" s="84"/>
      <c r="BN24" s="75"/>
    </row>
    <row r="25" customFormat="false" ht="12.75" hidden="false" customHeight="false" outlineLevel="0" collapsed="false">
      <c r="A25" s="75"/>
      <c r="B25" s="20" t="s">
        <v>133</v>
      </c>
      <c r="C25" s="77"/>
      <c r="D25" s="78"/>
      <c r="E25" s="78"/>
      <c r="F25" s="86" t="n">
        <v>25000</v>
      </c>
      <c r="G25" s="80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74"/>
      <c r="AN25" s="82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4"/>
      <c r="BF25" s="83"/>
      <c r="BG25" s="74"/>
      <c r="BH25" s="74"/>
      <c r="BI25" s="84"/>
      <c r="BJ25" s="83"/>
      <c r="BK25" s="74"/>
      <c r="BL25" s="81"/>
      <c r="BM25" s="84"/>
      <c r="BN25" s="75"/>
    </row>
    <row r="26" customFormat="false" ht="12.75" hidden="false" customHeight="false" outlineLevel="0" collapsed="false">
      <c r="A26" s="75"/>
      <c r="B26" s="20" t="s">
        <v>134</v>
      </c>
      <c r="C26" s="77"/>
      <c r="D26" s="78"/>
      <c r="E26" s="78"/>
      <c r="F26" s="86" t="n">
        <v>20000</v>
      </c>
      <c r="G26" s="80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74"/>
      <c r="AN26" s="82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4"/>
      <c r="BF26" s="83"/>
      <c r="BG26" s="74"/>
      <c r="BH26" s="74"/>
      <c r="BI26" s="84"/>
      <c r="BJ26" s="83"/>
      <c r="BK26" s="74"/>
      <c r="BL26" s="81"/>
      <c r="BM26" s="84"/>
      <c r="BN26" s="75"/>
    </row>
    <row r="27" customFormat="false" ht="12.75" hidden="false" customHeight="false" outlineLevel="0" collapsed="false">
      <c r="A27" s="75"/>
      <c r="B27" s="20" t="s">
        <v>135</v>
      </c>
      <c r="C27" s="77"/>
      <c r="D27" s="78"/>
      <c r="E27" s="78"/>
      <c r="F27" s="86" t="n">
        <v>14000</v>
      </c>
      <c r="G27" s="80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74"/>
      <c r="AN27" s="82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4"/>
      <c r="BF27" s="83"/>
      <c r="BG27" s="74"/>
      <c r="BH27" s="74"/>
      <c r="BI27" s="84"/>
      <c r="BJ27" s="83"/>
      <c r="BK27" s="74"/>
      <c r="BL27" s="81"/>
      <c r="BM27" s="84"/>
      <c r="BN27" s="75"/>
    </row>
    <row r="28" customFormat="false" ht="12.75" hidden="false" customHeight="false" outlineLevel="0" collapsed="false">
      <c r="A28" s="75"/>
      <c r="B28" s="20" t="s">
        <v>136</v>
      </c>
      <c r="C28" s="77"/>
      <c r="D28" s="78"/>
      <c r="E28" s="78"/>
      <c r="F28" s="86" t="n">
        <v>14000</v>
      </c>
      <c r="G28" s="80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74"/>
      <c r="AN28" s="82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4"/>
      <c r="BF28" s="83"/>
      <c r="BG28" s="74"/>
      <c r="BH28" s="74"/>
      <c r="BI28" s="84"/>
      <c r="BJ28" s="83"/>
      <c r="BK28" s="74"/>
      <c r="BL28" s="81"/>
      <c r="BM28" s="84"/>
      <c r="BN28" s="75"/>
    </row>
    <row r="29" customFormat="false" ht="12.75" hidden="false" customHeight="false" outlineLevel="0" collapsed="false">
      <c r="A29" s="75"/>
      <c r="B29" s="20" t="s">
        <v>137</v>
      </c>
      <c r="C29" s="77"/>
      <c r="D29" s="78"/>
      <c r="E29" s="78"/>
      <c r="F29" s="86" t="n">
        <f aca="false">218000-SUM(F23:F28)</f>
        <v>39000</v>
      </c>
      <c r="G29" s="80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74"/>
      <c r="AN29" s="82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4"/>
      <c r="BF29" s="83"/>
      <c r="BG29" s="74"/>
      <c r="BH29" s="74"/>
      <c r="BI29" s="84"/>
      <c r="BJ29" s="83"/>
      <c r="BK29" s="74"/>
      <c r="BL29" s="81"/>
      <c r="BM29" s="84"/>
      <c r="BN29" s="75"/>
    </row>
    <row r="30" customFormat="false" ht="12.75" hidden="false" customHeight="false" outlineLevel="0" collapsed="false">
      <c r="B30" s="20"/>
      <c r="C30" s="88"/>
      <c r="D30" s="89"/>
      <c r="E30" s="89"/>
      <c r="F30" s="90"/>
      <c r="G30" s="87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2"/>
      <c r="AN30" s="93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5"/>
      <c r="BF30" s="94"/>
      <c r="BG30" s="92"/>
      <c r="BH30" s="92"/>
      <c r="BI30" s="95"/>
      <c r="BJ30" s="94"/>
      <c r="BK30" s="92"/>
      <c r="BL30" s="91"/>
      <c r="BM30" s="95"/>
    </row>
    <row r="31" customFormat="false" ht="12.75" hidden="false" customHeight="false" outlineLevel="0" collapsed="false">
      <c r="A31" s="75"/>
      <c r="B31" s="76" t="s">
        <v>45</v>
      </c>
      <c r="C31" s="77" t="n">
        <v>0</v>
      </c>
      <c r="D31" s="78" t="n">
        <v>0</v>
      </c>
      <c r="E31" s="78" t="n">
        <v>0</v>
      </c>
      <c r="F31" s="79"/>
      <c r="G31" s="80" t="n">
        <f aca="false">-215079-56000-16000</f>
        <v>-287079</v>
      </c>
      <c r="H31" s="81" t="n">
        <v>0</v>
      </c>
      <c r="I31" s="81" t="n">
        <v>0</v>
      </c>
      <c r="J31" s="81" t="n">
        <v>0</v>
      </c>
      <c r="K31" s="81" t="n">
        <v>0</v>
      </c>
      <c r="L31" s="81" t="n">
        <v>0</v>
      </c>
      <c r="M31" s="81" t="n">
        <v>0</v>
      </c>
      <c r="N31" s="81" t="n">
        <v>0</v>
      </c>
      <c r="O31" s="81" t="n">
        <v>0</v>
      </c>
      <c r="P31" s="81" t="n">
        <v>0</v>
      </c>
      <c r="Q31" s="81" t="n">
        <v>0</v>
      </c>
      <c r="R31" s="81" t="n">
        <v>0</v>
      </c>
      <c r="S31" s="81" t="n">
        <v>0</v>
      </c>
      <c r="T31" s="81" t="n">
        <v>0</v>
      </c>
      <c r="U31" s="81"/>
      <c r="V31" s="81" t="n">
        <v>0</v>
      </c>
      <c r="W31" s="81" t="n">
        <v>0</v>
      </c>
      <c r="X31" s="81" t="n">
        <v>0</v>
      </c>
      <c r="Y31" s="81" t="n">
        <v>0</v>
      </c>
      <c r="Z31" s="81" t="n">
        <v>0</v>
      </c>
      <c r="AA31" s="81" t="n">
        <v>0</v>
      </c>
      <c r="AB31" s="81" t="n">
        <v>0</v>
      </c>
      <c r="AC31" s="81" t="n">
        <v>0</v>
      </c>
      <c r="AD31" s="81" t="n">
        <v>0</v>
      </c>
      <c r="AE31" s="81" t="n">
        <v>0</v>
      </c>
      <c r="AF31" s="81" t="n">
        <v>0</v>
      </c>
      <c r="AG31" s="81" t="n">
        <v>0</v>
      </c>
      <c r="AH31" s="81" t="n">
        <v>0</v>
      </c>
      <c r="AI31" s="81" t="n">
        <v>0</v>
      </c>
      <c r="AJ31" s="81" t="n">
        <v>0</v>
      </c>
      <c r="AK31" s="81" t="n">
        <v>0</v>
      </c>
      <c r="AL31" s="81" t="n">
        <v>0</v>
      </c>
      <c r="AM31" s="74" t="n">
        <v>-1113833</v>
      </c>
      <c r="AN31" s="82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4" t="n">
        <f aca="false">G31-AM31</f>
        <v>826754</v>
      </c>
      <c r="BF31" s="83"/>
      <c r="BG31" s="74" t="n">
        <f aca="false">+BK31-G31</f>
        <v>-4168252</v>
      </c>
      <c r="BH31" s="74" t="n">
        <v>-3341499</v>
      </c>
      <c r="BI31" s="84" t="n">
        <f aca="false">BG31-BH31</f>
        <v>-826753</v>
      </c>
      <c r="BJ31" s="83"/>
      <c r="BK31" s="74" t="n">
        <v>-4455331</v>
      </c>
      <c r="BL31" s="81" t="n">
        <v>-4455331</v>
      </c>
      <c r="BM31" s="84" t="n">
        <f aca="false">BK31-BL31</f>
        <v>0</v>
      </c>
      <c r="BN31" s="75"/>
      <c r="BQ31" s="75" t="s">
        <v>126</v>
      </c>
    </row>
    <row r="32" customFormat="false" ht="12.75" hidden="false" customHeight="false" outlineLevel="0" collapsed="false">
      <c r="A32" s="75"/>
      <c r="B32" s="20" t="s">
        <v>138</v>
      </c>
      <c r="C32" s="77"/>
      <c r="D32" s="78"/>
      <c r="E32" s="78"/>
      <c r="F32" s="86" t="n">
        <f aca="false">113000+16000</f>
        <v>129000</v>
      </c>
      <c r="G32" s="80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74"/>
      <c r="AN32" s="82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4"/>
      <c r="BF32" s="83"/>
      <c r="BG32" s="74"/>
      <c r="BH32" s="74"/>
      <c r="BI32" s="84"/>
      <c r="BJ32" s="83"/>
      <c r="BK32" s="74"/>
      <c r="BL32" s="81"/>
      <c r="BM32" s="84"/>
      <c r="BN32" s="75"/>
    </row>
    <row r="33" customFormat="false" ht="12.75" hidden="false" customHeight="false" outlineLevel="0" collapsed="false">
      <c r="A33" s="75"/>
      <c r="B33" s="20" t="s">
        <v>139</v>
      </c>
      <c r="C33" s="77"/>
      <c r="D33" s="78"/>
      <c r="E33" s="78"/>
      <c r="F33" s="86" t="n">
        <v>56000</v>
      </c>
      <c r="G33" s="80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74"/>
      <c r="AN33" s="82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4"/>
      <c r="BF33" s="83"/>
      <c r="BG33" s="74"/>
      <c r="BH33" s="74"/>
      <c r="BI33" s="84"/>
      <c r="BJ33" s="83"/>
      <c r="BK33" s="74"/>
      <c r="BL33" s="81"/>
      <c r="BM33" s="84"/>
      <c r="BN33" s="75"/>
    </row>
    <row r="34" customFormat="false" ht="12.75" hidden="false" customHeight="false" outlineLevel="0" collapsed="false">
      <c r="A34" s="75"/>
      <c r="B34" s="20" t="s">
        <v>140</v>
      </c>
      <c r="C34" s="77"/>
      <c r="D34" s="78"/>
      <c r="E34" s="78"/>
      <c r="F34" s="86" t="n">
        <v>53000</v>
      </c>
      <c r="G34" s="80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74"/>
      <c r="AN34" s="82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4"/>
      <c r="BF34" s="83"/>
      <c r="BG34" s="74"/>
      <c r="BH34" s="74"/>
      <c r="BI34" s="84"/>
      <c r="BJ34" s="83"/>
      <c r="BK34" s="74"/>
      <c r="BL34" s="81"/>
      <c r="BM34" s="84"/>
      <c r="BN34" s="75"/>
    </row>
    <row r="35" customFormat="false" ht="12.75" hidden="false" customHeight="false" outlineLevel="0" collapsed="false">
      <c r="A35" s="75"/>
      <c r="B35" s="20" t="s">
        <v>141</v>
      </c>
      <c r="C35" s="77"/>
      <c r="D35" s="78"/>
      <c r="E35" s="78"/>
      <c r="F35" s="86" t="n">
        <v>10000</v>
      </c>
      <c r="G35" s="80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74"/>
      <c r="AN35" s="82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4"/>
      <c r="BF35" s="83"/>
      <c r="BG35" s="74"/>
      <c r="BH35" s="74"/>
      <c r="BI35" s="84"/>
      <c r="BJ35" s="83"/>
      <c r="BK35" s="74"/>
      <c r="BL35" s="81"/>
      <c r="BM35" s="84"/>
      <c r="BN35" s="75"/>
    </row>
    <row r="36" customFormat="false" ht="12.75" hidden="false" customHeight="false" outlineLevel="0" collapsed="false">
      <c r="A36" s="75"/>
      <c r="B36" s="20" t="s">
        <v>137</v>
      </c>
      <c r="C36" s="77"/>
      <c r="D36" s="78"/>
      <c r="E36" s="78"/>
      <c r="F36" s="86" t="n">
        <v>39000</v>
      </c>
      <c r="G36" s="80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74"/>
      <c r="AN36" s="82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4"/>
      <c r="BF36" s="83"/>
      <c r="BG36" s="74"/>
      <c r="BH36" s="74"/>
      <c r="BI36" s="84"/>
      <c r="BJ36" s="83"/>
      <c r="BK36" s="74"/>
      <c r="BL36" s="81"/>
      <c r="BM36" s="84"/>
      <c r="BN36" s="75"/>
    </row>
    <row r="37" customFormat="false" ht="12.75" hidden="false" customHeight="false" outlineLevel="0" collapsed="false">
      <c r="A37" s="75"/>
      <c r="B37" s="76"/>
      <c r="C37" s="77"/>
      <c r="D37" s="78"/>
      <c r="E37" s="78"/>
      <c r="F37" s="79"/>
      <c r="G37" s="80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74"/>
      <c r="AN37" s="82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4"/>
      <c r="BF37" s="83"/>
      <c r="BG37" s="74"/>
      <c r="BH37" s="74"/>
      <c r="BI37" s="84"/>
      <c r="BJ37" s="83"/>
      <c r="BK37" s="74"/>
      <c r="BL37" s="81"/>
      <c r="BM37" s="84"/>
      <c r="BN37" s="75"/>
    </row>
    <row r="38" customFormat="false" ht="12.75" hidden="false" customHeight="false" outlineLevel="0" collapsed="false">
      <c r="A38" s="75"/>
      <c r="B38" s="96" t="s">
        <v>49</v>
      </c>
      <c r="C38" s="77" t="n">
        <v>0</v>
      </c>
      <c r="D38" s="78" t="n">
        <v>0</v>
      </c>
      <c r="E38" s="78" t="n">
        <v>0</v>
      </c>
      <c r="F38" s="79"/>
      <c r="G38" s="80" t="n">
        <f aca="false">-24732+9000</f>
        <v>-15732</v>
      </c>
      <c r="H38" s="81" t="n">
        <v>0</v>
      </c>
      <c r="I38" s="81" t="n">
        <v>0</v>
      </c>
      <c r="J38" s="81" t="n">
        <v>0</v>
      </c>
      <c r="K38" s="81" t="n">
        <v>0</v>
      </c>
      <c r="L38" s="81" t="n">
        <v>0</v>
      </c>
      <c r="M38" s="81" t="n">
        <v>0</v>
      </c>
      <c r="N38" s="81" t="n">
        <v>0</v>
      </c>
      <c r="O38" s="81" t="n">
        <v>0</v>
      </c>
      <c r="P38" s="81" t="n">
        <v>0</v>
      </c>
      <c r="Q38" s="81" t="n">
        <v>0</v>
      </c>
      <c r="R38" s="81" t="n">
        <v>0</v>
      </c>
      <c r="S38" s="81" t="n">
        <v>0</v>
      </c>
      <c r="T38" s="81" t="n">
        <v>0</v>
      </c>
      <c r="U38" s="81"/>
      <c r="V38" s="81" t="n">
        <v>0</v>
      </c>
      <c r="W38" s="81" t="n">
        <v>0</v>
      </c>
      <c r="X38" s="81" t="n">
        <v>0</v>
      </c>
      <c r="Y38" s="81" t="n">
        <v>0</v>
      </c>
      <c r="Z38" s="81" t="n">
        <v>0</v>
      </c>
      <c r="AA38" s="81" t="n">
        <v>0</v>
      </c>
      <c r="AB38" s="81" t="n">
        <v>0</v>
      </c>
      <c r="AC38" s="81" t="n">
        <v>0</v>
      </c>
      <c r="AD38" s="81" t="n">
        <v>0</v>
      </c>
      <c r="AE38" s="81" t="n">
        <v>0</v>
      </c>
      <c r="AF38" s="81" t="n">
        <v>0</v>
      </c>
      <c r="AG38" s="81" t="n">
        <v>0</v>
      </c>
      <c r="AH38" s="81" t="n">
        <v>0</v>
      </c>
      <c r="AI38" s="81" t="n">
        <v>0</v>
      </c>
      <c r="AJ38" s="81" t="n">
        <v>0</v>
      </c>
      <c r="AK38" s="81" t="n">
        <v>0</v>
      </c>
      <c r="AL38" s="81" t="n">
        <v>0</v>
      </c>
      <c r="AM38" s="74" t="n">
        <v>0</v>
      </c>
      <c r="AN38" s="82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4" t="n">
        <f aca="false">G38-AM38</f>
        <v>-15732</v>
      </c>
      <c r="BF38" s="83"/>
      <c r="BG38" s="74" t="n">
        <v>-45000</v>
      </c>
      <c r="BH38" s="74" t="n">
        <v>0</v>
      </c>
      <c r="BI38" s="84" t="n">
        <f aca="false">BG38-BH38</f>
        <v>-45000</v>
      </c>
      <c r="BJ38" s="83"/>
      <c r="BK38" s="74" t="n">
        <v>-60732</v>
      </c>
      <c r="BL38" s="81" t="n">
        <v>0</v>
      </c>
      <c r="BM38" s="84" t="n">
        <f aca="false">BK38-BL38</f>
        <v>-60732</v>
      </c>
      <c r="BN38" s="75"/>
      <c r="BQ38" s="75" t="s">
        <v>142</v>
      </c>
    </row>
    <row r="39" customFormat="false" ht="27" hidden="false" customHeight="true" outlineLevel="0" collapsed="false">
      <c r="B39" s="97" t="s">
        <v>143</v>
      </c>
      <c r="C39" s="88"/>
      <c r="D39" s="89"/>
      <c r="E39" s="89"/>
      <c r="F39" s="90"/>
      <c r="G39" s="98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9"/>
      <c r="AN39" s="93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100"/>
      <c r="BF39" s="94"/>
      <c r="BG39" s="92"/>
      <c r="BH39" s="92"/>
      <c r="BI39" s="95"/>
      <c r="BJ39" s="94"/>
      <c r="BK39" s="92"/>
      <c r="BL39" s="91"/>
      <c r="BM39" s="95"/>
      <c r="BQ39" s="75" t="s">
        <v>144</v>
      </c>
    </row>
    <row r="40" customFormat="false" ht="12.75" hidden="false" customHeight="false" outlineLevel="0" collapsed="false">
      <c r="B40" s="101"/>
      <c r="C40" s="88"/>
      <c r="D40" s="89"/>
      <c r="E40" s="89"/>
      <c r="F40" s="90"/>
      <c r="G40" s="98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9"/>
      <c r="AN40" s="93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100"/>
      <c r="BF40" s="94"/>
      <c r="BG40" s="92"/>
      <c r="BH40" s="92"/>
      <c r="BI40" s="95"/>
      <c r="BJ40" s="94"/>
      <c r="BK40" s="92"/>
      <c r="BL40" s="91"/>
      <c r="BM40" s="95"/>
      <c r="BQ40" s="75"/>
    </row>
    <row r="41" customFormat="false" ht="12.75" hidden="false" customHeight="false" outlineLevel="0" collapsed="false">
      <c r="A41" s="75"/>
      <c r="B41" s="76" t="s">
        <v>59</v>
      </c>
      <c r="C41" s="77" t="n">
        <v>0</v>
      </c>
      <c r="D41" s="78" t="n">
        <v>0</v>
      </c>
      <c r="E41" s="78" t="n">
        <v>0</v>
      </c>
      <c r="F41" s="79"/>
      <c r="G41" s="80" t="n">
        <v>-24974</v>
      </c>
      <c r="H41" s="81" t="n">
        <v>0</v>
      </c>
      <c r="I41" s="81" t="n">
        <v>0</v>
      </c>
      <c r="J41" s="81" t="n">
        <v>0</v>
      </c>
      <c r="K41" s="81" t="n">
        <v>0</v>
      </c>
      <c r="L41" s="81" t="n">
        <v>0</v>
      </c>
      <c r="M41" s="81" t="n">
        <v>0</v>
      </c>
      <c r="N41" s="81" t="n">
        <v>0</v>
      </c>
      <c r="O41" s="81" t="n">
        <v>0</v>
      </c>
      <c r="P41" s="81" t="n">
        <v>0</v>
      </c>
      <c r="Q41" s="81" t="n">
        <v>0</v>
      </c>
      <c r="R41" s="81" t="n">
        <v>0</v>
      </c>
      <c r="S41" s="81" t="n">
        <v>0</v>
      </c>
      <c r="T41" s="81" t="n">
        <v>0</v>
      </c>
      <c r="U41" s="81"/>
      <c r="V41" s="81" t="n">
        <v>0</v>
      </c>
      <c r="W41" s="81" t="n">
        <v>0</v>
      </c>
      <c r="X41" s="81" t="n">
        <v>7021</v>
      </c>
      <c r="Y41" s="81" t="n">
        <v>7021</v>
      </c>
      <c r="Z41" s="81" t="n">
        <v>7021</v>
      </c>
      <c r="AA41" s="81" t="n">
        <v>7021</v>
      </c>
      <c r="AB41" s="81" t="n">
        <v>7021</v>
      </c>
      <c r="AC41" s="81" t="n">
        <v>21063</v>
      </c>
      <c r="AD41" s="81" t="n">
        <v>7021</v>
      </c>
      <c r="AE41" s="81" t="n">
        <v>7021</v>
      </c>
      <c r="AF41" s="81" t="n">
        <v>7021</v>
      </c>
      <c r="AG41" s="81" t="n">
        <v>21063</v>
      </c>
      <c r="AH41" s="81" t="n">
        <v>7021</v>
      </c>
      <c r="AI41" s="81" t="n">
        <v>7021</v>
      </c>
      <c r="AJ41" s="81" t="n">
        <v>7021</v>
      </c>
      <c r="AK41" s="81" t="n">
        <v>21063</v>
      </c>
      <c r="AL41" s="81" t="n">
        <v>70210</v>
      </c>
      <c r="AM41" s="74" t="n">
        <v>-76493</v>
      </c>
      <c r="AN41" s="82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4" t="n">
        <f aca="false">G41-AM41</f>
        <v>51519</v>
      </c>
      <c r="BF41" s="83"/>
      <c r="BG41" s="74" t="n">
        <f aca="false">+BK41-G41</f>
        <v>-211264</v>
      </c>
      <c r="BH41" s="74" t="n">
        <v>-229478</v>
      </c>
      <c r="BI41" s="84" t="n">
        <f aca="false">BG41-BH41</f>
        <v>18214</v>
      </c>
      <c r="BJ41" s="83"/>
      <c r="BK41" s="74" t="n">
        <f aca="false">-20160-120897-95181</f>
        <v>-236238</v>
      </c>
      <c r="BL41" s="81" t="n">
        <v>-305970</v>
      </c>
      <c r="BM41" s="84" t="n">
        <f aca="false">BK41-BL41</f>
        <v>69732</v>
      </c>
      <c r="BN41" s="75"/>
      <c r="BQ41" s="75" t="s">
        <v>145</v>
      </c>
    </row>
    <row r="42" customFormat="false" ht="12.75" hidden="false" customHeight="false" outlineLevel="0" collapsed="false">
      <c r="A42" s="75"/>
      <c r="B42" s="20" t="s">
        <v>146</v>
      </c>
      <c r="C42" s="77"/>
      <c r="D42" s="78"/>
      <c r="E42" s="78"/>
      <c r="F42" s="79"/>
      <c r="G42" s="80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74"/>
      <c r="AN42" s="82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4"/>
      <c r="BF42" s="83"/>
      <c r="BG42" s="74"/>
      <c r="BH42" s="74"/>
      <c r="BI42" s="84"/>
      <c r="BJ42" s="83"/>
      <c r="BK42" s="74"/>
      <c r="BL42" s="81"/>
      <c r="BM42" s="84"/>
      <c r="BN42" s="75"/>
    </row>
    <row r="43" customFormat="false" ht="12.75" hidden="false" customHeight="false" outlineLevel="0" collapsed="false">
      <c r="A43" s="75"/>
      <c r="B43" s="20" t="s">
        <v>147</v>
      </c>
      <c r="C43" s="77"/>
      <c r="D43" s="78"/>
      <c r="E43" s="78"/>
      <c r="F43" s="79"/>
      <c r="G43" s="80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74"/>
      <c r="AN43" s="82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4"/>
      <c r="BF43" s="83"/>
      <c r="BG43" s="74"/>
      <c r="BH43" s="74"/>
      <c r="BI43" s="84"/>
      <c r="BJ43" s="83"/>
      <c r="BK43" s="74"/>
      <c r="BL43" s="81"/>
      <c r="BM43" s="84"/>
      <c r="BN43" s="75"/>
    </row>
    <row r="44" customFormat="false" ht="12.75" hidden="false" customHeight="false" outlineLevel="0" collapsed="false">
      <c r="A44" s="75"/>
      <c r="B44" s="20" t="s">
        <v>148</v>
      </c>
      <c r="C44" s="77"/>
      <c r="D44" s="78"/>
      <c r="E44" s="78"/>
      <c r="F44" s="79"/>
      <c r="G44" s="80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74"/>
      <c r="AN44" s="82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4"/>
      <c r="BF44" s="83"/>
      <c r="BG44" s="74"/>
      <c r="BH44" s="74"/>
      <c r="BI44" s="84"/>
      <c r="BJ44" s="83"/>
      <c r="BK44" s="74"/>
      <c r="BL44" s="81"/>
      <c r="BM44" s="84"/>
      <c r="BN44" s="75"/>
      <c r="BQ44" s="75" t="s">
        <v>149</v>
      </c>
    </row>
    <row r="45" customFormat="false" ht="12.75" hidden="false" customHeight="false" outlineLevel="0" collapsed="false">
      <c r="A45" s="75"/>
      <c r="B45" s="20" t="s">
        <v>150</v>
      </c>
      <c r="C45" s="77"/>
      <c r="D45" s="78"/>
      <c r="E45" s="78"/>
      <c r="F45" s="79"/>
      <c r="G45" s="80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74"/>
      <c r="AN45" s="82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4"/>
      <c r="BF45" s="83"/>
      <c r="BG45" s="74"/>
      <c r="BH45" s="74"/>
      <c r="BI45" s="84"/>
      <c r="BJ45" s="83"/>
      <c r="BK45" s="74"/>
      <c r="BL45" s="81"/>
      <c r="BM45" s="84"/>
      <c r="BN45" s="75"/>
    </row>
    <row r="46" customFormat="false" ht="12.75" hidden="false" customHeight="false" outlineLevel="0" collapsed="false">
      <c r="A46" s="75"/>
      <c r="B46" s="76"/>
      <c r="C46" s="77"/>
      <c r="D46" s="78"/>
      <c r="E46" s="78"/>
      <c r="F46" s="79"/>
      <c r="G46" s="80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74"/>
      <c r="AN46" s="82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4"/>
      <c r="BF46" s="83"/>
      <c r="BG46" s="74"/>
      <c r="BH46" s="74"/>
      <c r="BI46" s="84"/>
      <c r="BJ46" s="83"/>
      <c r="BK46" s="74"/>
      <c r="BL46" s="81"/>
      <c r="BM46" s="84"/>
      <c r="BN46" s="75"/>
    </row>
    <row r="47" customFormat="false" ht="12.75" hidden="false" customHeight="false" outlineLevel="0" collapsed="false">
      <c r="A47" s="75"/>
      <c r="B47" s="76" t="s">
        <v>151</v>
      </c>
      <c r="C47" s="77" t="n">
        <v>0</v>
      </c>
      <c r="D47" s="78" t="n">
        <v>0</v>
      </c>
      <c r="E47" s="78" t="n">
        <v>0</v>
      </c>
      <c r="F47" s="79"/>
      <c r="G47" s="80" t="n">
        <v>-7586</v>
      </c>
      <c r="H47" s="81" t="n">
        <v>0</v>
      </c>
      <c r="I47" s="81" t="n">
        <v>0</v>
      </c>
      <c r="J47" s="81" t="n">
        <v>0</v>
      </c>
      <c r="K47" s="81" t="n">
        <v>0</v>
      </c>
      <c r="L47" s="81" t="n">
        <v>0</v>
      </c>
      <c r="M47" s="81" t="n">
        <v>0</v>
      </c>
      <c r="N47" s="81" t="n">
        <v>0</v>
      </c>
      <c r="O47" s="81" t="n">
        <v>0</v>
      </c>
      <c r="P47" s="81" t="n">
        <v>0</v>
      </c>
      <c r="Q47" s="81" t="n">
        <v>0</v>
      </c>
      <c r="R47" s="81" t="n">
        <v>0</v>
      </c>
      <c r="S47" s="81" t="n">
        <v>0</v>
      </c>
      <c r="T47" s="81" t="n">
        <v>0</v>
      </c>
      <c r="U47" s="81"/>
      <c r="V47" s="81" t="n">
        <v>0</v>
      </c>
      <c r="W47" s="81" t="n">
        <v>0</v>
      </c>
      <c r="X47" s="81" t="n">
        <v>100</v>
      </c>
      <c r="Y47" s="81" t="n">
        <v>100</v>
      </c>
      <c r="Z47" s="81" t="n">
        <v>100</v>
      </c>
      <c r="AA47" s="81" t="n">
        <v>100</v>
      </c>
      <c r="AB47" s="81" t="n">
        <v>100</v>
      </c>
      <c r="AC47" s="81" t="n">
        <v>300</v>
      </c>
      <c r="AD47" s="81" t="n">
        <v>100</v>
      </c>
      <c r="AE47" s="81" t="n">
        <v>100</v>
      </c>
      <c r="AF47" s="81" t="n">
        <v>100</v>
      </c>
      <c r="AG47" s="81" t="n">
        <v>300</v>
      </c>
      <c r="AH47" s="81" t="n">
        <v>100</v>
      </c>
      <c r="AI47" s="81" t="n">
        <v>100</v>
      </c>
      <c r="AJ47" s="81" t="n">
        <v>100</v>
      </c>
      <c r="AK47" s="81" t="n">
        <v>300</v>
      </c>
      <c r="AL47" s="81" t="n">
        <v>1000</v>
      </c>
      <c r="AM47" s="74" t="n">
        <v>-33582</v>
      </c>
      <c r="AN47" s="82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4" t="n">
        <f aca="false">G47-AM47</f>
        <v>25996</v>
      </c>
      <c r="BF47" s="83"/>
      <c r="BG47" s="74" t="n">
        <f aca="false">+BK47-G47</f>
        <v>-100746</v>
      </c>
      <c r="BH47" s="74" t="n">
        <v>-100746</v>
      </c>
      <c r="BI47" s="84" t="n">
        <f aca="false">BG47-BH47</f>
        <v>0</v>
      </c>
      <c r="BJ47" s="83"/>
      <c r="BK47" s="74" t="n">
        <v>-108332</v>
      </c>
      <c r="BL47" s="81" t="n">
        <v>-134328</v>
      </c>
      <c r="BM47" s="84" t="n">
        <f aca="false">BK47-BL47</f>
        <v>25996</v>
      </c>
      <c r="BN47" s="75"/>
      <c r="BQ47" s="75" t="s">
        <v>152</v>
      </c>
    </row>
    <row r="48" customFormat="false" ht="12.75" hidden="false" customHeight="false" outlineLevel="0" collapsed="false">
      <c r="A48" s="75"/>
      <c r="B48" s="76"/>
      <c r="C48" s="77"/>
      <c r="D48" s="78"/>
      <c r="E48" s="78"/>
      <c r="F48" s="79"/>
      <c r="G48" s="80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74"/>
      <c r="AN48" s="82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4"/>
      <c r="BF48" s="83"/>
      <c r="BG48" s="74"/>
      <c r="BH48" s="74"/>
      <c r="BI48" s="84"/>
      <c r="BJ48" s="83"/>
      <c r="BK48" s="74"/>
      <c r="BL48" s="81"/>
      <c r="BM48" s="84"/>
      <c r="BN48" s="75"/>
    </row>
    <row r="49" customFormat="false" ht="12.75" hidden="false" customHeight="false" outlineLevel="0" collapsed="false">
      <c r="A49" s="75"/>
      <c r="B49" s="75" t="s">
        <v>153</v>
      </c>
      <c r="C49" s="77" t="n">
        <v>0</v>
      </c>
      <c r="D49" s="78" t="n">
        <v>0</v>
      </c>
      <c r="E49" s="78" t="n">
        <v>0</v>
      </c>
      <c r="F49" s="79"/>
      <c r="G49" s="80" t="n">
        <v>0</v>
      </c>
      <c r="H49" s="81" t="n">
        <v>0</v>
      </c>
      <c r="I49" s="81" t="n">
        <v>0</v>
      </c>
      <c r="J49" s="81" t="n">
        <v>0</v>
      </c>
      <c r="K49" s="81" t="n">
        <v>0</v>
      </c>
      <c r="L49" s="81" t="n">
        <v>0</v>
      </c>
      <c r="M49" s="81" t="n">
        <v>0</v>
      </c>
      <c r="N49" s="81" t="n">
        <v>0</v>
      </c>
      <c r="O49" s="81" t="n">
        <v>0</v>
      </c>
      <c r="P49" s="81" t="n">
        <v>0</v>
      </c>
      <c r="Q49" s="81" t="n">
        <v>0</v>
      </c>
      <c r="R49" s="81" t="n">
        <v>0</v>
      </c>
      <c r="S49" s="81" t="n">
        <v>0</v>
      </c>
      <c r="T49" s="81" t="n">
        <v>0</v>
      </c>
      <c r="U49" s="81"/>
      <c r="V49" s="81" t="n">
        <v>0</v>
      </c>
      <c r="W49" s="81" t="n">
        <v>0</v>
      </c>
      <c r="X49" s="81" t="n">
        <v>0</v>
      </c>
      <c r="Y49" s="81" t="n">
        <v>0</v>
      </c>
      <c r="Z49" s="81" t="n">
        <v>0</v>
      </c>
      <c r="AA49" s="81" t="n">
        <v>0</v>
      </c>
      <c r="AB49" s="81" t="n">
        <v>0</v>
      </c>
      <c r="AC49" s="81" t="n">
        <v>0</v>
      </c>
      <c r="AD49" s="81" t="n">
        <v>0</v>
      </c>
      <c r="AE49" s="81" t="n">
        <v>0</v>
      </c>
      <c r="AF49" s="81" t="n">
        <v>0</v>
      </c>
      <c r="AG49" s="81" t="n">
        <v>0</v>
      </c>
      <c r="AH49" s="81" t="n">
        <v>0</v>
      </c>
      <c r="AI49" s="81" t="n">
        <v>0</v>
      </c>
      <c r="AJ49" s="81" t="n">
        <v>0</v>
      </c>
      <c r="AK49" s="81" t="n">
        <v>0</v>
      </c>
      <c r="AL49" s="81" t="n">
        <v>0</v>
      </c>
      <c r="AM49" s="74" t="n">
        <v>0</v>
      </c>
      <c r="AN49" s="82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4" t="n">
        <f aca="false">G49-AM49</f>
        <v>0</v>
      </c>
      <c r="BF49" s="83"/>
      <c r="BG49" s="74" t="n">
        <v>0</v>
      </c>
      <c r="BH49" s="74"/>
      <c r="BI49" s="84" t="n">
        <f aca="false">BG49-BH49</f>
        <v>0</v>
      </c>
      <c r="BJ49" s="83"/>
      <c r="BK49" s="74" t="n">
        <v>0</v>
      </c>
      <c r="BL49" s="81" t="n">
        <v>0</v>
      </c>
      <c r="BM49" s="84" t="n">
        <f aca="false">BK49-BL49</f>
        <v>0</v>
      </c>
      <c r="BN49" s="75"/>
    </row>
    <row r="50" customFormat="false" ht="12.75" hidden="false" customHeight="false" outlineLevel="0" collapsed="false">
      <c r="B50" s="17"/>
      <c r="C50" s="102"/>
      <c r="D50" s="103"/>
      <c r="E50" s="103"/>
      <c r="F50" s="104"/>
      <c r="G50" s="65"/>
      <c r="H50" s="105"/>
      <c r="I50" s="105"/>
      <c r="J50" s="105"/>
      <c r="K50" s="106"/>
      <c r="L50" s="105"/>
      <c r="M50" s="105"/>
      <c r="N50" s="105"/>
      <c r="O50" s="106"/>
      <c r="P50" s="105"/>
      <c r="Q50" s="105"/>
      <c r="R50" s="105"/>
      <c r="S50" s="106"/>
      <c r="T50" s="106"/>
      <c r="U50" s="106"/>
      <c r="V50" s="105"/>
      <c r="W50" s="105"/>
      <c r="X50" s="105"/>
      <c r="Y50" s="106"/>
      <c r="Z50" s="105"/>
      <c r="AA50" s="105"/>
      <c r="AB50" s="105"/>
      <c r="AC50" s="106"/>
      <c r="AD50" s="105"/>
      <c r="AE50" s="105"/>
      <c r="AF50" s="105"/>
      <c r="AG50" s="106"/>
      <c r="AH50" s="105"/>
      <c r="AI50" s="105"/>
      <c r="AJ50" s="105"/>
      <c r="AK50" s="106"/>
      <c r="AL50" s="106"/>
      <c r="AM50" s="68"/>
      <c r="AN50" s="106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71"/>
      <c r="BF50" s="94"/>
      <c r="BG50" s="68"/>
      <c r="BH50" s="68"/>
      <c r="BI50" s="71"/>
      <c r="BJ50" s="94"/>
      <c r="BK50" s="68"/>
      <c r="BL50" s="68"/>
      <c r="BM50" s="71"/>
    </row>
    <row r="51" customFormat="false" ht="15" hidden="false" customHeight="false" outlineLevel="0" collapsed="false">
      <c r="A51" s="108"/>
      <c r="B51" s="76" t="s">
        <v>65</v>
      </c>
      <c r="C51" s="88" t="n">
        <v>0</v>
      </c>
      <c r="D51" s="89" t="n">
        <v>0</v>
      </c>
      <c r="E51" s="89" t="n">
        <v>0</v>
      </c>
      <c r="F51" s="90"/>
      <c r="G51" s="109" t="n">
        <f aca="false">SUM(G13:G50)</f>
        <v>-1357365</v>
      </c>
      <c r="H51" s="91" t="n">
        <v>0</v>
      </c>
      <c r="I51" s="91" t="n">
        <v>0</v>
      </c>
      <c r="J51" s="91" t="n">
        <v>0</v>
      </c>
      <c r="K51" s="91" t="n">
        <v>0</v>
      </c>
      <c r="L51" s="91" t="n">
        <v>0</v>
      </c>
      <c r="M51" s="91" t="n">
        <v>0</v>
      </c>
      <c r="N51" s="91" t="n">
        <v>0</v>
      </c>
      <c r="O51" s="91" t="n">
        <v>0</v>
      </c>
      <c r="P51" s="91" t="n">
        <v>0</v>
      </c>
      <c r="Q51" s="91" t="n">
        <v>0</v>
      </c>
      <c r="R51" s="91" t="n">
        <v>0</v>
      </c>
      <c r="S51" s="91" t="n">
        <v>0</v>
      </c>
      <c r="T51" s="91" t="n">
        <v>0</v>
      </c>
      <c r="U51" s="92"/>
      <c r="V51" s="91" t="n">
        <v>0</v>
      </c>
      <c r="W51" s="91" t="n">
        <v>0</v>
      </c>
      <c r="X51" s="91" t="n">
        <v>285275.507462687</v>
      </c>
      <c r="Y51" s="91" t="n">
        <v>285275.507462687</v>
      </c>
      <c r="Z51" s="91" t="n">
        <v>285275.507462687</v>
      </c>
      <c r="AA51" s="91" t="n">
        <v>286674.507462687</v>
      </c>
      <c r="AB51" s="91" t="n">
        <v>301274.507462687</v>
      </c>
      <c r="AC51" s="91" t="n">
        <v>873224.52238806</v>
      </c>
      <c r="AD51" s="91" t="n">
        <v>291875.507462687</v>
      </c>
      <c r="AE51" s="91" t="n">
        <v>285274.507462687</v>
      </c>
      <c r="AF51" s="91" t="n">
        <v>294675.507462687</v>
      </c>
      <c r="AG51" s="91" t="n">
        <v>871825.52238806</v>
      </c>
      <c r="AH51" s="91" t="n">
        <v>292574.507462687</v>
      </c>
      <c r="AI51" s="91" t="n">
        <v>289974.507462687</v>
      </c>
      <c r="AJ51" s="91" t="n">
        <v>297275.507462687</v>
      </c>
      <c r="AK51" s="91" t="n">
        <v>879824.52238806</v>
      </c>
      <c r="AL51" s="91" t="n">
        <v>2910150.07462687</v>
      </c>
      <c r="AM51" s="109" t="n">
        <f aca="false">SUM(AM13:AM50)</f>
        <v>-3354759</v>
      </c>
      <c r="AN51" s="110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95" t="n">
        <f aca="false">G51-AM51</f>
        <v>1997394</v>
      </c>
      <c r="BF51" s="111"/>
      <c r="BG51" s="92" t="n">
        <f aca="false">SUM(BG13:BG47)</f>
        <v>-10238826</v>
      </c>
      <c r="BH51" s="92" t="n">
        <f aca="false">SUM(BH13:BH50)</f>
        <v>-10146490</v>
      </c>
      <c r="BI51" s="92" t="n">
        <f aca="false">SUM(BI13:BI50)</f>
        <v>-92336</v>
      </c>
      <c r="BJ51" s="111"/>
      <c r="BK51" s="92" t="n">
        <f aca="false">SUM(BK13:BK50)</f>
        <v>-11596191</v>
      </c>
      <c r="BL51" s="92" t="n">
        <f aca="false">SUM(BL13:BL50)</f>
        <v>-13501248</v>
      </c>
      <c r="BM51" s="92" t="n">
        <f aca="false">SUM(BM13:BM50)</f>
        <v>1905057</v>
      </c>
      <c r="BN51" s="108"/>
    </row>
    <row r="52" customFormat="false" ht="15" hidden="false" customHeight="false" outlineLevel="0" collapsed="false">
      <c r="A52" s="108"/>
      <c r="B52" s="112"/>
      <c r="C52" s="113"/>
      <c r="D52" s="113"/>
      <c r="E52" s="113"/>
      <c r="F52" s="114"/>
      <c r="G52" s="115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7"/>
      <c r="AN52" s="110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8"/>
      <c r="BF52" s="111"/>
      <c r="BG52" s="117"/>
      <c r="BH52" s="117"/>
      <c r="BI52" s="118"/>
      <c r="BJ52" s="111"/>
      <c r="BK52" s="117"/>
      <c r="BL52" s="116"/>
      <c r="BM52" s="118"/>
      <c r="BN52" s="108"/>
    </row>
    <row r="53" customFormat="false" ht="15" hidden="false" customHeight="false" outlineLevel="0" collapsed="false">
      <c r="A53" s="108"/>
      <c r="B53" s="119" t="s">
        <v>154</v>
      </c>
      <c r="C53" s="113"/>
      <c r="D53" s="113"/>
      <c r="E53" s="113"/>
      <c r="F53" s="114"/>
      <c r="G53" s="109" t="n">
        <v>0</v>
      </c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92" t="n">
        <v>0</v>
      </c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5" t="n">
        <f aca="false">G53-AM53</f>
        <v>0</v>
      </c>
      <c r="BF53" s="111"/>
      <c r="BG53" s="92" t="n">
        <v>0</v>
      </c>
      <c r="BH53" s="120" t="n">
        <v>0</v>
      </c>
      <c r="BI53" s="95" t="n">
        <f aca="false">BG53-BH53</f>
        <v>0</v>
      </c>
      <c r="BJ53" s="111"/>
      <c r="BK53" s="92" t="n">
        <v>0</v>
      </c>
      <c r="BL53" s="92" t="n">
        <v>0</v>
      </c>
      <c r="BM53" s="121" t="n">
        <f aca="false">BK53-BL53</f>
        <v>0</v>
      </c>
      <c r="BN53" s="108"/>
    </row>
    <row r="54" customFormat="false" ht="15" hidden="false" customHeight="false" outlineLevel="0" collapsed="false">
      <c r="A54" s="108"/>
      <c r="B54" s="119" t="s">
        <v>155</v>
      </c>
      <c r="C54" s="113"/>
      <c r="D54" s="113"/>
      <c r="E54" s="113"/>
      <c r="F54" s="122"/>
      <c r="G54" s="65" t="n">
        <v>0</v>
      </c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68" t="n">
        <v>0</v>
      </c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71" t="n">
        <f aca="false">G54-AM54</f>
        <v>0</v>
      </c>
      <c r="BF54" s="111"/>
      <c r="BG54" s="120" t="n">
        <v>0</v>
      </c>
      <c r="BH54" s="120" t="n">
        <v>0</v>
      </c>
      <c r="BI54" s="95" t="n">
        <f aca="false">BG54-BH54</f>
        <v>0</v>
      </c>
      <c r="BJ54" s="111"/>
      <c r="BK54" s="92" t="n">
        <v>0</v>
      </c>
      <c r="BL54" s="92" t="n">
        <v>0</v>
      </c>
      <c r="BM54" s="121" t="n">
        <f aca="false">BK54-BL54</f>
        <v>0</v>
      </c>
      <c r="BN54" s="108"/>
    </row>
    <row r="55" customFormat="false" ht="15" hidden="false" customHeight="false" outlineLevel="0" collapsed="false">
      <c r="A55" s="108"/>
      <c r="B55" s="112" t="s">
        <v>156</v>
      </c>
      <c r="C55" s="113"/>
      <c r="D55" s="113"/>
      <c r="E55" s="113"/>
      <c r="F55" s="124"/>
      <c r="G55" s="125" t="n">
        <f aca="false">SUM(G51:G54)</f>
        <v>-1357365</v>
      </c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7" t="n">
        <f aca="false">SUM(AM51:AM54)</f>
        <v>-3354759</v>
      </c>
      <c r="AN55" s="126"/>
      <c r="AO55" s="128"/>
      <c r="AP55" s="128"/>
      <c r="AQ55" s="128"/>
      <c r="AR55" s="128"/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7" t="n">
        <f aca="false">SUM(BE51:BE54)</f>
        <v>1997394</v>
      </c>
      <c r="BF55" s="111"/>
      <c r="BG55" s="127" t="n">
        <f aca="false">SUM(BG51:BG54)</f>
        <v>-10238826</v>
      </c>
      <c r="BH55" s="127" t="n">
        <f aca="false">SUM(BH51:BH54)</f>
        <v>-10146490</v>
      </c>
      <c r="BI55" s="127" t="n">
        <f aca="false">SUM(BI51:BI54)</f>
        <v>-92336</v>
      </c>
      <c r="BJ55" s="111"/>
      <c r="BK55" s="129" t="n">
        <f aca="false">SUM(BK51:BK54)</f>
        <v>-11596191</v>
      </c>
      <c r="BL55" s="129" t="n">
        <f aca="false">SUM(BL51:BL54)</f>
        <v>-13501248</v>
      </c>
      <c r="BM55" s="129" t="n">
        <f aca="false">SUM(BM51:BM54)</f>
        <v>1905057</v>
      </c>
      <c r="BN55" s="108"/>
    </row>
    <row r="56" customFormat="false" ht="15" hidden="false" customHeight="false" outlineLevel="0" collapsed="false">
      <c r="A56" s="108"/>
      <c r="B56" s="112"/>
      <c r="C56" s="113"/>
      <c r="D56" s="113"/>
      <c r="E56" s="113"/>
      <c r="F56" s="114"/>
      <c r="G56" s="115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7"/>
      <c r="AN56" s="110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8"/>
      <c r="BF56" s="111"/>
      <c r="BG56" s="117"/>
      <c r="BH56" s="117"/>
      <c r="BI56" s="118"/>
      <c r="BJ56" s="111"/>
      <c r="BK56" s="74"/>
      <c r="BL56" s="81"/>
      <c r="BM56" s="84"/>
      <c r="BN56" s="108"/>
    </row>
    <row r="57" customFormat="false" ht="15" hidden="false" customHeight="false" outlineLevel="0" collapsed="false">
      <c r="A57" s="108"/>
      <c r="B57" s="112" t="s">
        <v>157</v>
      </c>
      <c r="C57" s="113"/>
      <c r="D57" s="113"/>
      <c r="E57" s="113"/>
      <c r="F57" s="114"/>
      <c r="G57" s="109" t="n">
        <v>1357365</v>
      </c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92" t="n">
        <v>3354759</v>
      </c>
      <c r="AN57" s="110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1"/>
      <c r="BE57" s="118" t="n">
        <f aca="false">G57-AM57</f>
        <v>-1997394</v>
      </c>
      <c r="BF57" s="111"/>
      <c r="BG57" s="92" t="n">
        <v>10523678</v>
      </c>
      <c r="BH57" s="92" t="n">
        <v>10146490</v>
      </c>
      <c r="BI57" s="95" t="n">
        <f aca="false">BG57-BH57</f>
        <v>377188</v>
      </c>
      <c r="BJ57" s="111"/>
      <c r="BK57" s="130" t="n">
        <v>11881043</v>
      </c>
      <c r="BL57" s="92" t="n">
        <v>13501248</v>
      </c>
      <c r="BM57" s="121" t="n">
        <f aca="false">BK57-BL57</f>
        <v>-1620205</v>
      </c>
      <c r="BN57" s="108"/>
    </row>
    <row r="58" customFormat="false" ht="15" hidden="false" customHeight="false" outlineLevel="0" collapsed="false">
      <c r="A58" s="108"/>
      <c r="B58" s="112"/>
      <c r="C58" s="113"/>
      <c r="D58" s="113"/>
      <c r="E58" s="113"/>
      <c r="F58" s="114"/>
      <c r="G58" s="115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7"/>
      <c r="AN58" s="110"/>
      <c r="AO58" s="111"/>
      <c r="AP58" s="111"/>
      <c r="AQ58" s="111"/>
      <c r="AR58" s="111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8"/>
      <c r="BF58" s="111"/>
      <c r="BG58" s="117"/>
      <c r="BH58" s="117"/>
      <c r="BI58" s="118"/>
      <c r="BJ58" s="111"/>
      <c r="BK58" s="74"/>
      <c r="BL58" s="81"/>
      <c r="BM58" s="84"/>
      <c r="BN58" s="108"/>
    </row>
    <row r="59" customFormat="false" ht="12.75" hidden="false" customHeight="false" outlineLevel="0" collapsed="false">
      <c r="B59" s="0" t="s">
        <v>86</v>
      </c>
      <c r="F59" s="131"/>
      <c r="G59" s="132" t="n">
        <v>0</v>
      </c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95" t="n">
        <v>0</v>
      </c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5" t="n">
        <f aca="false">G59-AM59</f>
        <v>0</v>
      </c>
      <c r="BF59" s="94"/>
      <c r="BG59" s="95" t="n">
        <v>0</v>
      </c>
      <c r="BH59" s="95" t="n">
        <v>0</v>
      </c>
      <c r="BI59" s="95" t="n">
        <f aca="false">BG59-BH59</f>
        <v>0</v>
      </c>
      <c r="BJ59" s="94"/>
      <c r="BK59" s="92" t="n">
        <v>0</v>
      </c>
      <c r="BL59" s="92" t="n">
        <v>0</v>
      </c>
      <c r="BM59" s="121" t="n">
        <f aca="false">BK59-BL59</f>
        <v>0</v>
      </c>
    </row>
    <row r="60" customFormat="false" ht="12.75" hidden="false" customHeight="false" outlineLevel="0" collapsed="false">
      <c r="B60" s="0" t="s">
        <v>158</v>
      </c>
      <c r="F60" s="131"/>
      <c r="G60" s="132" t="n">
        <v>0</v>
      </c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95" t="n">
        <v>0</v>
      </c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5" t="n">
        <f aca="false">G60-AM60</f>
        <v>0</v>
      </c>
      <c r="BF60" s="94"/>
      <c r="BG60" s="95" t="n">
        <v>0</v>
      </c>
      <c r="BH60" s="95" t="n">
        <v>0</v>
      </c>
      <c r="BI60" s="95" t="n">
        <f aca="false">BG60-BH60</f>
        <v>0</v>
      </c>
      <c r="BJ60" s="94"/>
      <c r="BK60" s="92" t="n">
        <v>0</v>
      </c>
      <c r="BL60" s="92" t="n">
        <v>0</v>
      </c>
      <c r="BM60" s="121" t="n">
        <f aca="false">BK60-BL60</f>
        <v>0</v>
      </c>
    </row>
    <row r="61" customFormat="false" ht="13.5" hidden="false" customHeight="false" outlineLevel="0" collapsed="false">
      <c r="F61" s="131"/>
      <c r="G61" s="132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95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5"/>
      <c r="BF61" s="94"/>
      <c r="BG61" s="95"/>
      <c r="BH61" s="95"/>
      <c r="BI61" s="95"/>
      <c r="BJ61" s="94"/>
      <c r="BK61" s="121"/>
      <c r="BL61" s="134"/>
      <c r="BM61" s="121"/>
    </row>
    <row r="62" customFormat="false" ht="15.75" hidden="false" customHeight="false" outlineLevel="0" collapsed="false">
      <c r="B62" s="112" t="s">
        <v>91</v>
      </c>
      <c r="F62" s="135"/>
      <c r="G62" s="136" t="n">
        <f aca="false">G57+G59+G60+G55+G11</f>
        <v>0</v>
      </c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8" t="n">
        <f aca="false">AM57+AM59+AM60+AM55+AM11</f>
        <v>0</v>
      </c>
      <c r="AN62" s="137"/>
      <c r="AO62" s="137"/>
      <c r="AP62" s="137"/>
      <c r="AQ62" s="137"/>
      <c r="AR62" s="137"/>
      <c r="AS62" s="137"/>
      <c r="AT62" s="137"/>
      <c r="AU62" s="137"/>
      <c r="AV62" s="137"/>
      <c r="AW62" s="137"/>
      <c r="AX62" s="137"/>
      <c r="AY62" s="137"/>
      <c r="AZ62" s="137"/>
      <c r="BA62" s="137"/>
      <c r="BB62" s="137"/>
      <c r="BC62" s="137"/>
      <c r="BD62" s="137"/>
      <c r="BE62" s="139" t="n">
        <f aca="false">BE57+BE59+BE60+BE55+BE11</f>
        <v>0</v>
      </c>
      <c r="BF62" s="94"/>
      <c r="BG62" s="140" t="n">
        <f aca="false">BG57+BG59+BG60+BG55+BG11</f>
        <v>284852</v>
      </c>
      <c r="BH62" s="138" t="n">
        <f aca="false">BH57+BH59+BH60+BH55+BH11</f>
        <v>0</v>
      </c>
      <c r="BI62" s="139" t="n">
        <f aca="false">BG62-BH62</f>
        <v>284852</v>
      </c>
      <c r="BJ62" s="94"/>
      <c r="BK62" s="140" t="n">
        <f aca="false">SUM(BK11+BK55+BK57+BK59)</f>
        <v>284852</v>
      </c>
      <c r="BL62" s="140" t="n">
        <f aca="false">SUM(BL11+BL55+BL57+BL59)</f>
        <v>0</v>
      </c>
      <c r="BM62" s="140" t="n">
        <f aca="false">SUM(BM11+BM55+BM57+BM59)</f>
        <v>284852</v>
      </c>
    </row>
    <row r="63" customFormat="false" ht="12.75" hidden="false" customHeight="false" outlineLevel="0" collapsed="false">
      <c r="B63" s="75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</row>
    <row r="64" customFormat="false" ht="12.75" hidden="false" customHeight="false" outlineLevel="0" collapsed="false">
      <c r="B64" s="75" t="s">
        <v>159</v>
      </c>
      <c r="G64" s="39" t="n">
        <v>20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 t="n">
        <v>31</v>
      </c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141" t="n">
        <v>-11</v>
      </c>
      <c r="BG64" s="39" t="n">
        <v>29</v>
      </c>
      <c r="BH64" s="39" t="n">
        <v>31</v>
      </c>
      <c r="BI64" s="141" t="n">
        <v>-2</v>
      </c>
      <c r="BJ64" s="39"/>
      <c r="BK64" s="39" t="n">
        <v>29</v>
      </c>
      <c r="BL64" s="39" t="n">
        <v>31</v>
      </c>
      <c r="BM64" s="141" t="n">
        <v>-2</v>
      </c>
    </row>
    <row r="65" customFormat="false" ht="12.75" hidden="false" customHeight="false" outlineLevel="0" collapsed="false">
      <c r="B65" s="75"/>
      <c r="BE65" s="142"/>
      <c r="BM65" s="94"/>
    </row>
    <row r="66" customFormat="false" ht="12.75" hidden="false" customHeight="false" outlineLevel="0" collapsed="false">
      <c r="B66" s="75"/>
      <c r="G66" s="94"/>
      <c r="BE66" s="142"/>
    </row>
  </sheetData>
  <mergeCells count="3">
    <mergeCell ref="C8:E8"/>
    <mergeCell ref="F8:G8"/>
    <mergeCell ref="F9:G9"/>
  </mergeCells>
  <printOptions headings="false" gridLines="false" gridLinesSet="true" horizontalCentered="false" verticalCentered="false"/>
  <pageMargins left="0.747916666666667" right="0.157638888888889" top="0.590277777777778" bottom="0.590277777777778" header="0.511811023622047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 &amp;A&amp;C&amp;"Arial,Bold"&amp;12 1&amp;R&amp;D  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4:K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0" activeCellId="0" sqref="F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3" width="2.56"/>
    <col collapsed="false" customWidth="true" hidden="false" outlineLevel="0" max="2" min="2" style="144" width="7.99"/>
    <col collapsed="false" customWidth="true" hidden="false" outlineLevel="0" max="5" min="3" style="144" width="12.85"/>
    <col collapsed="false" customWidth="true" hidden="false" outlineLevel="0" max="6" min="6" style="144" width="28.41"/>
    <col collapsed="false" customWidth="true" hidden="false" outlineLevel="0" max="7" min="7" style="144" width="16.7"/>
    <col collapsed="false" customWidth="true" hidden="false" outlineLevel="0" max="8" min="8" style="144" width="7.56"/>
    <col collapsed="false" customWidth="true" hidden="false" outlineLevel="0" max="9" min="9" style="144" width="13.99"/>
    <col collapsed="false" customWidth="true" hidden="false" outlineLevel="0" max="10" min="10" style="144" width="5.85"/>
    <col collapsed="false" customWidth="true" hidden="false" outlineLevel="0" max="11" min="11" style="144" width="12.14"/>
    <col collapsed="false" customWidth="false" hidden="false" outlineLevel="0" max="257" min="12" style="144" width="9.14"/>
  </cols>
  <sheetData>
    <row r="4" customFormat="false" ht="12.75" hidden="false" customHeight="false" outlineLevel="0" collapsed="false">
      <c r="B4" s="145" t="s">
        <v>0</v>
      </c>
    </row>
    <row r="5" customFormat="false" ht="12.75" hidden="false" customHeight="true" outlineLevel="0" collapsed="false">
      <c r="B5" s="146" t="s">
        <v>160</v>
      </c>
      <c r="C5" s="146"/>
      <c r="D5" s="146"/>
      <c r="E5" s="146"/>
    </row>
    <row r="6" customFormat="false" ht="12.75" hidden="false" customHeight="true" outlineLevel="0" collapsed="false">
      <c r="B6" s="146"/>
      <c r="C6" s="146"/>
      <c r="D6" s="146"/>
      <c r="E6" s="146"/>
    </row>
    <row r="8" customFormat="false" ht="12.75" hidden="false" customHeight="false" outlineLevel="0" collapsed="false">
      <c r="G8" s="147" t="s">
        <v>161</v>
      </c>
      <c r="H8" s="147"/>
      <c r="I8" s="147" t="s">
        <v>161</v>
      </c>
    </row>
    <row r="9" customFormat="false" ht="12.75" hidden="false" customHeight="false" outlineLevel="0" collapsed="false">
      <c r="G9" s="147" t="s">
        <v>162</v>
      </c>
      <c r="H9" s="147"/>
      <c r="I9" s="147" t="s">
        <v>163</v>
      </c>
    </row>
    <row r="10" customFormat="false" ht="12.75" hidden="false" customHeight="false" outlineLevel="0" collapsed="false">
      <c r="G10" s="147" t="s">
        <v>164</v>
      </c>
      <c r="H10" s="147"/>
      <c r="I10" s="147" t="s">
        <v>164</v>
      </c>
    </row>
    <row r="11" customFormat="false" ht="13.5" hidden="false" customHeight="false" outlineLevel="0" collapsed="false">
      <c r="G11" s="147"/>
      <c r="H11" s="147"/>
      <c r="I11" s="147"/>
    </row>
    <row r="12" customFormat="false" ht="13.5" hidden="false" customHeight="false" outlineLevel="0" collapsed="false">
      <c r="C12" s="148" t="s">
        <v>165</v>
      </c>
      <c r="G12" s="149" t="n">
        <v>4773117.20312086</v>
      </c>
      <c r="H12" s="147"/>
      <c r="I12" s="150" t="n">
        <v>536228.183263627</v>
      </c>
    </row>
    <row r="13" customFormat="false" ht="12.75" hidden="false" customHeight="false" outlineLevel="0" collapsed="false">
      <c r="C13" s="148"/>
    </row>
    <row r="14" customFormat="false" ht="12.75" hidden="false" customHeight="false" outlineLevel="0" collapsed="false">
      <c r="B14" s="151"/>
      <c r="D14" s="152" t="s">
        <v>166</v>
      </c>
      <c r="E14" s="152"/>
      <c r="F14" s="152"/>
      <c r="G14" s="144" t="n">
        <v>2780626.89833</v>
      </c>
      <c r="I14" s="144" t="n">
        <v>312385.061286691</v>
      </c>
    </row>
    <row r="15" customFormat="false" ht="12.75" hidden="false" customHeight="false" outlineLevel="0" collapsed="false">
      <c r="B15" s="151"/>
      <c r="C15" s="153"/>
      <c r="D15" s="152" t="s">
        <v>167</v>
      </c>
      <c r="E15" s="152"/>
      <c r="F15" s="152"/>
      <c r="G15" s="144" t="n">
        <v>1839881.41187</v>
      </c>
      <c r="I15" s="144" t="n">
        <v>206698.521096966</v>
      </c>
    </row>
    <row r="16" customFormat="false" ht="12.75" hidden="false" customHeight="false" outlineLevel="0" collapsed="false">
      <c r="B16" s="151"/>
      <c r="C16" s="153"/>
      <c r="D16" s="152" t="s">
        <v>168</v>
      </c>
      <c r="E16" s="152"/>
      <c r="F16" s="152"/>
      <c r="G16" s="144" t="n">
        <v>21578.8352764015</v>
      </c>
      <c r="I16" s="144" t="n">
        <v>2424.23957862257</v>
      </c>
      <c r="K16" s="147"/>
    </row>
    <row r="17" customFormat="false" ht="12.75" hidden="false" customHeight="false" outlineLevel="0" collapsed="false">
      <c r="B17" s="151"/>
      <c r="C17" s="153"/>
      <c r="D17" s="152" t="s">
        <v>169</v>
      </c>
      <c r="E17" s="152"/>
      <c r="F17" s="152"/>
      <c r="G17" s="144" t="n">
        <v>4184.33461913906</v>
      </c>
      <c r="I17" s="144" t="n">
        <v>470.082349857442</v>
      </c>
    </row>
    <row r="18" customFormat="false" ht="12.75" hidden="false" customHeight="false" outlineLevel="0" collapsed="false">
      <c r="B18" s="151"/>
      <c r="C18" s="153"/>
      <c r="D18" s="152" t="s">
        <v>170</v>
      </c>
      <c r="E18" s="152"/>
      <c r="F18" s="152"/>
      <c r="G18" s="144" t="n">
        <v>74740.8716276974</v>
      </c>
      <c r="I18" s="144" t="n">
        <v>8396.64313758217</v>
      </c>
    </row>
    <row r="19" customFormat="false" ht="12.75" hidden="false" customHeight="false" outlineLevel="0" collapsed="false">
      <c r="B19" s="151"/>
      <c r="C19" s="153"/>
      <c r="D19" s="152" t="s">
        <v>171</v>
      </c>
      <c r="E19" s="152"/>
      <c r="F19" s="152"/>
      <c r="G19" s="144" t="n">
        <v>16249.0157577303</v>
      </c>
      <c r="I19" s="144" t="n">
        <v>1825.46956816664</v>
      </c>
    </row>
    <row r="20" customFormat="false" ht="12.75" hidden="false" customHeight="false" outlineLevel="0" collapsed="false">
      <c r="B20" s="151"/>
      <c r="C20" s="153"/>
      <c r="D20" s="152" t="s">
        <v>172</v>
      </c>
      <c r="E20" s="152"/>
      <c r="F20" s="152"/>
      <c r="G20" s="144" t="n">
        <v>29440.8777759672</v>
      </c>
      <c r="I20" s="144" t="n">
        <v>3307.48811136906</v>
      </c>
    </row>
    <row r="21" customFormat="false" ht="12.75" hidden="false" customHeight="false" outlineLevel="0" collapsed="false">
      <c r="B21" s="151"/>
      <c r="C21" s="153"/>
      <c r="D21" s="152" t="s">
        <v>173</v>
      </c>
      <c r="E21" s="152"/>
      <c r="F21" s="152"/>
      <c r="G21" s="144" t="n">
        <v>6414.95786392207</v>
      </c>
      <c r="I21" s="144" t="n">
        <v>720.678134371918</v>
      </c>
    </row>
    <row r="22" customFormat="false" ht="13.5" hidden="false" customHeight="false" outlineLevel="0" collapsed="false">
      <c r="B22" s="154"/>
      <c r="D22" s="152"/>
      <c r="E22" s="152"/>
      <c r="F22" s="152"/>
    </row>
    <row r="23" customFormat="false" ht="13.5" hidden="false" customHeight="false" outlineLevel="0" collapsed="false">
      <c r="B23" s="154"/>
      <c r="C23" s="148" t="s">
        <v>174</v>
      </c>
      <c r="D23" s="152"/>
      <c r="E23" s="152"/>
      <c r="F23" s="152"/>
      <c r="G23" s="150" t="n">
        <v>-4633208.41500865</v>
      </c>
      <c r="H23" s="143"/>
      <c r="I23" s="150" t="n">
        <v>-520510.35525325</v>
      </c>
    </row>
    <row r="24" customFormat="false" ht="12.75" hidden="false" customHeight="false" outlineLevel="0" collapsed="false">
      <c r="B24" s="154"/>
      <c r="C24" s="148"/>
      <c r="D24" s="152"/>
      <c r="E24" s="152"/>
      <c r="F24" s="152"/>
    </row>
    <row r="25" customFormat="false" ht="12.75" hidden="false" customHeight="false" outlineLevel="0" collapsed="false">
      <c r="B25" s="151"/>
      <c r="D25" s="152" t="s">
        <v>175</v>
      </c>
      <c r="E25" s="152"/>
      <c r="F25" s="152"/>
      <c r="G25" s="144" t="n">
        <v>-2863324.65774</v>
      </c>
      <c r="I25" s="144" t="n">
        <v>-321675.608197922</v>
      </c>
    </row>
    <row r="26" customFormat="false" ht="12.75" hidden="false" customHeight="false" outlineLevel="0" collapsed="false">
      <c r="B26" s="151"/>
      <c r="C26" s="153"/>
      <c r="D26" s="152" t="s">
        <v>176</v>
      </c>
      <c r="E26" s="152"/>
      <c r="F26" s="152"/>
      <c r="G26" s="144" t="n">
        <v>-1830884.90773</v>
      </c>
      <c r="I26" s="144" t="n">
        <v>-205687.823293953</v>
      </c>
    </row>
    <row r="27" customFormat="false" ht="12.75" hidden="false" customHeight="false" outlineLevel="0" collapsed="false">
      <c r="B27" s="151"/>
      <c r="C27" s="153"/>
      <c r="D27" s="152" t="s">
        <v>96</v>
      </c>
      <c r="E27" s="152"/>
      <c r="F27" s="152"/>
      <c r="G27" s="144" t="n">
        <v>72057.5518838841</v>
      </c>
      <c r="I27" s="144" t="n">
        <v>8095.1898922272</v>
      </c>
    </row>
    <row r="28" customFormat="false" ht="12.75" hidden="false" customHeight="false" outlineLevel="0" collapsed="false">
      <c r="B28" s="151"/>
      <c r="C28" s="153"/>
      <c r="D28" s="152" t="s">
        <v>177</v>
      </c>
      <c r="E28" s="152"/>
      <c r="F28" s="152"/>
      <c r="G28" s="144" t="n">
        <v>-13524.9465119287</v>
      </c>
      <c r="I28" s="144" t="n">
        <v>-1519.43838548262</v>
      </c>
    </row>
    <row r="29" customFormat="false" ht="12.75" hidden="false" customHeight="false" outlineLevel="0" collapsed="false">
      <c r="B29" s="151"/>
      <c r="C29" s="153"/>
      <c r="D29" s="152" t="s">
        <v>178</v>
      </c>
      <c r="E29" s="152"/>
      <c r="F29" s="152"/>
      <c r="G29" s="144" t="n">
        <v>-4501.18184</v>
      </c>
      <c r="I29" s="144" t="n">
        <v>-505.678041809717</v>
      </c>
    </row>
    <row r="30" customFormat="false" ht="12.75" hidden="false" customHeight="false" outlineLevel="0" collapsed="false">
      <c r="B30" s="151"/>
      <c r="C30" s="153"/>
      <c r="D30" s="152" t="s">
        <v>179</v>
      </c>
      <c r="E30" s="152"/>
      <c r="F30" s="152"/>
      <c r="G30" s="144" t="n">
        <v>-7920.11872199271</v>
      </c>
      <c r="I30" s="144" t="n">
        <v>-889.773012644553</v>
      </c>
    </row>
    <row r="31" customFormat="false" ht="12.75" hidden="false" customHeight="false" outlineLevel="0" collapsed="false">
      <c r="B31" s="151"/>
      <c r="C31" s="153"/>
      <c r="D31" s="152" t="s">
        <v>180</v>
      </c>
      <c r="E31" s="152"/>
      <c r="F31" s="152"/>
      <c r="G31" s="144" t="n">
        <v>0</v>
      </c>
      <c r="I31" s="144" t="n">
        <v>0</v>
      </c>
    </row>
    <row r="32" customFormat="false" ht="12.75" hidden="false" customHeight="false" outlineLevel="0" collapsed="false">
      <c r="B32" s="151"/>
      <c r="C32" s="153"/>
      <c r="D32" s="152" t="s">
        <v>181</v>
      </c>
      <c r="E32" s="152"/>
      <c r="F32" s="152"/>
      <c r="G32" s="144" t="n">
        <v>14889.8456513905</v>
      </c>
      <c r="I32" s="144" t="n">
        <v>1672.77578633528</v>
      </c>
    </row>
    <row r="33" customFormat="false" ht="13.5" hidden="false" customHeight="false" outlineLevel="0" collapsed="false">
      <c r="B33" s="151"/>
      <c r="C33" s="153"/>
      <c r="D33" s="152"/>
      <c r="E33" s="152"/>
      <c r="F33" s="152"/>
    </row>
    <row r="34" customFormat="false" ht="13.5" hidden="false" customHeight="false" outlineLevel="0" collapsed="false">
      <c r="C34" s="148" t="s">
        <v>182</v>
      </c>
      <c r="D34" s="152"/>
      <c r="E34" s="152"/>
      <c r="F34" s="152"/>
      <c r="G34" s="150" t="n">
        <v>139908.788112211</v>
      </c>
      <c r="H34" s="143"/>
      <c r="I34" s="150" t="n">
        <v>15717.8280103773</v>
      </c>
    </row>
    <row r="35" customFormat="false" ht="12.75" hidden="false" customHeight="false" outlineLevel="0" collapsed="false">
      <c r="B35" s="151"/>
      <c r="C35" s="153"/>
      <c r="D35" s="152"/>
      <c r="E35" s="152"/>
      <c r="F35" s="152"/>
    </row>
    <row r="36" customFormat="false" ht="13.5" hidden="false" customHeight="false" outlineLevel="0" collapsed="false">
      <c r="C36" s="148" t="s">
        <v>183</v>
      </c>
      <c r="D36" s="153"/>
      <c r="E36" s="152"/>
      <c r="F36" s="152"/>
    </row>
    <row r="37" customFormat="false" ht="13.5" hidden="false" customHeight="false" outlineLevel="0" collapsed="false">
      <c r="C37" s="148" t="s">
        <v>184</v>
      </c>
      <c r="D37" s="152"/>
      <c r="E37" s="152"/>
      <c r="F37" s="152"/>
      <c r="G37" s="155" t="n">
        <v>-271794.403558984</v>
      </c>
      <c r="I37" s="155" t="n">
        <v>-30534.3055784094</v>
      </c>
    </row>
    <row r="38" customFormat="false" ht="13.5" hidden="false" customHeight="false" outlineLevel="0" collapsed="false">
      <c r="C38" s="148"/>
      <c r="D38" s="152" t="s">
        <v>185</v>
      </c>
      <c r="E38" s="152"/>
      <c r="F38" s="152"/>
      <c r="G38" s="155" t="n">
        <v>-294820.732228984</v>
      </c>
      <c r="I38" s="155" t="n">
        <v>-33121.1614766622</v>
      </c>
    </row>
    <row r="39" customFormat="false" ht="12.75" hidden="false" customHeight="false" outlineLevel="0" collapsed="false">
      <c r="B39" s="151"/>
      <c r="C39" s="153"/>
      <c r="E39" s="156" t="s">
        <v>186</v>
      </c>
      <c r="F39" s="152"/>
      <c r="G39" s="144" t="n">
        <v>-149500</v>
      </c>
      <c r="I39" s="144" t="n">
        <v>-16795.3372998041</v>
      </c>
    </row>
    <row r="40" customFormat="false" ht="12.75" hidden="false" customHeight="false" outlineLevel="0" collapsed="false">
      <c r="B40" s="151"/>
      <c r="C40" s="153"/>
      <c r="D40" s="152"/>
      <c r="E40" s="156" t="s">
        <v>187</v>
      </c>
      <c r="F40" s="152"/>
      <c r="G40" s="144" t="n">
        <v>-65187.7940564269</v>
      </c>
      <c r="I40" s="144" t="n">
        <v>-7323.4179866746</v>
      </c>
    </row>
    <row r="41" customFormat="false" ht="12.75" hidden="false" customHeight="false" outlineLevel="0" collapsed="false">
      <c r="B41" s="151"/>
      <c r="C41" s="153"/>
      <c r="D41" s="152"/>
      <c r="E41" s="156" t="s">
        <v>188</v>
      </c>
      <c r="F41" s="152"/>
      <c r="G41" s="144" t="n">
        <v>0.000198809753928799</v>
      </c>
      <c r="I41" s="144" t="n">
        <v>2.2334962379433E-005</v>
      </c>
    </row>
    <row r="42" customFormat="false" ht="12.75" hidden="false" customHeight="false" outlineLevel="0" collapsed="false">
      <c r="B42" s="151"/>
      <c r="C42" s="153"/>
      <c r="D42" s="152"/>
      <c r="E42" s="156" t="s">
        <v>189</v>
      </c>
      <c r="F42" s="152"/>
      <c r="G42" s="144" t="n">
        <v>-54348.6754119212</v>
      </c>
      <c r="I42" s="144" t="n">
        <v>-6105.71461766411</v>
      </c>
    </row>
    <row r="43" customFormat="false" ht="12.75" hidden="false" customHeight="false" outlineLevel="0" collapsed="false">
      <c r="B43" s="151"/>
      <c r="C43" s="153"/>
      <c r="D43" s="152"/>
      <c r="E43" s="156" t="s">
        <v>190</v>
      </c>
      <c r="F43" s="152"/>
      <c r="G43" s="144" t="n">
        <v>-18726.3207708295</v>
      </c>
      <c r="I43" s="144" t="n">
        <v>-2103.77841960139</v>
      </c>
    </row>
    <row r="44" customFormat="false" ht="12.75" hidden="false" customHeight="false" outlineLevel="0" collapsed="false">
      <c r="B44" s="151"/>
      <c r="C44" s="153"/>
      <c r="D44" s="152"/>
      <c r="E44" s="156" t="s">
        <v>191</v>
      </c>
      <c r="F44" s="152"/>
      <c r="G44" s="144" t="n">
        <v>-7057.94218861634</v>
      </c>
      <c r="I44" s="144" t="n">
        <v>-792.913175253035</v>
      </c>
    </row>
    <row r="45" customFormat="false" ht="12.75" hidden="false" customHeight="false" outlineLevel="0" collapsed="false">
      <c r="B45" s="151"/>
      <c r="C45" s="153"/>
      <c r="E45" s="152"/>
      <c r="F45" s="152"/>
    </row>
    <row r="46" customFormat="false" ht="13.5" hidden="false" customHeight="false" outlineLevel="0" collapsed="false">
      <c r="B46" s="151"/>
      <c r="C46" s="153"/>
      <c r="E46" s="152"/>
      <c r="F46" s="152"/>
    </row>
    <row r="47" customFormat="false" ht="13.5" hidden="false" customHeight="false" outlineLevel="0" collapsed="false">
      <c r="B47" s="151"/>
      <c r="C47" s="153"/>
      <c r="D47" s="152" t="s">
        <v>192</v>
      </c>
      <c r="E47" s="152"/>
      <c r="F47" s="152"/>
      <c r="G47" s="155" t="n">
        <v>23026.32867</v>
      </c>
      <c r="I47" s="155" t="n">
        <v>2586.85589825284</v>
      </c>
    </row>
    <row r="48" customFormat="false" ht="12.75" hidden="false" customHeight="false" outlineLevel="0" collapsed="false">
      <c r="B48" s="151"/>
      <c r="C48" s="153"/>
      <c r="E48" s="152" t="s">
        <v>193</v>
      </c>
      <c r="F48" s="152"/>
      <c r="G48" s="144" t="n">
        <v>23026.32867</v>
      </c>
      <c r="I48" s="144" t="n">
        <v>2586.85589825284</v>
      </c>
    </row>
    <row r="49" customFormat="false" ht="12.75" hidden="false" customHeight="false" outlineLevel="0" collapsed="false">
      <c r="B49" s="151"/>
      <c r="C49" s="153"/>
      <c r="D49" s="152"/>
      <c r="E49" s="152" t="s">
        <v>194</v>
      </c>
      <c r="F49" s="152"/>
      <c r="G49" s="144" t="n">
        <v>0</v>
      </c>
      <c r="I49" s="144" t="n">
        <v>0</v>
      </c>
    </row>
    <row r="50" customFormat="false" ht="13.5" hidden="false" customHeight="false" outlineLevel="0" collapsed="false">
      <c r="B50" s="151"/>
      <c r="C50" s="153"/>
      <c r="D50" s="152"/>
      <c r="E50" s="152"/>
      <c r="F50" s="152"/>
    </row>
    <row r="51" customFormat="false" ht="13.5" hidden="false" customHeight="false" outlineLevel="0" collapsed="false">
      <c r="C51" s="148" t="s">
        <v>195</v>
      </c>
      <c r="D51" s="152"/>
      <c r="E51" s="152"/>
      <c r="F51" s="152"/>
      <c r="G51" s="155" t="n">
        <v>131885.615450957</v>
      </c>
      <c r="I51" s="155" t="n">
        <v>14816.4775685022</v>
      </c>
    </row>
    <row r="52" customFormat="false" ht="12.75" hidden="false" customHeight="false" outlineLevel="0" collapsed="false">
      <c r="B52" s="151"/>
      <c r="C52" s="153"/>
      <c r="D52" s="152" t="s">
        <v>196</v>
      </c>
      <c r="E52" s="152"/>
      <c r="F52" s="157"/>
      <c r="G52" s="144" t="n">
        <v>41511.5023858044</v>
      </c>
      <c r="I52" s="144" t="n">
        <v>4663.54303940607</v>
      </c>
    </row>
    <row r="53" customFormat="false" ht="12.75" hidden="false" customHeight="false" outlineLevel="0" collapsed="false">
      <c r="B53" s="151"/>
      <c r="C53" s="153"/>
      <c r="D53" s="152" t="s">
        <v>197</v>
      </c>
      <c r="E53" s="152"/>
      <c r="F53" s="157"/>
      <c r="G53" s="144" t="n">
        <v>91248.077090905</v>
      </c>
      <c r="I53" s="144" t="n">
        <v>10251.1186133798</v>
      </c>
    </row>
    <row r="54" customFormat="false" ht="12.75" hidden="false" customHeight="false" outlineLevel="0" collapsed="false">
      <c r="B54" s="151"/>
      <c r="C54" s="153"/>
      <c r="D54" s="152" t="s">
        <v>198</v>
      </c>
      <c r="E54" s="152"/>
      <c r="F54" s="157"/>
      <c r="G54" s="144" t="n">
        <v>0</v>
      </c>
      <c r="I54" s="144" t="n">
        <v>0</v>
      </c>
    </row>
    <row r="55" customFormat="false" ht="12.75" hidden="false" customHeight="false" outlineLevel="0" collapsed="false">
      <c r="B55" s="151"/>
      <c r="C55" s="153"/>
      <c r="D55" s="152" t="s">
        <v>199</v>
      </c>
      <c r="E55" s="152"/>
      <c r="F55" s="152"/>
      <c r="G55" s="144" t="n">
        <v>-873.964025752081</v>
      </c>
      <c r="I55" s="144" t="n">
        <v>-98.1840842836178</v>
      </c>
    </row>
    <row r="56" customFormat="false" ht="13.5" hidden="false" customHeight="false" outlineLevel="0" collapsed="false">
      <c r="B56" s="151"/>
      <c r="C56" s="153"/>
      <c r="D56" s="152"/>
      <c r="E56" s="152"/>
      <c r="F56" s="157"/>
    </row>
    <row r="57" customFormat="false" ht="13.5" hidden="false" customHeight="false" outlineLevel="0" collapsed="false">
      <c r="C57" s="148" t="s">
        <v>200</v>
      </c>
      <c r="D57" s="153"/>
      <c r="E57" s="153"/>
      <c r="F57" s="153"/>
      <c r="G57" s="150" t="n">
        <v>-139908.788108027</v>
      </c>
      <c r="H57" s="143"/>
      <c r="I57" s="150" t="n">
        <v>-15717.8280099072</v>
      </c>
    </row>
    <row r="58" customFormat="false" ht="12.75" hidden="false" customHeight="false" outlineLevel="0" collapsed="false">
      <c r="C58" s="148"/>
      <c r="D58" s="153"/>
      <c r="E58" s="153"/>
      <c r="F58" s="153"/>
      <c r="G58" s="143"/>
      <c r="H58" s="143"/>
      <c r="I58" s="143"/>
    </row>
    <row r="59" customFormat="false" ht="12.75" hidden="false" customHeight="false" outlineLevel="0" collapsed="false">
      <c r="C59" s="148"/>
      <c r="D59" s="153"/>
      <c r="E59" s="153"/>
      <c r="F59" s="153"/>
      <c r="G59" s="143"/>
      <c r="H59" s="143"/>
      <c r="I59" s="143"/>
    </row>
    <row r="60" customFormat="false" ht="12.75" hidden="false" customHeight="false" outlineLevel="0" collapsed="false">
      <c r="C60" s="148"/>
      <c r="D60" s="153"/>
      <c r="E60" s="153"/>
      <c r="F60" s="153"/>
      <c r="G60" s="143"/>
      <c r="H60" s="143"/>
      <c r="I60" s="143"/>
    </row>
    <row r="61" customFormat="false" ht="13.5" hidden="false" customHeight="false" outlineLevel="0" collapsed="false">
      <c r="B61" s="151"/>
      <c r="C61" s="153"/>
      <c r="D61" s="153"/>
      <c r="E61" s="153"/>
      <c r="F61" s="153"/>
    </row>
    <row r="62" customFormat="false" ht="13.5" hidden="false" customHeight="false" outlineLevel="0" collapsed="false">
      <c r="C62" s="148" t="s">
        <v>201</v>
      </c>
      <c r="D62" s="153"/>
      <c r="E62" s="153"/>
      <c r="F62" s="153"/>
      <c r="I62" s="149"/>
    </row>
    <row r="63" customFormat="false" ht="13.5" hidden="false" customHeight="false" outlineLevel="0" collapsed="false"/>
    <row r="64" customFormat="false" ht="13.5" hidden="false" customHeight="false" outlineLevel="0" collapsed="false">
      <c r="C64" s="143" t="s">
        <v>202</v>
      </c>
      <c r="I64" s="155"/>
    </row>
  </sheetData>
  <printOptions headings="false" gridLines="false" gridLinesSet="true" horizontalCentered="false" verticalCentered="false"/>
  <pageMargins left="2.15" right="0.354166666666667" top="0.170138888888889" bottom="0.590277777777778" header="0.511811023622047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 &amp;A&amp;R&amp;D   &amp;T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IW54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F20" activeCellId="0" sqref="F20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44" width="9.06"/>
    <col collapsed="false" customWidth="true" hidden="false" outlineLevel="0" max="2" min="2" style="144" width="29.41"/>
    <col collapsed="false" customWidth="true" hidden="false" outlineLevel="0" max="4" min="3" style="158" width="11.56"/>
    <col collapsed="false" customWidth="true" hidden="false" outlineLevel="0" max="9" min="5" style="144" width="12.85"/>
    <col collapsed="false" customWidth="true" hidden="false" outlineLevel="0" max="10" min="10" style="159" width="12.85"/>
    <col collapsed="false" customWidth="true" hidden="false" outlineLevel="0" max="12" min="11" style="144" width="12.85"/>
    <col collapsed="false" customWidth="false" hidden="false" outlineLevel="0" max="257" min="13" style="144" width="9.14"/>
  </cols>
  <sheetData>
    <row r="4" customFormat="false" ht="12.75" hidden="false" customHeight="false" outlineLevel="0" collapsed="false">
      <c r="B4" s="145" t="s">
        <v>0</v>
      </c>
      <c r="C4" s="160"/>
      <c r="D4" s="160"/>
    </row>
    <row r="5" customFormat="false" ht="12.75" hidden="false" customHeight="true" outlineLevel="0" collapsed="false">
      <c r="B5" s="146" t="s">
        <v>160</v>
      </c>
      <c r="C5" s="161" t="s">
        <v>110</v>
      </c>
      <c r="D5" s="161"/>
      <c r="E5" s="146" t="s">
        <v>109</v>
      </c>
      <c r="F5" s="146"/>
      <c r="G5" s="146"/>
      <c r="H5" s="146"/>
      <c r="I5" s="146"/>
    </row>
    <row r="6" customFormat="false" ht="12.75" hidden="false" customHeight="true" outlineLevel="0" collapsed="false">
      <c r="B6" s="146"/>
      <c r="C6" s="161"/>
      <c r="D6" s="161"/>
      <c r="E6" s="146"/>
      <c r="F6" s="146"/>
      <c r="G6" s="146"/>
      <c r="H6" s="146"/>
      <c r="I6" s="146"/>
    </row>
    <row r="9" customFormat="false" ht="13.5" hidden="false" customHeight="false" outlineLevel="0" collapsed="false">
      <c r="I9" s="143"/>
    </row>
    <row r="10" customFormat="false" ht="12.75" hidden="false" customHeight="false" outlineLevel="0" collapsed="false">
      <c r="A10" s="162"/>
      <c r="B10" s="162"/>
      <c r="C10" s="163"/>
      <c r="D10" s="163"/>
      <c r="E10" s="164" t="s">
        <v>203</v>
      </c>
      <c r="F10" s="164"/>
      <c r="G10" s="165" t="s">
        <v>204</v>
      </c>
      <c r="H10" s="165"/>
      <c r="I10" s="166"/>
      <c r="J10" s="167"/>
      <c r="K10" s="168"/>
    </row>
    <row r="11" customFormat="false" ht="28.5" hidden="false" customHeight="true" outlineLevel="0" collapsed="false">
      <c r="A11" s="169"/>
      <c r="B11" s="170" t="s">
        <v>205</v>
      </c>
      <c r="C11" s="171"/>
      <c r="D11" s="172" t="s">
        <v>206</v>
      </c>
      <c r="E11" s="173" t="s">
        <v>207</v>
      </c>
      <c r="F11" s="174" t="s">
        <v>208</v>
      </c>
      <c r="G11" s="173" t="s">
        <v>207</v>
      </c>
      <c r="H11" s="175" t="s">
        <v>208</v>
      </c>
      <c r="I11" s="174" t="s">
        <v>209</v>
      </c>
      <c r="J11" s="174" t="s">
        <v>210</v>
      </c>
      <c r="K11" s="176" t="s">
        <v>211</v>
      </c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7"/>
      <c r="GC11" s="177"/>
      <c r="GD11" s="177"/>
      <c r="GE11" s="177"/>
      <c r="GF11" s="177"/>
      <c r="GG11" s="177"/>
      <c r="GH11" s="177"/>
      <c r="GI11" s="177"/>
      <c r="GJ11" s="177"/>
      <c r="GK11" s="177"/>
      <c r="GL11" s="177"/>
      <c r="GM11" s="177"/>
      <c r="GN11" s="177"/>
      <c r="GO11" s="177"/>
      <c r="GP11" s="177"/>
      <c r="GQ11" s="177"/>
      <c r="GR11" s="177"/>
      <c r="GS11" s="177"/>
      <c r="GT11" s="177"/>
      <c r="GU11" s="177"/>
      <c r="GV11" s="177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7"/>
      <c r="HH11" s="177"/>
      <c r="HI11" s="177"/>
      <c r="HJ11" s="177"/>
      <c r="HK11" s="177"/>
      <c r="HL11" s="177"/>
      <c r="HM11" s="177"/>
      <c r="HN11" s="177"/>
      <c r="HO11" s="177"/>
      <c r="HP11" s="177"/>
      <c r="HQ11" s="177"/>
      <c r="HR11" s="177"/>
      <c r="HS11" s="177"/>
      <c r="HT11" s="177"/>
      <c r="HU11" s="177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  <c r="IN11" s="177"/>
      <c r="IO11" s="177"/>
      <c r="IP11" s="177"/>
      <c r="IQ11" s="177"/>
      <c r="IR11" s="177"/>
      <c r="IS11" s="177"/>
      <c r="IT11" s="177"/>
      <c r="IU11" s="177"/>
      <c r="IV11" s="177"/>
      <c r="IW11" s="177"/>
    </row>
    <row r="12" customFormat="false" ht="12.75" hidden="false" customHeight="false" outlineLevel="0" collapsed="false">
      <c r="A12" s="178"/>
      <c r="B12" s="179" t="s">
        <v>212</v>
      </c>
      <c r="C12" s="180" t="n">
        <v>124.33</v>
      </c>
      <c r="D12" s="180"/>
      <c r="E12" s="181" t="n">
        <v>-901348.34</v>
      </c>
      <c r="F12" s="181"/>
      <c r="G12" s="179" t="n">
        <v>-901348.34</v>
      </c>
      <c r="H12" s="182"/>
      <c r="I12" s="181" t="n">
        <f aca="false">H12+F12</f>
        <v>0</v>
      </c>
      <c r="K12" s="182" t="n">
        <v>901348.34</v>
      </c>
    </row>
    <row r="13" customFormat="false" ht="12.75" hidden="false" customHeight="true" outlineLevel="0" collapsed="false">
      <c r="A13" s="178"/>
      <c r="B13" s="179" t="s">
        <v>213</v>
      </c>
      <c r="C13" s="180" t="n">
        <v>0</v>
      </c>
      <c r="D13" s="180"/>
      <c r="E13" s="181" t="n">
        <v>-78500.5</v>
      </c>
      <c r="F13" s="181"/>
      <c r="G13" s="179" t="n">
        <v>-78500.5</v>
      </c>
      <c r="H13" s="182"/>
      <c r="I13" s="181"/>
      <c r="K13" s="182" t="n">
        <v>78500.5</v>
      </c>
    </row>
    <row r="14" customFormat="false" ht="18" hidden="false" customHeight="true" outlineLevel="0" collapsed="false">
      <c r="A14" s="178"/>
      <c r="B14" s="179" t="s">
        <v>214</v>
      </c>
      <c r="C14" s="180" t="n">
        <v>0</v>
      </c>
      <c r="D14" s="180"/>
      <c r="E14" s="181" t="n">
        <v>-1361625.01</v>
      </c>
      <c r="F14" s="181"/>
      <c r="G14" s="179" t="n">
        <v>-1361625.01</v>
      </c>
      <c r="H14" s="182"/>
      <c r="I14" s="181"/>
      <c r="K14" s="182" t="n">
        <v>1361625.01</v>
      </c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153"/>
      <c r="BN14" s="153"/>
      <c r="BO14" s="153"/>
      <c r="BP14" s="153"/>
      <c r="BQ14" s="153"/>
      <c r="BR14" s="153"/>
      <c r="BS14" s="153"/>
      <c r="BT14" s="153"/>
      <c r="BU14" s="153"/>
      <c r="BV14" s="153"/>
      <c r="BW14" s="153"/>
      <c r="BX14" s="153"/>
      <c r="BY14" s="153"/>
      <c r="BZ14" s="153"/>
      <c r="CA14" s="153"/>
      <c r="CB14" s="153"/>
      <c r="CC14" s="153"/>
      <c r="CD14" s="153"/>
      <c r="CE14" s="153"/>
      <c r="CF14" s="153"/>
      <c r="CG14" s="153"/>
      <c r="CH14" s="153"/>
      <c r="CI14" s="153"/>
      <c r="CJ14" s="153"/>
      <c r="CK14" s="153"/>
      <c r="CL14" s="153"/>
      <c r="CM14" s="153"/>
      <c r="CN14" s="153"/>
      <c r="CO14" s="153"/>
      <c r="CP14" s="153"/>
      <c r="CQ14" s="153"/>
      <c r="CR14" s="153"/>
      <c r="CS14" s="153"/>
      <c r="CT14" s="153"/>
      <c r="CU14" s="153"/>
      <c r="CV14" s="153"/>
      <c r="CW14" s="153"/>
      <c r="CX14" s="153"/>
      <c r="CY14" s="153"/>
      <c r="CZ14" s="153"/>
      <c r="DA14" s="153"/>
      <c r="DB14" s="153"/>
      <c r="DC14" s="153"/>
      <c r="DD14" s="153"/>
      <c r="DE14" s="153"/>
      <c r="DF14" s="153"/>
      <c r="DG14" s="153"/>
      <c r="DH14" s="153"/>
      <c r="DI14" s="153"/>
      <c r="DJ14" s="153"/>
      <c r="DK14" s="153"/>
      <c r="DL14" s="153"/>
      <c r="DM14" s="153"/>
      <c r="DN14" s="153"/>
      <c r="DO14" s="153"/>
      <c r="DP14" s="153"/>
      <c r="DQ14" s="153"/>
      <c r="DR14" s="153"/>
      <c r="DS14" s="153"/>
      <c r="DT14" s="153"/>
      <c r="DU14" s="153"/>
      <c r="DV14" s="153"/>
      <c r="DW14" s="153"/>
      <c r="DX14" s="153"/>
      <c r="DY14" s="153"/>
      <c r="DZ14" s="153"/>
      <c r="EA14" s="153"/>
      <c r="EB14" s="153"/>
      <c r="EC14" s="153"/>
      <c r="ED14" s="153"/>
      <c r="EE14" s="153"/>
      <c r="EF14" s="153"/>
      <c r="EG14" s="153"/>
      <c r="EH14" s="153"/>
      <c r="EI14" s="153"/>
      <c r="EJ14" s="153"/>
      <c r="EK14" s="153"/>
      <c r="EL14" s="153"/>
      <c r="EM14" s="153"/>
      <c r="EN14" s="153"/>
      <c r="EO14" s="153"/>
      <c r="EP14" s="153"/>
      <c r="EQ14" s="153"/>
      <c r="ER14" s="153"/>
      <c r="ES14" s="153"/>
      <c r="ET14" s="153"/>
      <c r="EU14" s="153"/>
      <c r="EV14" s="153"/>
      <c r="EW14" s="153"/>
      <c r="EX14" s="153"/>
      <c r="EY14" s="153"/>
      <c r="EZ14" s="153"/>
      <c r="FA14" s="153"/>
      <c r="FB14" s="153"/>
      <c r="FC14" s="153"/>
      <c r="FD14" s="153"/>
      <c r="FE14" s="153"/>
      <c r="FF14" s="153"/>
      <c r="FG14" s="153"/>
      <c r="FH14" s="153"/>
      <c r="FI14" s="153"/>
      <c r="FJ14" s="153"/>
      <c r="FK14" s="153"/>
      <c r="FL14" s="153"/>
      <c r="FM14" s="153"/>
      <c r="FN14" s="153"/>
      <c r="FO14" s="153"/>
      <c r="FP14" s="153"/>
      <c r="FQ14" s="153"/>
      <c r="FR14" s="153"/>
      <c r="FS14" s="153"/>
      <c r="FT14" s="153"/>
      <c r="FU14" s="153"/>
      <c r="FV14" s="153"/>
      <c r="FW14" s="153"/>
      <c r="FX14" s="153"/>
      <c r="FY14" s="153"/>
      <c r="FZ14" s="153"/>
      <c r="GA14" s="153"/>
      <c r="GB14" s="153"/>
      <c r="GC14" s="153"/>
      <c r="GD14" s="153"/>
      <c r="GE14" s="153"/>
      <c r="GF14" s="153"/>
      <c r="GG14" s="153"/>
      <c r="GH14" s="153"/>
      <c r="GI14" s="153"/>
      <c r="GJ14" s="153"/>
      <c r="GK14" s="153"/>
      <c r="GL14" s="153"/>
      <c r="GM14" s="153"/>
      <c r="GN14" s="153"/>
      <c r="GO14" s="153"/>
      <c r="GP14" s="153"/>
      <c r="GQ14" s="153"/>
      <c r="GR14" s="153"/>
      <c r="GS14" s="153"/>
      <c r="GT14" s="153"/>
      <c r="GU14" s="153"/>
      <c r="GV14" s="153"/>
      <c r="GW14" s="153"/>
      <c r="GX14" s="153"/>
      <c r="GY14" s="153"/>
      <c r="GZ14" s="153"/>
      <c r="HA14" s="153"/>
      <c r="HB14" s="153"/>
      <c r="HC14" s="153"/>
      <c r="HD14" s="153"/>
      <c r="HE14" s="153"/>
      <c r="HF14" s="153"/>
      <c r="HG14" s="153"/>
      <c r="HH14" s="153"/>
      <c r="HI14" s="153"/>
      <c r="HJ14" s="153"/>
      <c r="HK14" s="153"/>
      <c r="HL14" s="153"/>
      <c r="HM14" s="153"/>
      <c r="HN14" s="153"/>
      <c r="HO14" s="153"/>
      <c r="HP14" s="153"/>
      <c r="HQ14" s="153"/>
      <c r="HR14" s="153"/>
      <c r="HS14" s="153"/>
      <c r="HT14" s="153"/>
      <c r="HU14" s="153"/>
      <c r="HV14" s="153"/>
      <c r="HW14" s="153"/>
      <c r="HX14" s="153"/>
      <c r="HY14" s="153"/>
      <c r="HZ14" s="153"/>
      <c r="IA14" s="153"/>
      <c r="IB14" s="153"/>
      <c r="IC14" s="153"/>
      <c r="ID14" s="153"/>
      <c r="IE14" s="153"/>
      <c r="IF14" s="153"/>
      <c r="IG14" s="153"/>
      <c r="IH14" s="153"/>
      <c r="II14" s="153"/>
      <c r="IJ14" s="153"/>
      <c r="IK14" s="153"/>
      <c r="IL14" s="153"/>
      <c r="IM14" s="153"/>
      <c r="IN14" s="153"/>
      <c r="IO14" s="153"/>
      <c r="IP14" s="153"/>
      <c r="IQ14" s="153"/>
      <c r="IR14" s="153"/>
      <c r="IS14" s="153"/>
      <c r="IT14" s="153"/>
      <c r="IU14" s="153"/>
      <c r="IV14" s="153"/>
      <c r="IW14" s="153"/>
    </row>
    <row r="15" customFormat="false" ht="12.75" hidden="false" customHeight="false" outlineLevel="0" collapsed="false">
      <c r="A15" s="178"/>
      <c r="B15" s="179" t="s">
        <v>215</v>
      </c>
      <c r="C15" s="180" t="n">
        <v>0</v>
      </c>
      <c r="D15" s="180"/>
      <c r="E15" s="181" t="n">
        <v>-350816.25</v>
      </c>
      <c r="F15" s="181"/>
      <c r="G15" s="179" t="n">
        <v>-350816.25</v>
      </c>
      <c r="H15" s="182"/>
      <c r="I15" s="181"/>
      <c r="K15" s="182" t="n">
        <v>350816.25</v>
      </c>
    </row>
    <row r="16" customFormat="false" ht="12.75" hidden="false" customHeight="true" outlineLevel="0" collapsed="false">
      <c r="A16" s="178"/>
      <c r="B16" s="179" t="s">
        <v>216</v>
      </c>
      <c r="C16" s="180" t="n">
        <v>0</v>
      </c>
      <c r="D16" s="180"/>
      <c r="E16" s="181" t="n">
        <v>-1263903.18</v>
      </c>
      <c r="F16" s="181"/>
      <c r="G16" s="179" t="n">
        <v>-1263903.18</v>
      </c>
      <c r="H16" s="182"/>
      <c r="I16" s="181"/>
      <c r="K16" s="182" t="n">
        <v>1263903.18</v>
      </c>
    </row>
    <row r="17" customFormat="false" ht="12.75" hidden="false" customHeight="false" outlineLevel="0" collapsed="false">
      <c r="A17" s="178"/>
      <c r="B17" s="179" t="s">
        <v>217</v>
      </c>
      <c r="C17" s="180" t="n">
        <v>0</v>
      </c>
      <c r="D17" s="180"/>
      <c r="E17" s="181" t="n">
        <v>-4632023.14</v>
      </c>
      <c r="F17" s="181"/>
      <c r="G17" s="179" t="n">
        <v>-4632023.14</v>
      </c>
      <c r="H17" s="182"/>
      <c r="I17" s="181"/>
      <c r="K17" s="182" t="n">
        <v>4632023.14</v>
      </c>
    </row>
    <row r="18" customFormat="false" ht="12.75" hidden="false" customHeight="false" outlineLevel="0" collapsed="false">
      <c r="A18" s="178"/>
      <c r="B18" s="179" t="s">
        <v>218</v>
      </c>
      <c r="C18" s="180" t="n">
        <v>92.3299999999582</v>
      </c>
      <c r="D18" s="180"/>
      <c r="E18" s="181" t="n">
        <v>400783.21</v>
      </c>
      <c r="F18" s="181"/>
      <c r="G18" s="179" t="n">
        <v>400783.21</v>
      </c>
      <c r="H18" s="182"/>
      <c r="I18" s="181"/>
      <c r="K18" s="182" t="n">
        <v>-400783.21</v>
      </c>
    </row>
    <row r="19" customFormat="false" ht="12.75" hidden="false" customHeight="true" outlineLevel="0" collapsed="false">
      <c r="A19" s="178"/>
      <c r="B19" s="179" t="s">
        <v>219</v>
      </c>
      <c r="C19" s="180" t="n">
        <v>0</v>
      </c>
      <c r="D19" s="180"/>
      <c r="E19" s="181" t="n">
        <v>-302729.42</v>
      </c>
      <c r="F19" s="181"/>
      <c r="G19" s="179" t="n">
        <v>-302729.42</v>
      </c>
      <c r="H19" s="182"/>
      <c r="I19" s="181"/>
      <c r="K19" s="182" t="n">
        <v>302729.42</v>
      </c>
    </row>
    <row r="20" customFormat="false" ht="12.75" hidden="true" customHeight="false" outlineLevel="0" collapsed="false">
      <c r="A20" s="178"/>
      <c r="B20" s="179" t="s">
        <v>220</v>
      </c>
      <c r="C20" s="180" t="n">
        <v>0</v>
      </c>
      <c r="D20" s="180"/>
      <c r="E20" s="181" t="n">
        <v>0</v>
      </c>
      <c r="F20" s="181"/>
      <c r="G20" s="179" t="n">
        <v>0</v>
      </c>
      <c r="H20" s="182"/>
      <c r="I20" s="181"/>
      <c r="K20" s="182" t="n">
        <v>0</v>
      </c>
    </row>
    <row r="21" customFormat="false" ht="12.75" hidden="true" customHeight="true" outlineLevel="0" collapsed="false">
      <c r="A21" s="178"/>
      <c r="B21" s="179" t="s">
        <v>221</v>
      </c>
      <c r="C21" s="180" t="n">
        <v>0</v>
      </c>
      <c r="D21" s="180"/>
      <c r="E21" s="181" t="n">
        <v>0</v>
      </c>
      <c r="F21" s="181"/>
      <c r="G21" s="179" t="n">
        <v>0</v>
      </c>
      <c r="H21" s="182"/>
      <c r="I21" s="181"/>
      <c r="K21" s="182" t="n">
        <v>0</v>
      </c>
    </row>
    <row r="22" customFormat="false" ht="12.75" hidden="true" customHeight="true" outlineLevel="0" collapsed="false">
      <c r="A22" s="178"/>
      <c r="B22" s="179" t="s">
        <v>222</v>
      </c>
      <c r="C22" s="180" t="n">
        <v>0</v>
      </c>
      <c r="D22" s="180"/>
      <c r="E22" s="181" t="n">
        <v>0</v>
      </c>
      <c r="F22" s="181"/>
      <c r="G22" s="179" t="n">
        <v>0</v>
      </c>
      <c r="H22" s="182"/>
      <c r="I22" s="181"/>
      <c r="K22" s="182" t="n">
        <v>0</v>
      </c>
    </row>
    <row r="23" customFormat="false" ht="12.75" hidden="false" customHeight="true" outlineLevel="0" collapsed="false">
      <c r="A23" s="178"/>
      <c r="B23" s="183" t="s">
        <v>223</v>
      </c>
      <c r="C23" s="184" t="n">
        <v>-313052.31</v>
      </c>
      <c r="D23" s="184"/>
      <c r="E23" s="185" t="n">
        <v>-539654.5</v>
      </c>
      <c r="F23" s="185"/>
      <c r="G23" s="183" t="n">
        <v>-539654.5</v>
      </c>
      <c r="H23" s="186"/>
      <c r="I23" s="183" t="n">
        <f aca="false">H23+F23</f>
        <v>0</v>
      </c>
      <c r="J23" s="187"/>
      <c r="K23" s="186" t="n">
        <v>-7236881.3125</v>
      </c>
    </row>
    <row r="24" customFormat="false" ht="12.75" hidden="false" customHeight="true" outlineLevel="0" collapsed="false">
      <c r="A24" s="178"/>
      <c r="B24" s="188" t="s">
        <v>224</v>
      </c>
      <c r="C24" s="189" t="n">
        <v>-312835.65</v>
      </c>
      <c r="D24" s="189"/>
      <c r="E24" s="190" t="n">
        <v>-11168186.56</v>
      </c>
      <c r="F24" s="181"/>
      <c r="G24" s="179" t="n">
        <v>-11168186.56</v>
      </c>
      <c r="H24" s="182"/>
      <c r="I24" s="181" t="n">
        <f aca="false">H24+F24</f>
        <v>0</v>
      </c>
      <c r="K24" s="182" t="n">
        <v>3391650.7475</v>
      </c>
    </row>
    <row r="25" customFormat="false" ht="12.75" hidden="false" customHeight="true" outlineLevel="0" collapsed="false">
      <c r="A25" s="178"/>
      <c r="B25" s="191" t="s">
        <v>225</v>
      </c>
      <c r="C25" s="180" t="n">
        <v>-63438.44</v>
      </c>
      <c r="D25" s="180"/>
      <c r="E25" s="146" t="n">
        <v>677024.04</v>
      </c>
      <c r="F25" s="181"/>
      <c r="G25" s="191" t="n">
        <v>677024.04</v>
      </c>
      <c r="H25" s="182"/>
      <c r="I25" s="181" t="n">
        <f aca="false">H25+F25</f>
        <v>0</v>
      </c>
      <c r="K25" s="182" t="n">
        <v>-2669024.75965676</v>
      </c>
    </row>
    <row r="26" customFormat="false" ht="12.75" hidden="false" customHeight="false" outlineLevel="0" collapsed="false">
      <c r="A26" s="178"/>
      <c r="B26" s="191" t="s">
        <v>226</v>
      </c>
      <c r="C26" s="180" t="n">
        <v>-72800.68</v>
      </c>
      <c r="D26" s="180"/>
      <c r="E26" s="146" t="n">
        <v>73685.56</v>
      </c>
      <c r="F26" s="181"/>
      <c r="G26" s="191" t="n">
        <v>73685.56</v>
      </c>
      <c r="H26" s="182"/>
      <c r="I26" s="181" t="n">
        <f aca="false">H26+F26</f>
        <v>0</v>
      </c>
      <c r="K26" s="182" t="n">
        <v>-3637243.76895522</v>
      </c>
    </row>
    <row r="27" customFormat="false" ht="12.75" hidden="false" customHeight="false" outlineLevel="0" collapsed="false">
      <c r="A27" s="178"/>
      <c r="B27" s="191" t="s">
        <v>227</v>
      </c>
      <c r="C27" s="180" t="n">
        <v>-43358.59</v>
      </c>
      <c r="D27" s="180"/>
      <c r="E27" s="146" t="n">
        <v>695558.09</v>
      </c>
      <c r="F27" s="190"/>
      <c r="G27" s="192" t="n">
        <v>695558.09</v>
      </c>
      <c r="H27" s="193"/>
      <c r="I27" s="181" t="n">
        <f aca="false">H27+F27</f>
        <v>0</v>
      </c>
      <c r="J27" s="147"/>
      <c r="K27" s="193" t="n">
        <v>-695558.09</v>
      </c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3"/>
      <c r="BU27" s="143"/>
      <c r="BV27" s="143"/>
      <c r="BW27" s="143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  <c r="CI27" s="143"/>
      <c r="CJ27" s="143"/>
      <c r="CK27" s="143"/>
      <c r="CL27" s="143"/>
      <c r="CM27" s="143"/>
      <c r="CN27" s="143"/>
      <c r="CO27" s="143"/>
      <c r="CP27" s="143"/>
      <c r="CQ27" s="143"/>
      <c r="CR27" s="143"/>
      <c r="CS27" s="143"/>
      <c r="CT27" s="143"/>
      <c r="CU27" s="143"/>
      <c r="CV27" s="143"/>
      <c r="CW27" s="143"/>
      <c r="CX27" s="143"/>
      <c r="CY27" s="143"/>
      <c r="CZ27" s="143"/>
      <c r="DA27" s="143"/>
      <c r="DB27" s="143"/>
      <c r="DC27" s="143"/>
      <c r="DD27" s="143"/>
      <c r="DE27" s="143"/>
      <c r="DF27" s="143"/>
      <c r="DG27" s="143"/>
      <c r="DH27" s="143"/>
      <c r="DI27" s="143"/>
      <c r="DJ27" s="143"/>
      <c r="DK27" s="143"/>
      <c r="DL27" s="143"/>
      <c r="DM27" s="143"/>
      <c r="DN27" s="143"/>
      <c r="DO27" s="143"/>
      <c r="DP27" s="143"/>
      <c r="DQ27" s="143"/>
      <c r="DR27" s="143"/>
      <c r="DS27" s="143"/>
      <c r="DT27" s="143"/>
      <c r="DU27" s="143"/>
      <c r="DV27" s="143"/>
      <c r="DW27" s="143"/>
      <c r="DX27" s="143"/>
      <c r="DY27" s="143"/>
      <c r="DZ27" s="143"/>
      <c r="EA27" s="143"/>
      <c r="EB27" s="143"/>
      <c r="EC27" s="143"/>
      <c r="ED27" s="143"/>
      <c r="EE27" s="143"/>
      <c r="EF27" s="143"/>
      <c r="EG27" s="143"/>
      <c r="EH27" s="143"/>
      <c r="EI27" s="143"/>
      <c r="EJ27" s="143"/>
      <c r="EK27" s="143"/>
      <c r="EL27" s="143"/>
      <c r="EM27" s="143"/>
      <c r="EN27" s="143"/>
      <c r="EO27" s="143"/>
      <c r="EP27" s="143"/>
      <c r="EQ27" s="143"/>
      <c r="ER27" s="143"/>
      <c r="ES27" s="143"/>
      <c r="ET27" s="143"/>
      <c r="EU27" s="143"/>
      <c r="EV27" s="143"/>
      <c r="EW27" s="143"/>
      <c r="EX27" s="143"/>
      <c r="EY27" s="143"/>
      <c r="EZ27" s="143"/>
      <c r="FA27" s="143"/>
      <c r="FB27" s="143"/>
      <c r="FC27" s="143"/>
      <c r="FD27" s="143"/>
      <c r="FE27" s="143"/>
      <c r="FF27" s="143"/>
      <c r="FG27" s="143"/>
      <c r="FH27" s="143"/>
      <c r="FI27" s="143"/>
      <c r="FJ27" s="143"/>
      <c r="FK27" s="143"/>
      <c r="FL27" s="143"/>
      <c r="FM27" s="143"/>
      <c r="FN27" s="143"/>
      <c r="FO27" s="143"/>
      <c r="FP27" s="143"/>
      <c r="FQ27" s="143"/>
      <c r="FR27" s="143"/>
      <c r="FS27" s="143"/>
      <c r="FT27" s="143"/>
      <c r="FU27" s="143"/>
      <c r="FV27" s="143"/>
      <c r="FW27" s="143"/>
      <c r="FX27" s="143"/>
      <c r="FY27" s="143"/>
      <c r="FZ27" s="143"/>
      <c r="GA27" s="143"/>
      <c r="GB27" s="143"/>
      <c r="GC27" s="143"/>
      <c r="GD27" s="143"/>
      <c r="GE27" s="143"/>
      <c r="GF27" s="143"/>
      <c r="GG27" s="143"/>
      <c r="GH27" s="143"/>
      <c r="GI27" s="143"/>
      <c r="GJ27" s="143"/>
      <c r="GK27" s="143"/>
      <c r="GL27" s="143"/>
      <c r="GM27" s="143"/>
      <c r="GN27" s="143"/>
      <c r="GO27" s="143"/>
      <c r="GP27" s="143"/>
      <c r="GQ27" s="143"/>
      <c r="GR27" s="143"/>
      <c r="GS27" s="143"/>
      <c r="GT27" s="143"/>
      <c r="GU27" s="143"/>
      <c r="GV27" s="143"/>
      <c r="GW27" s="143"/>
      <c r="GX27" s="143"/>
      <c r="GY27" s="143"/>
      <c r="GZ27" s="143"/>
      <c r="HA27" s="143"/>
      <c r="HB27" s="143"/>
      <c r="HC27" s="143"/>
      <c r="HD27" s="143"/>
      <c r="HE27" s="143"/>
      <c r="HF27" s="143"/>
      <c r="HG27" s="143"/>
      <c r="HH27" s="143"/>
      <c r="HI27" s="143"/>
      <c r="HJ27" s="143"/>
      <c r="HK27" s="143"/>
      <c r="HL27" s="143"/>
      <c r="HM27" s="143"/>
      <c r="HN27" s="143"/>
      <c r="HO27" s="143"/>
      <c r="HP27" s="143"/>
      <c r="HQ27" s="143"/>
      <c r="HR27" s="143"/>
      <c r="HS27" s="143"/>
      <c r="HT27" s="143"/>
      <c r="HU27" s="143"/>
      <c r="HV27" s="143"/>
      <c r="HW27" s="143"/>
      <c r="HX27" s="143"/>
      <c r="HY27" s="143"/>
      <c r="HZ27" s="143"/>
      <c r="IA27" s="143"/>
      <c r="IB27" s="143"/>
      <c r="IC27" s="143"/>
      <c r="ID27" s="143"/>
      <c r="IE27" s="143"/>
      <c r="IF27" s="143"/>
      <c r="IG27" s="143"/>
      <c r="IH27" s="143"/>
      <c r="II27" s="143"/>
      <c r="IJ27" s="143"/>
      <c r="IK27" s="143"/>
      <c r="IL27" s="143"/>
      <c r="IM27" s="143"/>
      <c r="IN27" s="143"/>
      <c r="IO27" s="143"/>
      <c r="IP27" s="143"/>
      <c r="IQ27" s="143"/>
      <c r="IR27" s="143"/>
      <c r="IS27" s="143"/>
      <c r="IT27" s="143"/>
      <c r="IU27" s="143"/>
      <c r="IV27" s="143"/>
      <c r="IW27" s="143"/>
    </row>
    <row r="28" customFormat="false" ht="12.75" hidden="false" customHeight="true" outlineLevel="0" collapsed="false">
      <c r="A28" s="178"/>
      <c r="B28" s="191" t="s">
        <v>228</v>
      </c>
      <c r="C28" s="180" t="n">
        <v>0</v>
      </c>
      <c r="D28" s="180"/>
      <c r="E28" s="146" t="n">
        <v>-35023.32</v>
      </c>
      <c r="F28" s="146"/>
      <c r="G28" s="191" t="n">
        <v>-35023.32</v>
      </c>
      <c r="H28" s="194"/>
      <c r="I28" s="181" t="n">
        <f aca="false">H28+F28</f>
        <v>0</v>
      </c>
      <c r="K28" s="182" t="n">
        <v>35023.32</v>
      </c>
    </row>
    <row r="29" customFormat="false" ht="12.75" hidden="false" customHeight="false" outlineLevel="0" collapsed="false">
      <c r="A29" s="178"/>
      <c r="B29" s="191" t="s">
        <v>229</v>
      </c>
      <c r="C29" s="180" t="n">
        <v>-15810.92</v>
      </c>
      <c r="D29" s="180" t="n">
        <v>15950</v>
      </c>
      <c r="E29" s="146" t="n">
        <f aca="false">C29*0.2</f>
        <v>-3162.184</v>
      </c>
      <c r="F29" s="195" t="n">
        <f aca="false">-E29/D29</f>
        <v>0.19825605015674</v>
      </c>
      <c r="G29" s="191" t="n">
        <f aca="false">C29*0.8</f>
        <v>-12648.736</v>
      </c>
      <c r="H29" s="196" t="n">
        <f aca="false">-G29/D29</f>
        <v>0.793024200626959</v>
      </c>
      <c r="I29" s="197" t="n">
        <f aca="false">H29+F29</f>
        <v>0.991280250783699</v>
      </c>
      <c r="J29" s="159" t="n">
        <v>0</v>
      </c>
      <c r="K29" s="182" t="n">
        <f aca="false">I29-J29</f>
        <v>0.991280250783699</v>
      </c>
    </row>
    <row r="30" customFormat="false" ht="12.75" hidden="false" customHeight="false" outlineLevel="0" collapsed="false">
      <c r="A30" s="178"/>
      <c r="B30" s="191" t="s">
        <v>230</v>
      </c>
      <c r="C30" s="180" t="n">
        <v>1785.44</v>
      </c>
      <c r="D30" s="180" t="n">
        <v>7692</v>
      </c>
      <c r="E30" s="146" t="n">
        <v>-19990.79</v>
      </c>
      <c r="F30" s="195" t="n">
        <f aca="false">E30/D30</f>
        <v>-2.59890665626625</v>
      </c>
      <c r="G30" s="191" t="n">
        <v>-19990.79</v>
      </c>
      <c r="H30" s="196" t="n">
        <f aca="false">G30/D30</f>
        <v>-2.59890665626625</v>
      </c>
      <c r="I30" s="197" t="n">
        <f aca="false">H30+F30</f>
        <v>-5.1978133125325</v>
      </c>
      <c r="J30" s="159" t="n">
        <v>0</v>
      </c>
      <c r="K30" s="182" t="n">
        <f aca="false">I30-J30</f>
        <v>-5.1978133125325</v>
      </c>
    </row>
    <row r="31" customFormat="false" ht="12.75" hidden="false" customHeight="false" outlineLevel="0" collapsed="false">
      <c r="A31" s="178"/>
      <c r="B31" s="191" t="s">
        <v>231</v>
      </c>
      <c r="C31" s="180" t="n">
        <v>-1756.37</v>
      </c>
      <c r="D31" s="180" t="n">
        <v>7692</v>
      </c>
      <c r="E31" s="146" t="n">
        <v>-8310.42</v>
      </c>
      <c r="F31" s="195" t="n">
        <f aca="false">E31/D31</f>
        <v>-1.08039781591264</v>
      </c>
      <c r="G31" s="191" t="n">
        <v>-8310.42</v>
      </c>
      <c r="H31" s="196" t="n">
        <f aca="false">-G31/D31</f>
        <v>1.08039781591264</v>
      </c>
      <c r="I31" s="197" t="n">
        <f aca="false">H31+F31</f>
        <v>0</v>
      </c>
      <c r="J31" s="159" t="n">
        <v>0</v>
      </c>
      <c r="K31" s="182" t="n">
        <f aca="false">I31-J31</f>
        <v>0</v>
      </c>
    </row>
    <row r="32" customFormat="false" ht="12.75" hidden="false" customHeight="true" outlineLevel="0" collapsed="false">
      <c r="A32" s="178"/>
      <c r="B32" s="191" t="s">
        <v>232</v>
      </c>
      <c r="C32" s="180" t="n">
        <v>-10483.41</v>
      </c>
      <c r="D32" s="180" t="n">
        <v>6474</v>
      </c>
      <c r="E32" s="146" t="n">
        <v>-58600.73</v>
      </c>
      <c r="F32" s="195" t="n">
        <f aca="false">-E32/D32</f>
        <v>9.05170373802904</v>
      </c>
      <c r="G32" s="191" t="n">
        <v>-58600.73</v>
      </c>
      <c r="H32" s="196" t="n">
        <f aca="false">G32/D32</f>
        <v>-9.05170373802904</v>
      </c>
      <c r="I32" s="197" t="n">
        <f aca="false">H32+F32</f>
        <v>0</v>
      </c>
      <c r="J32" s="159" t="n">
        <v>2</v>
      </c>
      <c r="K32" s="182" t="n">
        <f aca="false">I32-J32</f>
        <v>-2</v>
      </c>
    </row>
    <row r="33" customFormat="false" ht="12.75" hidden="false" customHeight="false" outlineLevel="0" collapsed="false">
      <c r="A33" s="178"/>
      <c r="B33" s="191" t="s">
        <v>233</v>
      </c>
      <c r="C33" s="180" t="n">
        <v>-8691.65</v>
      </c>
      <c r="D33" s="180" t="n">
        <v>18918</v>
      </c>
      <c r="E33" s="146" t="n">
        <v>-18035.93</v>
      </c>
      <c r="F33" s="195" t="n">
        <f aca="false">-E33/D33</f>
        <v>0.953374035310287</v>
      </c>
      <c r="G33" s="191" t="n">
        <v>-18035.93</v>
      </c>
      <c r="H33" s="196" t="n">
        <f aca="false">G33/D33</f>
        <v>-0.953374035310287</v>
      </c>
      <c r="I33" s="197" t="n">
        <f aca="false">H33+F33</f>
        <v>0</v>
      </c>
      <c r="J33" s="159" t="n">
        <v>0</v>
      </c>
      <c r="K33" s="182" t="n">
        <f aca="false">I33-J33</f>
        <v>0</v>
      </c>
    </row>
    <row r="34" customFormat="false" ht="12.75" hidden="false" customHeight="true" outlineLevel="0" collapsed="false">
      <c r="A34" s="178"/>
      <c r="B34" s="191" t="s">
        <v>1</v>
      </c>
      <c r="C34" s="180" t="n">
        <v>-690.81</v>
      </c>
      <c r="D34" s="180" t="n">
        <v>11398</v>
      </c>
      <c r="E34" s="146" t="n">
        <v>-9533.08</v>
      </c>
      <c r="F34" s="195" t="n">
        <f aca="false">-E34/D34</f>
        <v>0.836381821372171</v>
      </c>
      <c r="G34" s="191" t="n">
        <v>-9533.08</v>
      </c>
      <c r="H34" s="196" t="n">
        <f aca="false">G34/D34</f>
        <v>-0.836381821372171</v>
      </c>
      <c r="I34" s="197" t="n">
        <f aca="false">H34+F34</f>
        <v>0</v>
      </c>
      <c r="J34" s="159" t="n">
        <v>0</v>
      </c>
      <c r="K34" s="182" t="n">
        <f aca="false">I34-J34</f>
        <v>0</v>
      </c>
    </row>
    <row r="35" customFormat="false" ht="12.75" hidden="false" customHeight="true" outlineLevel="0" collapsed="false">
      <c r="A35" s="178"/>
      <c r="B35" s="191" t="s">
        <v>234</v>
      </c>
      <c r="C35" s="180" t="n">
        <v>-59090.17</v>
      </c>
      <c r="D35" s="180" t="n">
        <v>13917</v>
      </c>
      <c r="E35" s="146" t="n">
        <f aca="false">C35*0.15</f>
        <v>-8863.5255</v>
      </c>
      <c r="F35" s="195" t="n">
        <f aca="false">-E35/D35</f>
        <v>0.636884781202845</v>
      </c>
      <c r="G35" s="191" t="n">
        <f aca="false">C35*0.85</f>
        <v>-50226.6445</v>
      </c>
      <c r="H35" s="196" t="n">
        <f aca="false">-G35/D35</f>
        <v>3.60901376014946</v>
      </c>
      <c r="I35" s="197" t="n">
        <f aca="false">H35+F35</f>
        <v>4.2458985413523</v>
      </c>
      <c r="J35" s="159" t="n">
        <v>2</v>
      </c>
      <c r="K35" s="182" t="n">
        <f aca="false">I35-J35</f>
        <v>2.2458985413523</v>
      </c>
    </row>
    <row r="36" customFormat="false" ht="12.75" hidden="false" customHeight="false" outlineLevel="0" collapsed="false">
      <c r="A36" s="178"/>
      <c r="B36" s="191" t="s">
        <v>235</v>
      </c>
      <c r="C36" s="180" t="n">
        <v>-10484.66</v>
      </c>
      <c r="D36" s="180" t="n">
        <v>19388</v>
      </c>
      <c r="E36" s="146" t="n">
        <f aca="false">C36*0.2</f>
        <v>-2096.932</v>
      </c>
      <c r="F36" s="195" t="n">
        <f aca="false">-E36/D36</f>
        <v>0.108156179079843</v>
      </c>
      <c r="G36" s="191" t="n">
        <f aca="false">C36:C385</f>
        <v>-10484.66</v>
      </c>
      <c r="H36" s="196" t="n">
        <f aca="false">-G36/D36</f>
        <v>0.540780895399216</v>
      </c>
      <c r="I36" s="197" t="n">
        <f aca="false">H36+F36</f>
        <v>0.648937074479059</v>
      </c>
      <c r="J36" s="159" t="n">
        <v>1</v>
      </c>
      <c r="K36" s="182" t="n">
        <f aca="false">I36-J36</f>
        <v>-0.351062925520941</v>
      </c>
    </row>
    <row r="37" customFormat="false" ht="12.75" hidden="false" customHeight="false" outlineLevel="0" collapsed="false">
      <c r="A37" s="178"/>
      <c r="B37" s="179" t="s">
        <v>236</v>
      </c>
      <c r="C37" s="180" t="n">
        <v>-107102.68</v>
      </c>
      <c r="D37" s="180" t="n">
        <v>10959</v>
      </c>
      <c r="E37" s="181" t="n">
        <f aca="false">C37*0.25</f>
        <v>-26775.67</v>
      </c>
      <c r="F37" s="195" t="n">
        <f aca="false">-E37/D37</f>
        <v>2.44325850898805</v>
      </c>
      <c r="G37" s="179" t="n">
        <f aca="false">C37*0.75</f>
        <v>-80327.01</v>
      </c>
      <c r="H37" s="196" t="n">
        <f aca="false">-G37/D37</f>
        <v>7.32977552696414</v>
      </c>
      <c r="I37" s="197" t="n">
        <f aca="false">H37+F37</f>
        <v>9.77303403595218</v>
      </c>
      <c r="J37" s="159" t="n">
        <v>15</v>
      </c>
      <c r="K37" s="182" t="n">
        <f aca="false">I37-J37</f>
        <v>-5.22696596404782</v>
      </c>
    </row>
    <row r="38" customFormat="false" ht="12.75" hidden="false" customHeight="false" outlineLevel="0" collapsed="false">
      <c r="A38" s="178"/>
      <c r="B38" s="179" t="s">
        <v>237</v>
      </c>
      <c r="C38" s="180" t="n">
        <v>140.719999999998</v>
      </c>
      <c r="D38" s="180" t="n">
        <v>20114</v>
      </c>
      <c r="E38" s="181" t="n">
        <v>-112345.01</v>
      </c>
      <c r="F38" s="195" t="n">
        <f aca="false">E38/D38</f>
        <v>-5.58541364223924</v>
      </c>
      <c r="G38" s="179" t="n">
        <v>-112345.01</v>
      </c>
      <c r="H38" s="196" t="n">
        <f aca="false">G38/D38</f>
        <v>-5.58541364223924</v>
      </c>
      <c r="I38" s="197" t="n">
        <f aca="false">H38+F38</f>
        <v>-11.1708272844785</v>
      </c>
      <c r="J38" s="159" t="n">
        <v>4</v>
      </c>
      <c r="K38" s="182" t="n">
        <f aca="false">I38-J38</f>
        <v>-15.1708272844785</v>
      </c>
    </row>
    <row r="39" customFormat="false" ht="12.75" hidden="false" customHeight="false" outlineLevel="0" collapsed="false">
      <c r="A39" s="178"/>
      <c r="B39" s="179" t="s">
        <v>238</v>
      </c>
      <c r="C39" s="180" t="n">
        <v>-4457.52</v>
      </c>
      <c r="D39" s="180" t="n">
        <v>0</v>
      </c>
      <c r="E39" s="181" t="n">
        <v>26221.91</v>
      </c>
      <c r="F39" s="195" t="n">
        <v>0</v>
      </c>
      <c r="G39" s="179" t="n">
        <v>26221.91</v>
      </c>
      <c r="H39" s="196" t="n">
        <v>0.5</v>
      </c>
      <c r="I39" s="197" t="n">
        <f aca="false">H39+F39</f>
        <v>0.5</v>
      </c>
      <c r="J39" s="159" t="n">
        <v>0</v>
      </c>
      <c r="K39" s="182" t="n">
        <f aca="false">I39-J39</f>
        <v>0.5</v>
      </c>
    </row>
    <row r="40" customFormat="false" ht="12.75" hidden="false" customHeight="false" outlineLevel="0" collapsed="false">
      <c r="A40" s="178"/>
      <c r="B40" s="191" t="s">
        <v>239</v>
      </c>
      <c r="C40" s="180" t="n">
        <v>-35069.26</v>
      </c>
      <c r="D40" s="180" t="n">
        <v>12253</v>
      </c>
      <c r="E40" s="146" t="n">
        <f aca="false">C40*0.3</f>
        <v>-10520.778</v>
      </c>
      <c r="F40" s="195" t="n">
        <f aca="false">-E40/D40</f>
        <v>0.858628743981066</v>
      </c>
      <c r="G40" s="191" t="n">
        <f aca="false">C40*0.7</f>
        <v>-24548.482</v>
      </c>
      <c r="H40" s="196" t="n">
        <f aca="false">-G40/D40</f>
        <v>2.00346706928915</v>
      </c>
      <c r="I40" s="197" t="n">
        <f aca="false">H40+F40</f>
        <v>2.86209581327022</v>
      </c>
      <c r="J40" s="159" t="n">
        <v>0</v>
      </c>
      <c r="K40" s="182" t="n">
        <f aca="false">I40-J40</f>
        <v>2.86209581327022</v>
      </c>
    </row>
    <row r="41" customFormat="false" ht="12.75" hidden="false" customHeight="false" outlineLevel="0" collapsed="false">
      <c r="A41" s="178"/>
      <c r="B41" s="191" t="s">
        <v>240</v>
      </c>
      <c r="C41" s="180" t="n">
        <v>-9216.44</v>
      </c>
      <c r="D41" s="180" t="n">
        <v>0</v>
      </c>
      <c r="E41" s="146" t="n">
        <v>-19165.26</v>
      </c>
      <c r="F41" s="195" t="n">
        <v>0.5</v>
      </c>
      <c r="G41" s="191" t="n">
        <v>-19165.26</v>
      </c>
      <c r="H41" s="196" t="n">
        <v>0</v>
      </c>
      <c r="I41" s="197" t="n">
        <f aca="false">H41+F41</f>
        <v>0.5</v>
      </c>
      <c r="J41" s="159" t="n">
        <v>0</v>
      </c>
      <c r="K41" s="182" t="n">
        <f aca="false">I41-J41</f>
        <v>0.5</v>
      </c>
    </row>
    <row r="42" customFormat="false" ht="12.75" hidden="false" customHeight="true" outlineLevel="0" collapsed="false">
      <c r="A42" s="178"/>
      <c r="B42" s="179" t="s">
        <v>241</v>
      </c>
      <c r="C42" s="180" t="n">
        <v>4844.55</v>
      </c>
      <c r="D42" s="180" t="n">
        <v>0</v>
      </c>
      <c r="E42" s="181" t="n">
        <v>-202428.02</v>
      </c>
      <c r="F42" s="195" t="n">
        <v>0</v>
      </c>
      <c r="G42" s="179" t="n">
        <v>-202428.02</v>
      </c>
      <c r="H42" s="196" t="n">
        <v>0.5</v>
      </c>
      <c r="I42" s="197" t="n">
        <f aca="false">H42+F42</f>
        <v>0.5</v>
      </c>
      <c r="J42" s="159" t="n">
        <v>0</v>
      </c>
      <c r="K42" s="182" t="n">
        <f aca="false">I42-J42</f>
        <v>0.5</v>
      </c>
    </row>
    <row r="43" customFormat="false" ht="13.5" hidden="false" customHeight="false" outlineLevel="0" collapsed="false">
      <c r="A43" s="198"/>
      <c r="B43" s="199" t="s">
        <v>242</v>
      </c>
      <c r="C43" s="200" t="n">
        <v>-64358.82</v>
      </c>
      <c r="D43" s="200" t="n">
        <v>0</v>
      </c>
      <c r="E43" s="201" t="n">
        <f aca="false">C43*0.3</f>
        <v>-19307.646</v>
      </c>
      <c r="F43" s="202" t="n">
        <v>1</v>
      </c>
      <c r="G43" s="199" t="n">
        <f aca="false">C43*0.7</f>
        <v>-45051.174</v>
      </c>
      <c r="H43" s="203" t="n">
        <v>3</v>
      </c>
      <c r="I43" s="204" t="n">
        <f aca="false">H43+F43</f>
        <v>4</v>
      </c>
      <c r="J43" s="205" t="n">
        <v>7</v>
      </c>
      <c r="K43" s="206" t="n">
        <f aca="false">I43-J43</f>
        <v>-3</v>
      </c>
    </row>
    <row r="44" customFormat="false" ht="13.5" hidden="false" customHeight="true" outlineLevel="0" collapsed="false">
      <c r="A44" s="178"/>
      <c r="B44" s="207" t="s">
        <v>160</v>
      </c>
      <c r="C44" s="208" t="n">
        <v>-472983.23</v>
      </c>
      <c r="D44" s="208"/>
      <c r="E44" s="209" t="n">
        <v>-180360.03</v>
      </c>
      <c r="F44" s="185"/>
      <c r="G44" s="183" t="n">
        <v>-180360.03</v>
      </c>
      <c r="H44" s="186"/>
      <c r="I44" s="210"/>
      <c r="J44" s="187"/>
      <c r="K44" s="186" t="n">
        <v>-15717859.9993928</v>
      </c>
    </row>
    <row r="45" customFormat="false" ht="12.75" hidden="false" customHeight="true" outlineLevel="0" collapsed="false">
      <c r="A45" s="178"/>
      <c r="B45" s="188" t="s">
        <v>243</v>
      </c>
      <c r="C45" s="189" t="n">
        <v>-785818.88</v>
      </c>
      <c r="D45" s="189"/>
      <c r="E45" s="190" t="n">
        <v>-11348546.59</v>
      </c>
      <c r="F45" s="181"/>
      <c r="G45" s="179" t="n">
        <v>-11348546.59</v>
      </c>
      <c r="H45" s="182"/>
      <c r="I45" s="197"/>
      <c r="K45" s="182" t="n">
        <v>-12326209.2518928</v>
      </c>
    </row>
    <row r="46" customFormat="false" ht="18" hidden="false" customHeight="true" outlineLevel="0" collapsed="false">
      <c r="A46" s="178"/>
      <c r="B46" s="179" t="s">
        <v>244</v>
      </c>
      <c r="C46" s="180" t="n">
        <v>31538.48</v>
      </c>
      <c r="D46" s="180"/>
      <c r="E46" s="181" t="n">
        <v>106453.07</v>
      </c>
      <c r="F46" s="190"/>
      <c r="G46" s="188" t="n">
        <v>106453.07</v>
      </c>
      <c r="H46" s="193"/>
      <c r="I46" s="211"/>
      <c r="J46" s="147"/>
      <c r="K46" s="193" t="n">
        <v>-106453.07</v>
      </c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3"/>
      <c r="AP46" s="143"/>
      <c r="AQ46" s="143"/>
      <c r="AR46" s="143"/>
      <c r="AS46" s="143"/>
      <c r="AT46" s="143"/>
      <c r="AU46" s="143"/>
      <c r="AV46" s="143"/>
      <c r="AW46" s="143"/>
      <c r="AX46" s="143"/>
      <c r="AY46" s="143"/>
      <c r="AZ46" s="143"/>
      <c r="BA46" s="143"/>
      <c r="BB46" s="143"/>
      <c r="BC46" s="143"/>
      <c r="BD46" s="143"/>
      <c r="BE46" s="143"/>
      <c r="BF46" s="143"/>
      <c r="BG46" s="143"/>
      <c r="BH46" s="143"/>
      <c r="BI46" s="143"/>
      <c r="BJ46" s="143"/>
      <c r="BK46" s="143"/>
      <c r="BL46" s="143"/>
      <c r="BM46" s="143"/>
      <c r="BN46" s="143"/>
      <c r="BO46" s="143"/>
      <c r="BP46" s="143"/>
      <c r="BQ46" s="143"/>
      <c r="BR46" s="143"/>
      <c r="BS46" s="143"/>
      <c r="BT46" s="143"/>
      <c r="BU46" s="143"/>
      <c r="BV46" s="143"/>
      <c r="BW46" s="143"/>
      <c r="BX46" s="143"/>
      <c r="BY46" s="143"/>
      <c r="BZ46" s="143"/>
      <c r="CA46" s="143"/>
      <c r="CB46" s="143"/>
      <c r="CC46" s="143"/>
      <c r="CD46" s="143"/>
      <c r="CE46" s="143"/>
      <c r="CF46" s="143"/>
      <c r="CG46" s="143"/>
      <c r="CH46" s="143"/>
      <c r="CI46" s="143"/>
      <c r="CJ46" s="143"/>
      <c r="CK46" s="143"/>
      <c r="CL46" s="143"/>
      <c r="CM46" s="143"/>
      <c r="CN46" s="143"/>
      <c r="CO46" s="143"/>
      <c r="CP46" s="143"/>
      <c r="CQ46" s="143"/>
      <c r="CR46" s="143"/>
      <c r="CS46" s="143"/>
      <c r="CT46" s="143"/>
      <c r="CU46" s="143"/>
      <c r="CV46" s="143"/>
      <c r="CW46" s="143"/>
      <c r="CX46" s="143"/>
      <c r="CY46" s="143"/>
      <c r="CZ46" s="143"/>
      <c r="DA46" s="143"/>
      <c r="DB46" s="143"/>
      <c r="DC46" s="143"/>
      <c r="DD46" s="143"/>
      <c r="DE46" s="143"/>
      <c r="DF46" s="143"/>
      <c r="DG46" s="143"/>
      <c r="DH46" s="143"/>
      <c r="DI46" s="143"/>
      <c r="DJ46" s="143"/>
      <c r="DK46" s="143"/>
      <c r="DL46" s="143"/>
      <c r="DM46" s="143"/>
      <c r="DN46" s="143"/>
      <c r="DO46" s="143"/>
      <c r="DP46" s="143"/>
      <c r="DQ46" s="143"/>
      <c r="DR46" s="143"/>
      <c r="DS46" s="143"/>
      <c r="DT46" s="143"/>
      <c r="DU46" s="143"/>
      <c r="DV46" s="143"/>
      <c r="DW46" s="143"/>
      <c r="DX46" s="143"/>
      <c r="DY46" s="143"/>
      <c r="DZ46" s="143"/>
      <c r="EA46" s="143"/>
      <c r="EB46" s="143"/>
      <c r="EC46" s="143"/>
      <c r="ED46" s="143"/>
      <c r="EE46" s="143"/>
      <c r="EF46" s="143"/>
      <c r="EG46" s="143"/>
      <c r="EH46" s="143"/>
      <c r="EI46" s="143"/>
      <c r="EJ46" s="143"/>
      <c r="EK46" s="143"/>
      <c r="EL46" s="143"/>
      <c r="EM46" s="143"/>
      <c r="EN46" s="143"/>
      <c r="EO46" s="143"/>
      <c r="EP46" s="143"/>
      <c r="EQ46" s="143"/>
      <c r="ER46" s="143"/>
      <c r="ES46" s="143"/>
      <c r="ET46" s="143"/>
      <c r="EU46" s="143"/>
      <c r="EV46" s="143"/>
      <c r="EW46" s="143"/>
      <c r="EX46" s="143"/>
      <c r="EY46" s="143"/>
      <c r="EZ46" s="143"/>
      <c r="FA46" s="143"/>
      <c r="FB46" s="143"/>
      <c r="FC46" s="143"/>
      <c r="FD46" s="143"/>
      <c r="FE46" s="143"/>
      <c r="FF46" s="143"/>
      <c r="FG46" s="143"/>
      <c r="FH46" s="143"/>
      <c r="FI46" s="143"/>
      <c r="FJ46" s="143"/>
      <c r="FK46" s="143"/>
      <c r="FL46" s="143"/>
      <c r="FM46" s="143"/>
      <c r="FN46" s="143"/>
      <c r="FO46" s="143"/>
      <c r="FP46" s="143"/>
      <c r="FQ46" s="143"/>
      <c r="FR46" s="143"/>
      <c r="FS46" s="143"/>
      <c r="FT46" s="143"/>
      <c r="FU46" s="143"/>
      <c r="FV46" s="143"/>
      <c r="FW46" s="143"/>
      <c r="FX46" s="143"/>
      <c r="FY46" s="143"/>
      <c r="FZ46" s="143"/>
      <c r="GA46" s="143"/>
      <c r="GB46" s="143"/>
      <c r="GC46" s="143"/>
      <c r="GD46" s="143"/>
      <c r="GE46" s="143"/>
      <c r="GF46" s="143"/>
      <c r="GG46" s="143"/>
      <c r="GH46" s="143"/>
      <c r="GI46" s="143"/>
      <c r="GJ46" s="143"/>
      <c r="GK46" s="143"/>
      <c r="GL46" s="143"/>
      <c r="GM46" s="143"/>
      <c r="GN46" s="143"/>
      <c r="GO46" s="143"/>
      <c r="GP46" s="143"/>
      <c r="GQ46" s="143"/>
      <c r="GR46" s="143"/>
      <c r="GS46" s="143"/>
      <c r="GT46" s="143"/>
      <c r="GU46" s="143"/>
      <c r="GV46" s="143"/>
      <c r="GW46" s="143"/>
      <c r="GX46" s="143"/>
      <c r="GY46" s="143"/>
      <c r="GZ46" s="143"/>
      <c r="HA46" s="143"/>
      <c r="HB46" s="143"/>
      <c r="HC46" s="143"/>
      <c r="HD46" s="143"/>
      <c r="HE46" s="143"/>
      <c r="HF46" s="143"/>
      <c r="HG46" s="143"/>
      <c r="HH46" s="143"/>
      <c r="HI46" s="143"/>
      <c r="HJ46" s="143"/>
      <c r="HK46" s="143"/>
      <c r="HL46" s="143"/>
      <c r="HM46" s="143"/>
      <c r="HN46" s="143"/>
      <c r="HO46" s="143"/>
      <c r="HP46" s="143"/>
      <c r="HQ46" s="143"/>
      <c r="HR46" s="143"/>
      <c r="HS46" s="143"/>
      <c r="HT46" s="143"/>
      <c r="HU46" s="143"/>
      <c r="HV46" s="143"/>
      <c r="HW46" s="143"/>
      <c r="HX46" s="143"/>
      <c r="HY46" s="143"/>
      <c r="HZ46" s="143"/>
      <c r="IA46" s="143"/>
      <c r="IB46" s="143"/>
      <c r="IC46" s="143"/>
      <c r="ID46" s="143"/>
      <c r="IE46" s="143"/>
      <c r="IF46" s="143"/>
      <c r="IG46" s="143"/>
      <c r="IH46" s="143"/>
      <c r="II46" s="143"/>
      <c r="IJ46" s="143"/>
      <c r="IK46" s="143"/>
      <c r="IL46" s="143"/>
      <c r="IM46" s="143"/>
      <c r="IN46" s="143"/>
      <c r="IO46" s="143"/>
      <c r="IP46" s="143"/>
      <c r="IQ46" s="143"/>
      <c r="IR46" s="143"/>
      <c r="IS46" s="143"/>
      <c r="IT46" s="143"/>
      <c r="IU46" s="143"/>
      <c r="IV46" s="143"/>
      <c r="IW46" s="143"/>
    </row>
    <row r="47" customFormat="false" ht="13.5" hidden="false" customHeight="true" outlineLevel="0" collapsed="false">
      <c r="A47" s="178"/>
      <c r="B47" s="179" t="s">
        <v>245</v>
      </c>
      <c r="C47" s="180" t="n">
        <v>96120.96</v>
      </c>
      <c r="D47" s="180"/>
      <c r="E47" s="181" t="n">
        <v>-465908.36</v>
      </c>
      <c r="F47" s="181"/>
      <c r="G47" s="179" t="n">
        <v>-465908.36</v>
      </c>
      <c r="H47" s="182"/>
      <c r="I47" s="197"/>
      <c r="K47" s="182" t="n">
        <v>465908.36</v>
      </c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3"/>
      <c r="BN47" s="153"/>
      <c r="BO47" s="153"/>
      <c r="BP47" s="153"/>
      <c r="BQ47" s="153"/>
      <c r="BR47" s="153"/>
      <c r="BS47" s="153"/>
      <c r="BT47" s="153"/>
      <c r="BU47" s="153"/>
      <c r="BV47" s="153"/>
      <c r="BW47" s="153"/>
      <c r="BX47" s="153"/>
      <c r="BY47" s="153"/>
      <c r="BZ47" s="153"/>
      <c r="CA47" s="153"/>
      <c r="CB47" s="153"/>
      <c r="CC47" s="153"/>
      <c r="CD47" s="153"/>
      <c r="CE47" s="153"/>
      <c r="CF47" s="153"/>
      <c r="CG47" s="153"/>
      <c r="CH47" s="153"/>
      <c r="CI47" s="153"/>
      <c r="CJ47" s="153"/>
      <c r="CK47" s="153"/>
      <c r="CL47" s="153"/>
      <c r="CM47" s="153"/>
      <c r="CN47" s="153"/>
      <c r="CO47" s="153"/>
      <c r="CP47" s="153"/>
      <c r="CQ47" s="153"/>
      <c r="CR47" s="153"/>
      <c r="CS47" s="153"/>
      <c r="CT47" s="153"/>
      <c r="CU47" s="153"/>
      <c r="CV47" s="153"/>
      <c r="CW47" s="153"/>
      <c r="CX47" s="153"/>
      <c r="CY47" s="153"/>
      <c r="CZ47" s="153"/>
      <c r="DA47" s="153"/>
      <c r="DB47" s="153"/>
      <c r="DC47" s="153"/>
      <c r="DD47" s="153"/>
      <c r="DE47" s="153"/>
      <c r="DF47" s="153"/>
      <c r="DG47" s="153"/>
      <c r="DH47" s="153"/>
      <c r="DI47" s="153"/>
      <c r="DJ47" s="153"/>
      <c r="DK47" s="153"/>
      <c r="DL47" s="153"/>
      <c r="DM47" s="153"/>
      <c r="DN47" s="153"/>
      <c r="DO47" s="153"/>
      <c r="DP47" s="153"/>
      <c r="DQ47" s="153"/>
      <c r="DR47" s="153"/>
      <c r="DS47" s="153"/>
      <c r="DT47" s="153"/>
      <c r="DU47" s="153"/>
      <c r="DV47" s="153"/>
      <c r="DW47" s="153"/>
      <c r="DX47" s="153"/>
      <c r="DY47" s="153"/>
      <c r="DZ47" s="153"/>
      <c r="EA47" s="153"/>
      <c r="EB47" s="153"/>
      <c r="EC47" s="153"/>
      <c r="ED47" s="153"/>
      <c r="EE47" s="153"/>
      <c r="EF47" s="153"/>
      <c r="EG47" s="153"/>
      <c r="EH47" s="153"/>
      <c r="EI47" s="153"/>
      <c r="EJ47" s="153"/>
      <c r="EK47" s="153"/>
      <c r="EL47" s="153"/>
      <c r="EM47" s="153"/>
      <c r="EN47" s="153"/>
      <c r="EO47" s="153"/>
      <c r="EP47" s="153"/>
      <c r="EQ47" s="153"/>
      <c r="ER47" s="153"/>
      <c r="ES47" s="153"/>
      <c r="ET47" s="153"/>
      <c r="EU47" s="153"/>
      <c r="EV47" s="153"/>
      <c r="EW47" s="153"/>
      <c r="EX47" s="153"/>
      <c r="EY47" s="153"/>
      <c r="EZ47" s="153"/>
      <c r="FA47" s="153"/>
      <c r="FB47" s="153"/>
      <c r="FC47" s="153"/>
      <c r="FD47" s="153"/>
      <c r="FE47" s="153"/>
      <c r="FF47" s="153"/>
      <c r="FG47" s="153"/>
      <c r="FH47" s="153"/>
      <c r="FI47" s="153"/>
      <c r="FJ47" s="153"/>
      <c r="FK47" s="153"/>
      <c r="FL47" s="153"/>
      <c r="FM47" s="153"/>
      <c r="FN47" s="153"/>
      <c r="FO47" s="153"/>
      <c r="FP47" s="153"/>
      <c r="FQ47" s="153"/>
      <c r="FR47" s="153"/>
      <c r="FS47" s="153"/>
      <c r="FT47" s="153"/>
      <c r="FU47" s="153"/>
      <c r="FV47" s="153"/>
      <c r="FW47" s="153"/>
      <c r="FX47" s="153"/>
      <c r="FY47" s="153"/>
      <c r="FZ47" s="153"/>
      <c r="GA47" s="153"/>
      <c r="GB47" s="153"/>
      <c r="GC47" s="153"/>
      <c r="GD47" s="153"/>
      <c r="GE47" s="153"/>
      <c r="GF47" s="153"/>
      <c r="GG47" s="153"/>
      <c r="GH47" s="153"/>
      <c r="GI47" s="153"/>
      <c r="GJ47" s="153"/>
      <c r="GK47" s="153"/>
      <c r="GL47" s="153"/>
      <c r="GM47" s="153"/>
      <c r="GN47" s="153"/>
      <c r="GO47" s="153"/>
      <c r="GP47" s="153"/>
      <c r="GQ47" s="153"/>
      <c r="GR47" s="153"/>
      <c r="GS47" s="153"/>
      <c r="GT47" s="153"/>
      <c r="GU47" s="153"/>
      <c r="GV47" s="153"/>
      <c r="GW47" s="153"/>
      <c r="GX47" s="153"/>
      <c r="GY47" s="153"/>
      <c r="GZ47" s="153"/>
      <c r="HA47" s="153"/>
      <c r="HB47" s="153"/>
      <c r="HC47" s="153"/>
      <c r="HD47" s="153"/>
      <c r="HE47" s="153"/>
      <c r="HF47" s="153"/>
      <c r="HG47" s="153"/>
      <c r="HH47" s="153"/>
      <c r="HI47" s="153"/>
      <c r="HJ47" s="153"/>
      <c r="HK47" s="153"/>
      <c r="HL47" s="153"/>
      <c r="HM47" s="153"/>
      <c r="HN47" s="153"/>
      <c r="HO47" s="153"/>
      <c r="HP47" s="153"/>
      <c r="HQ47" s="153"/>
      <c r="HR47" s="153"/>
      <c r="HS47" s="153"/>
      <c r="HT47" s="153"/>
      <c r="HU47" s="153"/>
      <c r="HV47" s="153"/>
      <c r="HW47" s="153"/>
      <c r="HX47" s="153"/>
      <c r="HY47" s="153"/>
      <c r="HZ47" s="153"/>
      <c r="IA47" s="153"/>
      <c r="IB47" s="153"/>
      <c r="IC47" s="153"/>
      <c r="ID47" s="153"/>
      <c r="IE47" s="153"/>
      <c r="IF47" s="153"/>
      <c r="IG47" s="153"/>
      <c r="IH47" s="153"/>
      <c r="II47" s="153"/>
      <c r="IJ47" s="153"/>
      <c r="IK47" s="153"/>
      <c r="IL47" s="153"/>
      <c r="IM47" s="153"/>
      <c r="IN47" s="153"/>
      <c r="IO47" s="153"/>
      <c r="IP47" s="153"/>
      <c r="IQ47" s="153"/>
      <c r="IR47" s="153"/>
      <c r="IS47" s="153"/>
      <c r="IT47" s="153"/>
      <c r="IU47" s="153"/>
      <c r="IV47" s="153"/>
      <c r="IW47" s="153"/>
    </row>
    <row r="48" customFormat="false" ht="13.5" hidden="false" customHeight="true" outlineLevel="0" collapsed="false">
      <c r="A48" s="178"/>
      <c r="B48" s="179" t="s">
        <v>246</v>
      </c>
      <c r="C48" s="180" t="n">
        <v>20017.13</v>
      </c>
      <c r="D48" s="180"/>
      <c r="E48" s="181" t="n">
        <v>-413309.31</v>
      </c>
      <c r="F48" s="146"/>
      <c r="G48" s="179" t="n">
        <v>-413309.31</v>
      </c>
      <c r="H48" s="194"/>
      <c r="I48" s="212"/>
      <c r="K48" s="182" t="n">
        <v>413309.31</v>
      </c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3"/>
      <c r="BN48" s="153"/>
      <c r="BO48" s="153"/>
      <c r="BP48" s="153"/>
      <c r="BQ48" s="153"/>
      <c r="BR48" s="153"/>
      <c r="BS48" s="153"/>
      <c r="BT48" s="153"/>
      <c r="BU48" s="153"/>
      <c r="BV48" s="153"/>
      <c r="BW48" s="153"/>
      <c r="BX48" s="153"/>
      <c r="BY48" s="153"/>
      <c r="BZ48" s="153"/>
      <c r="CA48" s="153"/>
      <c r="CB48" s="153"/>
      <c r="CC48" s="153"/>
      <c r="CD48" s="153"/>
      <c r="CE48" s="153"/>
      <c r="CF48" s="153"/>
      <c r="CG48" s="153"/>
      <c r="CH48" s="153"/>
      <c r="CI48" s="153"/>
      <c r="CJ48" s="153"/>
      <c r="CK48" s="153"/>
      <c r="CL48" s="153"/>
      <c r="CM48" s="153"/>
      <c r="CN48" s="153"/>
      <c r="CO48" s="153"/>
      <c r="CP48" s="153"/>
      <c r="CQ48" s="153"/>
      <c r="CR48" s="153"/>
      <c r="CS48" s="153"/>
      <c r="CT48" s="153"/>
      <c r="CU48" s="153"/>
      <c r="CV48" s="153"/>
      <c r="CW48" s="153"/>
      <c r="CX48" s="153"/>
      <c r="CY48" s="153"/>
      <c r="CZ48" s="153"/>
      <c r="DA48" s="153"/>
      <c r="DB48" s="153"/>
      <c r="DC48" s="153"/>
      <c r="DD48" s="153"/>
      <c r="DE48" s="153"/>
      <c r="DF48" s="153"/>
      <c r="DG48" s="153"/>
      <c r="DH48" s="153"/>
      <c r="DI48" s="153"/>
      <c r="DJ48" s="153"/>
      <c r="DK48" s="153"/>
      <c r="DL48" s="153"/>
      <c r="DM48" s="153"/>
      <c r="DN48" s="153"/>
      <c r="DO48" s="153"/>
      <c r="DP48" s="153"/>
      <c r="DQ48" s="153"/>
      <c r="DR48" s="153"/>
      <c r="DS48" s="153"/>
      <c r="DT48" s="153"/>
      <c r="DU48" s="153"/>
      <c r="DV48" s="153"/>
      <c r="DW48" s="153"/>
      <c r="DX48" s="153"/>
      <c r="DY48" s="153"/>
      <c r="DZ48" s="153"/>
      <c r="EA48" s="153"/>
      <c r="EB48" s="153"/>
      <c r="EC48" s="153"/>
      <c r="ED48" s="153"/>
      <c r="EE48" s="153"/>
      <c r="EF48" s="153"/>
      <c r="EG48" s="153"/>
      <c r="EH48" s="153"/>
      <c r="EI48" s="153"/>
      <c r="EJ48" s="153"/>
      <c r="EK48" s="153"/>
      <c r="EL48" s="153"/>
      <c r="EM48" s="153"/>
      <c r="EN48" s="153"/>
      <c r="EO48" s="153"/>
      <c r="EP48" s="153"/>
      <c r="EQ48" s="153"/>
      <c r="ER48" s="153"/>
      <c r="ES48" s="153"/>
      <c r="ET48" s="153"/>
      <c r="EU48" s="153"/>
      <c r="EV48" s="153"/>
      <c r="EW48" s="153"/>
      <c r="EX48" s="153"/>
      <c r="EY48" s="153"/>
      <c r="EZ48" s="153"/>
      <c r="FA48" s="153"/>
      <c r="FB48" s="153"/>
      <c r="FC48" s="153"/>
      <c r="FD48" s="153"/>
      <c r="FE48" s="153"/>
      <c r="FF48" s="153"/>
      <c r="FG48" s="153"/>
      <c r="FH48" s="153"/>
      <c r="FI48" s="153"/>
      <c r="FJ48" s="153"/>
      <c r="FK48" s="153"/>
      <c r="FL48" s="153"/>
      <c r="FM48" s="153"/>
      <c r="FN48" s="153"/>
      <c r="FO48" s="153"/>
      <c r="FP48" s="153"/>
      <c r="FQ48" s="153"/>
      <c r="FR48" s="153"/>
      <c r="FS48" s="153"/>
      <c r="FT48" s="153"/>
      <c r="FU48" s="153"/>
      <c r="FV48" s="153"/>
      <c r="FW48" s="153"/>
      <c r="FX48" s="153"/>
      <c r="FY48" s="153"/>
      <c r="FZ48" s="153"/>
      <c r="GA48" s="153"/>
      <c r="GB48" s="153"/>
      <c r="GC48" s="153"/>
      <c r="GD48" s="153"/>
      <c r="GE48" s="153"/>
      <c r="GF48" s="153"/>
      <c r="GG48" s="153"/>
      <c r="GH48" s="153"/>
      <c r="GI48" s="153"/>
      <c r="GJ48" s="153"/>
      <c r="GK48" s="153"/>
      <c r="GL48" s="153"/>
      <c r="GM48" s="153"/>
      <c r="GN48" s="153"/>
      <c r="GO48" s="153"/>
      <c r="GP48" s="153"/>
      <c r="GQ48" s="153"/>
      <c r="GR48" s="153"/>
      <c r="GS48" s="153"/>
      <c r="GT48" s="153"/>
      <c r="GU48" s="153"/>
      <c r="GV48" s="153"/>
      <c r="GW48" s="153"/>
      <c r="GX48" s="153"/>
      <c r="GY48" s="153"/>
      <c r="GZ48" s="153"/>
      <c r="HA48" s="153"/>
      <c r="HB48" s="153"/>
      <c r="HC48" s="153"/>
      <c r="HD48" s="153"/>
      <c r="HE48" s="153"/>
      <c r="HF48" s="153"/>
      <c r="HG48" s="153"/>
      <c r="HH48" s="153"/>
      <c r="HI48" s="153"/>
      <c r="HJ48" s="153"/>
      <c r="HK48" s="153"/>
      <c r="HL48" s="153"/>
      <c r="HM48" s="153"/>
      <c r="HN48" s="153"/>
      <c r="HO48" s="153"/>
      <c r="HP48" s="153"/>
      <c r="HQ48" s="153"/>
      <c r="HR48" s="153"/>
      <c r="HS48" s="153"/>
      <c r="HT48" s="153"/>
      <c r="HU48" s="153"/>
      <c r="HV48" s="153"/>
      <c r="HW48" s="153"/>
      <c r="HX48" s="153"/>
      <c r="HY48" s="153"/>
      <c r="HZ48" s="153"/>
      <c r="IA48" s="153"/>
      <c r="IB48" s="153"/>
      <c r="IC48" s="153"/>
      <c r="ID48" s="153"/>
      <c r="IE48" s="153"/>
      <c r="IF48" s="153"/>
      <c r="IG48" s="153"/>
      <c r="IH48" s="153"/>
      <c r="II48" s="153"/>
      <c r="IJ48" s="153"/>
      <c r="IK48" s="153"/>
      <c r="IL48" s="153"/>
      <c r="IM48" s="153"/>
      <c r="IN48" s="153"/>
      <c r="IO48" s="153"/>
      <c r="IP48" s="153"/>
      <c r="IQ48" s="153"/>
      <c r="IR48" s="153"/>
      <c r="IS48" s="153"/>
      <c r="IT48" s="153"/>
      <c r="IU48" s="153"/>
      <c r="IV48" s="153"/>
      <c r="IW48" s="153"/>
    </row>
    <row r="49" customFormat="false" ht="13.5" hidden="false" customHeight="true" outlineLevel="0" collapsed="false">
      <c r="A49" s="178"/>
      <c r="B49" s="191" t="s">
        <v>247</v>
      </c>
      <c r="C49" s="180" t="n">
        <v>45.01</v>
      </c>
      <c r="D49" s="180"/>
      <c r="E49" s="146" t="n">
        <v>-518070.14</v>
      </c>
      <c r="F49" s="181"/>
      <c r="G49" s="191" t="n">
        <v>-518070.14</v>
      </c>
      <c r="H49" s="182"/>
      <c r="I49" s="197"/>
      <c r="K49" s="182" t="n">
        <v>518070.14</v>
      </c>
    </row>
    <row r="50" customFormat="false" ht="13.5" hidden="false" customHeight="true" outlineLevel="0" collapsed="false">
      <c r="A50" s="178"/>
      <c r="B50" s="188" t="s">
        <v>248</v>
      </c>
      <c r="C50" s="180" t="n">
        <v>147721.58</v>
      </c>
      <c r="D50" s="180"/>
      <c r="E50" s="181" t="n">
        <v>-1323962.83</v>
      </c>
      <c r="F50" s="181"/>
      <c r="G50" s="179" t="n">
        <v>-1323962.83</v>
      </c>
      <c r="H50" s="182"/>
      <c r="I50" s="197"/>
      <c r="K50" s="182" t="n">
        <v>1323962.83</v>
      </c>
    </row>
    <row r="51" customFormat="false" ht="13.5" hidden="false" customHeight="true" outlineLevel="0" collapsed="false">
      <c r="A51" s="178"/>
      <c r="B51" s="188" t="s">
        <v>249</v>
      </c>
      <c r="C51" s="180" t="n">
        <v>-47886.71</v>
      </c>
      <c r="D51" s="180"/>
      <c r="E51" s="181" t="n">
        <v>-9102728.85</v>
      </c>
      <c r="F51" s="181"/>
      <c r="G51" s="179" t="n">
        <v>-9102728.85</v>
      </c>
      <c r="H51" s="182"/>
      <c r="I51" s="197"/>
      <c r="K51" s="182" t="n">
        <v>9102728.85</v>
      </c>
    </row>
    <row r="52" customFormat="false" ht="13.5" hidden="true" customHeight="true" outlineLevel="0" collapsed="false">
      <c r="A52" s="178"/>
      <c r="B52" s="213"/>
      <c r="E52" s="153"/>
      <c r="F52" s="190"/>
      <c r="G52" s="188"/>
      <c r="H52" s="193"/>
      <c r="I52" s="211"/>
      <c r="J52" s="147"/>
      <c r="K52" s="19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  <c r="BC52" s="143"/>
      <c r="BD52" s="143"/>
      <c r="BE52" s="143"/>
      <c r="BF52" s="143"/>
      <c r="BG52" s="143"/>
      <c r="BH52" s="143"/>
      <c r="BI52" s="143"/>
      <c r="BJ52" s="143"/>
      <c r="BK52" s="143"/>
      <c r="BL52" s="143"/>
      <c r="BM52" s="143"/>
      <c r="BN52" s="143"/>
      <c r="BO52" s="143"/>
      <c r="BP52" s="143"/>
      <c r="BQ52" s="143"/>
      <c r="BR52" s="143"/>
      <c r="BS52" s="143"/>
      <c r="BT52" s="143"/>
      <c r="BU52" s="143"/>
      <c r="BV52" s="143"/>
      <c r="BW52" s="143"/>
      <c r="BX52" s="143"/>
      <c r="BY52" s="143"/>
      <c r="BZ52" s="143"/>
      <c r="CA52" s="143"/>
      <c r="CB52" s="143"/>
      <c r="CC52" s="143"/>
      <c r="CD52" s="143"/>
      <c r="CE52" s="143"/>
      <c r="CF52" s="143"/>
      <c r="CG52" s="143"/>
      <c r="CH52" s="143"/>
      <c r="CI52" s="143"/>
      <c r="CJ52" s="143"/>
      <c r="CK52" s="143"/>
      <c r="CL52" s="143"/>
      <c r="CM52" s="143"/>
      <c r="CN52" s="143"/>
      <c r="CO52" s="143"/>
      <c r="CP52" s="143"/>
      <c r="CQ52" s="143"/>
      <c r="CR52" s="143"/>
      <c r="CS52" s="143"/>
      <c r="CT52" s="143"/>
      <c r="CU52" s="143"/>
      <c r="CV52" s="143"/>
      <c r="CW52" s="143"/>
      <c r="CX52" s="143"/>
      <c r="CY52" s="143"/>
      <c r="CZ52" s="143"/>
      <c r="DA52" s="143"/>
      <c r="DB52" s="143"/>
      <c r="DC52" s="143"/>
      <c r="DD52" s="143"/>
      <c r="DE52" s="143"/>
      <c r="DF52" s="143"/>
      <c r="DG52" s="143"/>
      <c r="DH52" s="143"/>
      <c r="DI52" s="143"/>
      <c r="DJ52" s="143"/>
      <c r="DK52" s="143"/>
      <c r="DL52" s="143"/>
      <c r="DM52" s="143"/>
      <c r="DN52" s="143"/>
      <c r="DO52" s="143"/>
      <c r="DP52" s="143"/>
      <c r="DQ52" s="143"/>
      <c r="DR52" s="143"/>
      <c r="DS52" s="143"/>
      <c r="DT52" s="143"/>
      <c r="DU52" s="143"/>
      <c r="DV52" s="143"/>
      <c r="DW52" s="143"/>
      <c r="DX52" s="143"/>
      <c r="DY52" s="143"/>
      <c r="DZ52" s="143"/>
      <c r="EA52" s="143"/>
      <c r="EB52" s="143"/>
      <c r="EC52" s="143"/>
      <c r="ED52" s="143"/>
      <c r="EE52" s="143"/>
      <c r="EF52" s="143"/>
      <c r="EG52" s="143"/>
      <c r="EH52" s="143"/>
      <c r="EI52" s="143"/>
      <c r="EJ52" s="143"/>
      <c r="EK52" s="143"/>
      <c r="EL52" s="143"/>
      <c r="EM52" s="143"/>
      <c r="EN52" s="143"/>
      <c r="EO52" s="143"/>
      <c r="EP52" s="143"/>
      <c r="EQ52" s="143"/>
      <c r="ER52" s="143"/>
      <c r="ES52" s="143"/>
      <c r="ET52" s="143"/>
      <c r="EU52" s="143"/>
      <c r="EV52" s="143"/>
      <c r="EW52" s="143"/>
      <c r="EX52" s="143"/>
      <c r="EY52" s="143"/>
      <c r="EZ52" s="143"/>
      <c r="FA52" s="143"/>
      <c r="FB52" s="143"/>
      <c r="FC52" s="143"/>
      <c r="FD52" s="143"/>
      <c r="FE52" s="143"/>
      <c r="FF52" s="143"/>
      <c r="FG52" s="143"/>
      <c r="FH52" s="143"/>
      <c r="FI52" s="143"/>
      <c r="FJ52" s="143"/>
      <c r="FK52" s="143"/>
      <c r="FL52" s="143"/>
      <c r="FM52" s="143"/>
      <c r="FN52" s="143"/>
      <c r="FO52" s="143"/>
      <c r="FP52" s="143"/>
      <c r="FQ52" s="143"/>
      <c r="FR52" s="143"/>
      <c r="FS52" s="143"/>
      <c r="FT52" s="143"/>
      <c r="FU52" s="143"/>
      <c r="FV52" s="143"/>
      <c r="FW52" s="143"/>
      <c r="FX52" s="143"/>
      <c r="FY52" s="143"/>
      <c r="FZ52" s="143"/>
      <c r="GA52" s="143"/>
      <c r="GB52" s="143"/>
      <c r="GC52" s="143"/>
      <c r="GD52" s="143"/>
      <c r="GE52" s="143"/>
      <c r="GF52" s="143"/>
      <c r="GG52" s="143"/>
      <c r="GH52" s="143"/>
      <c r="GI52" s="143"/>
      <c r="GJ52" s="143"/>
      <c r="GK52" s="143"/>
      <c r="GL52" s="143"/>
      <c r="GM52" s="143"/>
      <c r="GN52" s="143"/>
      <c r="GO52" s="143"/>
      <c r="GP52" s="143"/>
      <c r="GQ52" s="143"/>
      <c r="GR52" s="143"/>
      <c r="GS52" s="143"/>
      <c r="GT52" s="143"/>
      <c r="GU52" s="143"/>
      <c r="GV52" s="143"/>
      <c r="GW52" s="143"/>
      <c r="GX52" s="143"/>
      <c r="GY52" s="143"/>
      <c r="GZ52" s="143"/>
      <c r="HA52" s="143"/>
      <c r="HB52" s="143"/>
      <c r="HC52" s="143"/>
      <c r="HD52" s="143"/>
      <c r="HE52" s="143"/>
      <c r="HF52" s="143"/>
      <c r="HG52" s="143"/>
      <c r="HH52" s="143"/>
      <c r="HI52" s="143"/>
      <c r="HJ52" s="143"/>
      <c r="HK52" s="143"/>
      <c r="HL52" s="143"/>
      <c r="HM52" s="143"/>
      <c r="HN52" s="143"/>
      <c r="HO52" s="143"/>
      <c r="HP52" s="143"/>
      <c r="HQ52" s="143"/>
      <c r="HR52" s="143"/>
      <c r="HS52" s="143"/>
      <c r="HT52" s="143"/>
      <c r="HU52" s="143"/>
      <c r="HV52" s="143"/>
      <c r="HW52" s="143"/>
      <c r="HX52" s="143"/>
      <c r="HY52" s="143"/>
      <c r="HZ52" s="143"/>
      <c r="IA52" s="143"/>
      <c r="IB52" s="143"/>
      <c r="IC52" s="143"/>
      <c r="ID52" s="143"/>
      <c r="IE52" s="143"/>
      <c r="IF52" s="143"/>
      <c r="IG52" s="143"/>
      <c r="IH52" s="143"/>
      <c r="II52" s="143"/>
      <c r="IJ52" s="143"/>
      <c r="IK52" s="143"/>
      <c r="IL52" s="143"/>
      <c r="IM52" s="143"/>
      <c r="IN52" s="143"/>
      <c r="IO52" s="143"/>
      <c r="IP52" s="143"/>
      <c r="IQ52" s="143"/>
      <c r="IR52" s="143"/>
      <c r="IS52" s="143"/>
      <c r="IT52" s="143"/>
      <c r="IU52" s="143"/>
      <c r="IV52" s="143"/>
      <c r="IW52" s="143"/>
    </row>
    <row r="53" customFormat="false" ht="13.5" hidden="true" customHeight="true" outlineLevel="0" collapsed="false">
      <c r="A53" s="198"/>
      <c r="B53" s="214" t="s">
        <v>250</v>
      </c>
      <c r="C53" s="215" t="n">
        <v>-685984.01</v>
      </c>
      <c r="D53" s="215"/>
      <c r="E53" s="216" t="n">
        <v>-685984.01</v>
      </c>
      <c r="F53" s="217"/>
      <c r="G53" s="218"/>
      <c r="H53" s="219"/>
      <c r="I53" s="220"/>
      <c r="J53" s="221"/>
      <c r="K53" s="219"/>
    </row>
    <row r="54" customFormat="false" ht="13.5" hidden="false" customHeight="false" outlineLevel="0" collapsed="false">
      <c r="A54" s="222"/>
      <c r="B54" s="223" t="s">
        <v>251</v>
      </c>
      <c r="C54" s="224"/>
      <c r="D54" s="224"/>
      <c r="E54" s="225"/>
      <c r="F54" s="225" t="n">
        <f aca="false">SUM(F29:F53)</f>
        <v>7.32192574370191</v>
      </c>
      <c r="G54" s="225"/>
      <c r="H54" s="225" t="n">
        <f aca="false">SUM(H29:H53)</f>
        <v>0.330679375124578</v>
      </c>
      <c r="I54" s="226" t="n">
        <f aca="false">SUM(I23:I53)</f>
        <v>7.65260511882649</v>
      </c>
      <c r="J54" s="226" t="n">
        <f aca="false">SUM(J29:J43)</f>
        <v>31</v>
      </c>
      <c r="K54" s="227" t="n">
        <f aca="false">SUM(K29:K53)</f>
        <v>-16326566.1786805</v>
      </c>
    </row>
  </sheetData>
  <mergeCells count="2">
    <mergeCell ref="E10:F10"/>
    <mergeCell ref="G10:H10"/>
  </mergeCells>
  <printOptions headings="false" gridLines="false" gridLinesSet="true" horizontalCentered="true" verticalCentered="false"/>
  <pageMargins left="0.747916666666667" right="0.747916666666667" top="0.7875" bottom="0.590277777777778" header="0.511811023622047" footer="0.19652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&amp;L&amp;8&amp;F&amp;C&amp;"Arial,Bold"&amp;12 2&amp;R&amp;8&amp;D&amp;T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IW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0" activeCellId="0" sqref="F2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44" width="9.14"/>
    <col collapsed="false" customWidth="true" hidden="false" outlineLevel="0" max="2" min="2" style="144" width="42.28"/>
    <col collapsed="false" customWidth="true" hidden="false" outlineLevel="0" max="3" min="3" style="144" width="18.56"/>
    <col collapsed="false" customWidth="true" hidden="false" outlineLevel="0" max="4" min="4" style="144" width="20.56"/>
    <col collapsed="false" customWidth="true" hidden="false" outlineLevel="0" max="5" min="5" style="144" width="17.28"/>
    <col collapsed="false" customWidth="true" hidden="true" outlineLevel="0" max="6" min="6" style="144" width="12.85"/>
    <col collapsed="false" customWidth="false" hidden="false" outlineLevel="0" max="257" min="7" style="144" width="9.14"/>
  </cols>
  <sheetData>
    <row r="5" customFormat="false" ht="12.75" hidden="false" customHeight="false" outlineLevel="0" collapsed="false">
      <c r="B5" s="145" t="s">
        <v>0</v>
      </c>
    </row>
    <row r="6" customFormat="false" ht="12.75" hidden="false" customHeight="true" outlineLevel="0" collapsed="false">
      <c r="B6" s="181" t="s">
        <v>252</v>
      </c>
      <c r="C6" s="146" t="s">
        <v>109</v>
      </c>
    </row>
    <row r="8" customFormat="false" ht="28.5" hidden="false" customHeight="true" outlineLevel="0" collapsed="false">
      <c r="A8" s="228"/>
      <c r="B8" s="229"/>
      <c r="C8" s="230" t="s">
        <v>207</v>
      </c>
      <c r="D8" s="230" t="s">
        <v>253</v>
      </c>
      <c r="E8" s="231" t="s">
        <v>211</v>
      </c>
      <c r="F8" s="232" t="s">
        <v>254</v>
      </c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K8" s="233"/>
      <c r="AL8" s="233"/>
      <c r="AM8" s="233"/>
      <c r="AN8" s="233"/>
      <c r="AO8" s="233"/>
      <c r="AP8" s="233"/>
      <c r="AQ8" s="233"/>
      <c r="AR8" s="233"/>
      <c r="AS8" s="233"/>
      <c r="AT8" s="233"/>
      <c r="AU8" s="233"/>
      <c r="AV8" s="233"/>
      <c r="AW8" s="233"/>
      <c r="AX8" s="233"/>
      <c r="AY8" s="233"/>
      <c r="AZ8" s="233"/>
      <c r="BA8" s="233"/>
      <c r="BB8" s="233"/>
      <c r="BC8" s="233"/>
      <c r="BD8" s="233"/>
      <c r="BE8" s="233"/>
      <c r="BF8" s="233"/>
      <c r="BG8" s="233"/>
      <c r="BH8" s="233"/>
      <c r="BI8" s="233"/>
      <c r="BJ8" s="233"/>
      <c r="BK8" s="233"/>
      <c r="BL8" s="233"/>
      <c r="BM8" s="233"/>
      <c r="BN8" s="233"/>
      <c r="BO8" s="233"/>
      <c r="BP8" s="233"/>
      <c r="BQ8" s="233"/>
      <c r="BR8" s="233"/>
      <c r="BS8" s="233"/>
      <c r="BT8" s="233"/>
      <c r="BU8" s="233"/>
      <c r="BV8" s="233"/>
      <c r="BW8" s="233"/>
      <c r="BX8" s="233"/>
      <c r="BY8" s="233"/>
      <c r="BZ8" s="233"/>
      <c r="CA8" s="233"/>
      <c r="CB8" s="233"/>
      <c r="CC8" s="233"/>
      <c r="CD8" s="233"/>
      <c r="CE8" s="233"/>
      <c r="CF8" s="233"/>
      <c r="CG8" s="233"/>
      <c r="CH8" s="233"/>
      <c r="CI8" s="233"/>
      <c r="CJ8" s="233"/>
      <c r="CK8" s="233"/>
      <c r="CL8" s="233"/>
      <c r="CM8" s="233"/>
      <c r="CN8" s="233"/>
      <c r="CO8" s="233"/>
      <c r="CP8" s="233"/>
      <c r="CQ8" s="233"/>
      <c r="CR8" s="233"/>
      <c r="CS8" s="233"/>
      <c r="CT8" s="233"/>
      <c r="CU8" s="233"/>
      <c r="CV8" s="233"/>
      <c r="CW8" s="233"/>
      <c r="CX8" s="233"/>
      <c r="CY8" s="233"/>
      <c r="CZ8" s="233"/>
      <c r="DA8" s="233"/>
      <c r="DB8" s="233"/>
      <c r="DC8" s="233"/>
      <c r="DD8" s="233"/>
      <c r="DE8" s="233"/>
      <c r="DF8" s="233"/>
      <c r="DG8" s="233"/>
      <c r="DH8" s="233"/>
      <c r="DI8" s="233"/>
      <c r="DJ8" s="233"/>
      <c r="DK8" s="233"/>
      <c r="DL8" s="233"/>
      <c r="DM8" s="233"/>
      <c r="DN8" s="233"/>
      <c r="DO8" s="233"/>
      <c r="DP8" s="233"/>
      <c r="DQ8" s="233"/>
      <c r="DR8" s="233"/>
      <c r="DS8" s="233"/>
      <c r="DT8" s="233"/>
      <c r="DU8" s="233"/>
      <c r="DV8" s="233"/>
      <c r="DW8" s="233"/>
      <c r="DX8" s="233"/>
      <c r="DY8" s="233"/>
      <c r="DZ8" s="233"/>
      <c r="EA8" s="233"/>
      <c r="EB8" s="233"/>
      <c r="EC8" s="233"/>
      <c r="ED8" s="233"/>
      <c r="EE8" s="233"/>
      <c r="EF8" s="233"/>
      <c r="EG8" s="233"/>
      <c r="EH8" s="233"/>
      <c r="EI8" s="233"/>
      <c r="EJ8" s="233"/>
      <c r="EK8" s="233"/>
      <c r="EL8" s="233"/>
      <c r="EM8" s="233"/>
      <c r="EN8" s="233"/>
      <c r="EO8" s="233"/>
      <c r="EP8" s="233"/>
      <c r="EQ8" s="233"/>
      <c r="ER8" s="233"/>
      <c r="ES8" s="233"/>
      <c r="ET8" s="233"/>
      <c r="EU8" s="233"/>
      <c r="EV8" s="233"/>
      <c r="EW8" s="233"/>
      <c r="EX8" s="233"/>
      <c r="EY8" s="233"/>
      <c r="EZ8" s="233"/>
      <c r="FA8" s="233"/>
      <c r="FB8" s="233"/>
      <c r="FC8" s="233"/>
      <c r="FD8" s="233"/>
      <c r="FE8" s="233"/>
      <c r="FF8" s="233"/>
      <c r="FG8" s="233"/>
      <c r="FH8" s="233"/>
      <c r="FI8" s="233"/>
      <c r="FJ8" s="233"/>
      <c r="FK8" s="233"/>
      <c r="FL8" s="233"/>
      <c r="FM8" s="233"/>
      <c r="FN8" s="233"/>
      <c r="FO8" s="233"/>
      <c r="FP8" s="233"/>
      <c r="FQ8" s="233"/>
      <c r="FR8" s="233"/>
      <c r="FS8" s="233"/>
      <c r="FT8" s="233"/>
      <c r="FU8" s="233"/>
      <c r="FV8" s="233"/>
      <c r="FW8" s="233"/>
      <c r="FX8" s="233"/>
      <c r="FY8" s="233"/>
      <c r="FZ8" s="233"/>
      <c r="GA8" s="233"/>
      <c r="GB8" s="233"/>
      <c r="GC8" s="233"/>
      <c r="GD8" s="233"/>
      <c r="GE8" s="233"/>
      <c r="GF8" s="233"/>
      <c r="GG8" s="233"/>
      <c r="GH8" s="233"/>
      <c r="GI8" s="233"/>
      <c r="GJ8" s="233"/>
      <c r="GK8" s="233"/>
      <c r="GL8" s="233"/>
      <c r="GM8" s="233"/>
      <c r="GN8" s="233"/>
      <c r="GO8" s="233"/>
      <c r="GP8" s="233"/>
      <c r="GQ8" s="233"/>
      <c r="GR8" s="233"/>
      <c r="GS8" s="233"/>
      <c r="GT8" s="233"/>
      <c r="GU8" s="233"/>
      <c r="GV8" s="233"/>
      <c r="GW8" s="233"/>
      <c r="GX8" s="233"/>
      <c r="GY8" s="233"/>
      <c r="GZ8" s="233"/>
      <c r="HA8" s="233"/>
      <c r="HB8" s="233"/>
      <c r="HC8" s="233"/>
      <c r="HD8" s="233"/>
      <c r="HE8" s="233"/>
      <c r="HF8" s="233"/>
      <c r="HG8" s="233"/>
      <c r="HH8" s="233"/>
      <c r="HI8" s="233"/>
      <c r="HJ8" s="233"/>
      <c r="HK8" s="233"/>
      <c r="HL8" s="233"/>
      <c r="HM8" s="233"/>
      <c r="HN8" s="233"/>
      <c r="HO8" s="233"/>
      <c r="HP8" s="233"/>
      <c r="HQ8" s="233"/>
      <c r="HR8" s="233"/>
      <c r="HS8" s="233"/>
      <c r="HT8" s="233"/>
      <c r="HU8" s="233"/>
      <c r="HV8" s="233"/>
      <c r="HW8" s="233"/>
      <c r="HX8" s="233"/>
      <c r="HY8" s="233"/>
      <c r="HZ8" s="233"/>
      <c r="IA8" s="233"/>
      <c r="IB8" s="233"/>
      <c r="IC8" s="233"/>
      <c r="ID8" s="233"/>
      <c r="IE8" s="233"/>
      <c r="IF8" s="233"/>
      <c r="IG8" s="233"/>
      <c r="IH8" s="233"/>
      <c r="II8" s="233"/>
      <c r="IJ8" s="233"/>
      <c r="IK8" s="233"/>
      <c r="IL8" s="233"/>
      <c r="IM8" s="233"/>
      <c r="IN8" s="233"/>
      <c r="IO8" s="233"/>
      <c r="IP8" s="233"/>
      <c r="IQ8" s="233"/>
      <c r="IR8" s="233"/>
      <c r="IS8" s="233"/>
      <c r="IT8" s="233"/>
      <c r="IU8" s="233"/>
      <c r="IV8" s="233"/>
      <c r="IW8" s="233"/>
    </row>
    <row r="9" customFormat="false" ht="12.75" hidden="false" customHeight="true" outlineLevel="0" collapsed="false">
      <c r="A9" s="234"/>
      <c r="B9" s="181" t="s">
        <v>255</v>
      </c>
      <c r="C9" s="181" t="n">
        <v>-39.4</v>
      </c>
      <c r="D9" s="181" t="n">
        <v>1625.08176514576</v>
      </c>
      <c r="E9" s="181" t="n">
        <v>1664.48176514576</v>
      </c>
      <c r="F9" s="181" t="n">
        <v>0</v>
      </c>
    </row>
    <row r="10" customFormat="false" ht="12.75" hidden="false" customHeight="true" outlineLevel="0" collapsed="false">
      <c r="A10" s="234"/>
      <c r="B10" s="181" t="s">
        <v>256</v>
      </c>
      <c r="C10" s="181" t="n">
        <v>0</v>
      </c>
      <c r="D10" s="181" t="n">
        <v>0</v>
      </c>
      <c r="E10" s="181" t="n">
        <v>0</v>
      </c>
      <c r="F10" s="181" t="n">
        <v>0</v>
      </c>
    </row>
    <row r="11" customFormat="false" ht="18" hidden="false" customHeight="true" outlineLevel="0" collapsed="false">
      <c r="A11" s="234"/>
      <c r="B11" s="181" t="s">
        <v>257</v>
      </c>
      <c r="C11" s="181" t="n">
        <v>-45.56</v>
      </c>
      <c r="D11" s="181" t="n">
        <v>130574.242108784</v>
      </c>
      <c r="E11" s="181" t="n">
        <v>130619.802108784</v>
      </c>
      <c r="F11" s="181" t="n">
        <v>0</v>
      </c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3"/>
      <c r="CA11" s="153"/>
      <c r="CB11" s="153"/>
      <c r="CC11" s="153"/>
      <c r="CD11" s="153"/>
      <c r="CE11" s="153"/>
      <c r="CF11" s="153"/>
      <c r="CG11" s="153"/>
      <c r="CH11" s="153"/>
      <c r="CI11" s="153"/>
      <c r="CJ11" s="153"/>
      <c r="CK11" s="153"/>
      <c r="CL11" s="153"/>
      <c r="CM11" s="153"/>
      <c r="CN11" s="153"/>
      <c r="CO11" s="153"/>
      <c r="CP11" s="153"/>
      <c r="CQ11" s="153"/>
      <c r="CR11" s="153"/>
      <c r="CS11" s="153"/>
      <c r="CT11" s="153"/>
      <c r="CU11" s="153"/>
      <c r="CV11" s="153"/>
      <c r="CW11" s="153"/>
      <c r="CX11" s="153"/>
      <c r="CY11" s="153"/>
      <c r="CZ11" s="153"/>
      <c r="DA11" s="153"/>
      <c r="DB11" s="153"/>
      <c r="DC11" s="153"/>
      <c r="DD11" s="153"/>
      <c r="DE11" s="153"/>
      <c r="DF11" s="153"/>
      <c r="DG11" s="153"/>
      <c r="DH11" s="153"/>
      <c r="DI11" s="153"/>
      <c r="DJ11" s="153"/>
      <c r="DK11" s="153"/>
      <c r="DL11" s="153"/>
      <c r="DM11" s="153"/>
      <c r="DN11" s="153"/>
      <c r="DO11" s="153"/>
      <c r="DP11" s="153"/>
      <c r="DQ11" s="153"/>
      <c r="DR11" s="153"/>
      <c r="DS11" s="153"/>
      <c r="DT11" s="153"/>
      <c r="DU11" s="153"/>
      <c r="DV11" s="153"/>
      <c r="DW11" s="153"/>
      <c r="DX11" s="153"/>
      <c r="DY11" s="153"/>
      <c r="DZ11" s="153"/>
      <c r="EA11" s="153"/>
      <c r="EB11" s="153"/>
      <c r="EC11" s="153"/>
      <c r="ED11" s="153"/>
      <c r="EE11" s="153"/>
      <c r="EF11" s="153"/>
      <c r="EG11" s="153"/>
      <c r="EH11" s="153"/>
      <c r="EI11" s="153"/>
      <c r="EJ11" s="153"/>
      <c r="EK11" s="153"/>
      <c r="EL11" s="153"/>
      <c r="EM11" s="153"/>
      <c r="EN11" s="153"/>
      <c r="EO11" s="153"/>
      <c r="EP11" s="153"/>
      <c r="EQ11" s="153"/>
      <c r="ER11" s="153"/>
      <c r="ES11" s="153"/>
      <c r="ET11" s="153"/>
      <c r="EU11" s="153"/>
      <c r="EV11" s="153"/>
      <c r="EW11" s="153"/>
      <c r="EX11" s="153"/>
      <c r="EY11" s="153"/>
      <c r="EZ11" s="153"/>
      <c r="FA11" s="153"/>
      <c r="FB11" s="153"/>
      <c r="FC11" s="153"/>
      <c r="FD11" s="153"/>
      <c r="FE11" s="153"/>
      <c r="FF11" s="153"/>
      <c r="FG11" s="153"/>
      <c r="FH11" s="153"/>
      <c r="FI11" s="153"/>
      <c r="FJ11" s="153"/>
      <c r="FK11" s="153"/>
      <c r="FL11" s="153"/>
      <c r="FM11" s="153"/>
      <c r="FN11" s="153"/>
      <c r="FO11" s="153"/>
      <c r="FP11" s="153"/>
      <c r="FQ11" s="153"/>
      <c r="FR11" s="153"/>
      <c r="FS11" s="153"/>
      <c r="FT11" s="153"/>
      <c r="FU11" s="153"/>
      <c r="FV11" s="153"/>
      <c r="FW11" s="153"/>
      <c r="FX11" s="153"/>
      <c r="FY11" s="153"/>
      <c r="FZ11" s="153"/>
      <c r="GA11" s="153"/>
      <c r="GB11" s="153"/>
      <c r="GC11" s="153"/>
      <c r="GD11" s="153"/>
      <c r="GE11" s="153"/>
      <c r="GF11" s="153"/>
      <c r="GG11" s="153"/>
      <c r="GH11" s="153"/>
      <c r="GI11" s="153"/>
      <c r="GJ11" s="153"/>
      <c r="GK11" s="153"/>
      <c r="GL11" s="153"/>
      <c r="GM11" s="153"/>
      <c r="GN11" s="153"/>
      <c r="GO11" s="153"/>
      <c r="GP11" s="153"/>
      <c r="GQ11" s="153"/>
      <c r="GR11" s="153"/>
      <c r="GS11" s="153"/>
      <c r="GT11" s="153"/>
      <c r="GU11" s="153"/>
      <c r="GV11" s="153"/>
      <c r="GW11" s="153"/>
      <c r="GX11" s="153"/>
      <c r="GY11" s="153"/>
      <c r="GZ11" s="153"/>
      <c r="HA11" s="153"/>
      <c r="HB11" s="153"/>
      <c r="HC11" s="153"/>
      <c r="HD11" s="153"/>
      <c r="HE11" s="153"/>
      <c r="HF11" s="153"/>
      <c r="HG11" s="153"/>
      <c r="HH11" s="153"/>
      <c r="HI11" s="153"/>
      <c r="HJ11" s="153"/>
      <c r="HK11" s="153"/>
      <c r="HL11" s="153"/>
      <c r="HM11" s="153"/>
      <c r="HN11" s="153"/>
      <c r="HO11" s="153"/>
      <c r="HP11" s="153"/>
      <c r="HQ11" s="153"/>
      <c r="HR11" s="153"/>
      <c r="HS11" s="153"/>
      <c r="HT11" s="153"/>
      <c r="HU11" s="153"/>
      <c r="HV11" s="153"/>
      <c r="HW11" s="153"/>
      <c r="HX11" s="153"/>
      <c r="HY11" s="153"/>
      <c r="HZ11" s="153"/>
      <c r="IA11" s="153"/>
      <c r="IB11" s="153"/>
      <c r="IC11" s="153"/>
      <c r="ID11" s="153"/>
      <c r="IE11" s="153"/>
      <c r="IF11" s="153"/>
      <c r="IG11" s="153"/>
      <c r="IH11" s="153"/>
      <c r="II11" s="153"/>
      <c r="IJ11" s="153"/>
      <c r="IK11" s="153"/>
      <c r="IL11" s="153"/>
      <c r="IM11" s="153"/>
      <c r="IN11" s="153"/>
      <c r="IO11" s="153"/>
      <c r="IP11" s="153"/>
      <c r="IQ11" s="153"/>
      <c r="IR11" s="153"/>
      <c r="IS11" s="153"/>
      <c r="IT11" s="153"/>
      <c r="IU11" s="153"/>
      <c r="IV11" s="153"/>
      <c r="IW11" s="153"/>
    </row>
    <row r="12" customFormat="false" ht="12.75" hidden="false" customHeight="false" outlineLevel="0" collapsed="false">
      <c r="A12" s="234"/>
      <c r="B12" s="181" t="s">
        <v>223</v>
      </c>
      <c r="C12" s="181" t="n">
        <v>-534521.05</v>
      </c>
      <c r="D12" s="181" t="n">
        <f aca="false">-81067.0675212348+-23920-8294-76642</f>
        <v>-189923.067521235</v>
      </c>
      <c r="E12" s="181" t="n">
        <f aca="false">C12-D12</f>
        <v>-344597.982478765</v>
      </c>
      <c r="F12" s="181" t="n">
        <v>0</v>
      </c>
    </row>
    <row r="13" customFormat="false" ht="12.75" hidden="false" customHeight="true" outlineLevel="0" collapsed="false">
      <c r="A13" s="234"/>
      <c r="B13" s="181" t="s">
        <v>213</v>
      </c>
      <c r="C13" s="181" t="n">
        <v>-1050.61000000002</v>
      </c>
      <c r="D13" s="181" t="n">
        <v>-31760.46875</v>
      </c>
      <c r="E13" s="181" t="n">
        <f aca="false">C13-D13</f>
        <v>30709.85875</v>
      </c>
      <c r="F13" s="181" t="n">
        <v>0</v>
      </c>
    </row>
    <row r="14" customFormat="false" ht="12.75" hidden="false" customHeight="true" outlineLevel="0" collapsed="false">
      <c r="A14" s="234"/>
      <c r="B14" s="181" t="s">
        <v>214</v>
      </c>
      <c r="C14" s="181" t="n">
        <v>-50991.35</v>
      </c>
      <c r="D14" s="181" t="n">
        <v>154641.423837219</v>
      </c>
      <c r="E14" s="181" t="n">
        <f aca="false">C14-D14</f>
        <v>-205632.773837219</v>
      </c>
      <c r="F14" s="181" t="n">
        <v>0</v>
      </c>
    </row>
    <row r="15" customFormat="false" ht="12.75" hidden="false" customHeight="true" outlineLevel="0" collapsed="false">
      <c r="A15" s="234"/>
      <c r="B15" s="181" t="s">
        <v>215</v>
      </c>
      <c r="C15" s="181" t="n">
        <v>-6.16</v>
      </c>
      <c r="D15" s="181" t="n">
        <v>128949.160343638</v>
      </c>
      <c r="E15" s="181" t="n">
        <f aca="false">C15-D15</f>
        <v>-128955.320343638</v>
      </c>
      <c r="F15" s="181" t="n">
        <v>0</v>
      </c>
    </row>
    <row r="16" customFormat="false" ht="12.75" hidden="false" customHeight="true" outlineLevel="0" collapsed="false">
      <c r="A16" s="234"/>
      <c r="B16" s="181" t="s">
        <v>216</v>
      </c>
      <c r="C16" s="181" t="n">
        <v>-23.86</v>
      </c>
      <c r="D16" s="181" t="n">
        <v>0</v>
      </c>
      <c r="E16" s="181" t="n">
        <f aca="false">C16-D16</f>
        <v>-23.86</v>
      </c>
      <c r="F16" s="181" t="n">
        <v>0</v>
      </c>
    </row>
    <row r="17" customFormat="false" ht="12.75" hidden="false" customHeight="true" outlineLevel="0" collapsed="false">
      <c r="A17" s="234"/>
      <c r="B17" s="181" t="s">
        <v>217</v>
      </c>
      <c r="C17" s="181" t="n">
        <v>11013.43</v>
      </c>
      <c r="D17" s="181" t="n">
        <v>0</v>
      </c>
      <c r="E17" s="181" t="n">
        <f aca="false">C17-D17</f>
        <v>11013.43</v>
      </c>
      <c r="F17" s="181" t="n">
        <v>0</v>
      </c>
    </row>
    <row r="18" customFormat="false" ht="12.75" hidden="false" customHeight="true" outlineLevel="0" collapsed="false">
      <c r="A18" s="234"/>
      <c r="B18" s="181" t="s">
        <v>236</v>
      </c>
      <c r="C18" s="181" t="n">
        <f aca="false">-107102.68+-192701</f>
        <v>-299803.68</v>
      </c>
      <c r="D18" s="181" t="n">
        <f aca="false">-155074.263854268+-155970</f>
        <v>-311044.263854268</v>
      </c>
      <c r="E18" s="181" t="n">
        <f aca="false">C18-D18</f>
        <v>11240.583854268</v>
      </c>
      <c r="F18" s="181" t="n">
        <v>99.8178296065637</v>
      </c>
    </row>
    <row r="19" customFormat="false" ht="12.75" hidden="false" customHeight="true" outlineLevel="0" collapsed="false">
      <c r="A19" s="234"/>
      <c r="B19" s="181" t="s">
        <v>219</v>
      </c>
      <c r="C19" s="181" t="n">
        <v>-6.84</v>
      </c>
      <c r="D19" s="181" t="n">
        <v>0</v>
      </c>
      <c r="E19" s="181" t="n">
        <f aca="false">C19-D19</f>
        <v>-6.84</v>
      </c>
      <c r="F19" s="181" t="n">
        <v>0</v>
      </c>
    </row>
    <row r="20" customFormat="false" ht="12.75" hidden="false" customHeight="true" outlineLevel="0" collapsed="false">
      <c r="A20" s="234"/>
      <c r="B20" s="181" t="s">
        <v>220</v>
      </c>
      <c r="C20" s="181" t="n">
        <v>0</v>
      </c>
      <c r="D20" s="181" t="n">
        <v>0</v>
      </c>
      <c r="E20" s="181" t="n">
        <f aca="false">C20-D20</f>
        <v>0</v>
      </c>
      <c r="F20" s="181" t="n">
        <v>0</v>
      </c>
    </row>
    <row r="21" customFormat="false" ht="12.75" hidden="false" customHeight="true" outlineLevel="0" collapsed="false">
      <c r="A21" s="234"/>
      <c r="B21" s="181" t="s">
        <v>221</v>
      </c>
      <c r="C21" s="181" t="n">
        <v>0</v>
      </c>
      <c r="D21" s="181" t="n">
        <v>0</v>
      </c>
      <c r="E21" s="181" t="n">
        <f aca="false">C21-D21</f>
        <v>0</v>
      </c>
      <c r="F21" s="181" t="n">
        <v>0</v>
      </c>
    </row>
    <row r="22" customFormat="false" ht="12.75" hidden="false" customHeight="true" outlineLevel="0" collapsed="false">
      <c r="A22" s="234"/>
      <c r="B22" s="181" t="s">
        <v>222</v>
      </c>
      <c r="C22" s="181" t="n">
        <v>0</v>
      </c>
      <c r="D22" s="181" t="n">
        <v>0</v>
      </c>
      <c r="E22" s="181" t="n">
        <f aca="false">C22-D22</f>
        <v>0</v>
      </c>
      <c r="F22" s="181" t="n">
        <v>0</v>
      </c>
    </row>
    <row r="23" customFormat="false" ht="12.75" hidden="false" customHeight="false" outlineLevel="0" collapsed="false">
      <c r="A23" s="234"/>
      <c r="B23" s="181" t="s">
        <v>242</v>
      </c>
      <c r="C23" s="181" t="n">
        <f aca="false">-64358.82+-137750</f>
        <v>-202108.82</v>
      </c>
      <c r="D23" s="181" t="n">
        <f aca="false">-55446.6844286347-40194</f>
        <v>-95640.6844286347</v>
      </c>
      <c r="E23" s="181" t="n">
        <f aca="false">C23-D23</f>
        <v>-106468.135571365</v>
      </c>
      <c r="F23" s="185" t="n">
        <v>1373.42300833762</v>
      </c>
    </row>
    <row r="24" customFormat="false" ht="12.75" hidden="false" customHeight="false" outlineLevel="0" collapsed="false">
      <c r="A24" s="234"/>
      <c r="B24" s="146" t="s">
        <v>234</v>
      </c>
      <c r="C24" s="181" t="n">
        <f aca="false">-59090.17+-49820</f>
        <v>-108910.17</v>
      </c>
      <c r="D24" s="181" t="n">
        <f aca="false">-19920.3729813433+-24724</f>
        <v>-44644.3729813433</v>
      </c>
      <c r="E24" s="181" t="n">
        <f aca="false">C24-D24</f>
        <v>-64265.7970186567</v>
      </c>
      <c r="F24" s="181" t="n">
        <v>0</v>
      </c>
    </row>
    <row r="25" customFormat="false" ht="12.75" hidden="false" customHeight="false" outlineLevel="0" collapsed="false">
      <c r="A25" s="234"/>
      <c r="B25" s="181" t="s">
        <v>241</v>
      </c>
      <c r="C25" s="181" t="n">
        <f aca="false">4844.55+-66700</f>
        <v>-61855.45</v>
      </c>
      <c r="D25" s="181" t="n">
        <v>9584.46581156717</v>
      </c>
      <c r="E25" s="181" t="n">
        <f aca="false">C25-D25</f>
        <v>-71439.9158115672</v>
      </c>
      <c r="F25" s="181" t="n">
        <v>158.068941496515</v>
      </c>
    </row>
    <row r="26" customFormat="false" ht="12.75" hidden="false" customHeight="true" outlineLevel="0" collapsed="false">
      <c r="A26" s="234"/>
      <c r="B26" s="181" t="s">
        <v>249</v>
      </c>
      <c r="C26" s="181" t="n">
        <v>747421.47</v>
      </c>
      <c r="D26" s="190" t="n">
        <v>0</v>
      </c>
      <c r="E26" s="181" t="n">
        <f aca="false">C26-D26</f>
        <v>747421.47</v>
      </c>
      <c r="F26" s="181" t="n">
        <v>0</v>
      </c>
    </row>
    <row r="27" customFormat="false" ht="12.75" hidden="false" customHeight="true" outlineLevel="0" collapsed="false">
      <c r="A27" s="234"/>
      <c r="B27" s="181" t="s">
        <v>237</v>
      </c>
      <c r="C27" s="181" t="n">
        <f aca="false">140.719999999998+-37678</f>
        <v>-37537.28</v>
      </c>
      <c r="D27" s="181" t="n">
        <v>56576.2014552239</v>
      </c>
      <c r="E27" s="181" t="n">
        <f aca="false">C27-D27</f>
        <v>-94113.4814552239</v>
      </c>
      <c r="F27" s="181" t="n">
        <v>0</v>
      </c>
    </row>
    <row r="28" customFormat="false" ht="12.75" hidden="false" customHeight="false" outlineLevel="0" collapsed="false">
      <c r="A28" s="234"/>
      <c r="B28" s="146" t="s">
        <v>239</v>
      </c>
      <c r="C28" s="181" t="n">
        <v>35161.78</v>
      </c>
      <c r="D28" s="181" t="n">
        <f aca="false">-3933.77985074627</f>
        <v>-3933.77985074627</v>
      </c>
      <c r="E28" s="181" t="n">
        <f aca="false">C28-D28</f>
        <v>39095.5598507463</v>
      </c>
      <c r="F28" s="181" t="n">
        <v>87.8436527210471</v>
      </c>
    </row>
    <row r="29" customFormat="false" ht="12.75" hidden="false" customHeight="true" outlineLevel="0" collapsed="false">
      <c r="A29" s="234"/>
      <c r="B29" s="146" t="s">
        <v>258</v>
      </c>
      <c r="C29" s="181" t="n">
        <v>0</v>
      </c>
      <c r="D29" s="181" t="n">
        <v>0</v>
      </c>
      <c r="E29" s="181" t="n">
        <f aca="false">C29-D29</f>
        <v>0</v>
      </c>
      <c r="F29" s="181" t="n">
        <v>0</v>
      </c>
    </row>
    <row r="30" customFormat="false" ht="12.75" hidden="false" customHeight="true" outlineLevel="0" collapsed="false">
      <c r="A30" s="234"/>
      <c r="B30" s="146" t="s">
        <v>259</v>
      </c>
      <c r="C30" s="181" t="n">
        <v>0</v>
      </c>
      <c r="D30" s="181" t="n">
        <v>0</v>
      </c>
      <c r="E30" s="181" t="n">
        <f aca="false">C30-D30</f>
        <v>0</v>
      </c>
      <c r="F30" s="181" t="n">
        <v>0</v>
      </c>
    </row>
    <row r="31" customFormat="false" ht="12.75" hidden="false" customHeight="false" outlineLevel="0" collapsed="false">
      <c r="A31" s="234"/>
      <c r="B31" s="146" t="s">
        <v>229</v>
      </c>
      <c r="C31" s="181" t="n">
        <f aca="false">-15810.92+-17709</f>
        <v>-33519.92</v>
      </c>
      <c r="D31" s="181" t="n">
        <v>139176.046875</v>
      </c>
      <c r="E31" s="181" t="n">
        <f aca="false">C31-D31</f>
        <v>-172695.966875</v>
      </c>
      <c r="F31" s="181" t="n">
        <v>100</v>
      </c>
    </row>
    <row r="32" customFormat="false" ht="12.75" hidden="false" customHeight="true" outlineLevel="0" collapsed="false">
      <c r="A32" s="234"/>
      <c r="B32" s="146" t="s">
        <v>1</v>
      </c>
      <c r="C32" s="181" t="n">
        <f aca="false">-690.81+-14775</f>
        <v>-15465.81</v>
      </c>
      <c r="D32" s="181" t="n">
        <f aca="false">-8290.38564181194+-7490</f>
        <v>-15780.3856418119</v>
      </c>
      <c r="E32" s="181" t="n">
        <f aca="false">C32-D32</f>
        <v>314.57564181194</v>
      </c>
      <c r="F32" s="181" t="n">
        <v>0</v>
      </c>
    </row>
    <row r="33" customFormat="false" ht="12.75" hidden="false" customHeight="true" outlineLevel="0" collapsed="false">
      <c r="A33" s="234"/>
      <c r="B33" s="146" t="s">
        <v>260</v>
      </c>
      <c r="C33" s="181" t="n">
        <v>0</v>
      </c>
      <c r="D33" s="181" t="n">
        <v>0</v>
      </c>
      <c r="E33" s="181" t="n">
        <f aca="false">C33-D33</f>
        <v>0</v>
      </c>
      <c r="F33" s="181" t="n">
        <v>0</v>
      </c>
    </row>
    <row r="34" customFormat="false" ht="12.75" hidden="false" customHeight="false" outlineLevel="0" collapsed="false">
      <c r="A34" s="234"/>
      <c r="B34" s="146" t="s">
        <v>235</v>
      </c>
      <c r="C34" s="181" t="n">
        <f aca="false">-10484.66+-3139</f>
        <v>-13623.66</v>
      </c>
      <c r="D34" s="181" t="n">
        <f aca="false">-11961.281483209+-12127</f>
        <v>-24088.281483209</v>
      </c>
      <c r="E34" s="181" t="n">
        <f aca="false">C34-D34</f>
        <v>10464.621483209</v>
      </c>
      <c r="F34" s="181" t="n">
        <v>-21.1511328346547</v>
      </c>
    </row>
    <row r="35" customFormat="false" ht="12.75" hidden="false" customHeight="false" outlineLevel="0" collapsed="false">
      <c r="A35" s="234"/>
      <c r="B35" s="146" t="s">
        <v>240</v>
      </c>
      <c r="C35" s="181" t="n">
        <f aca="false">-9216.44+-4247</f>
        <v>-13463.44</v>
      </c>
      <c r="D35" s="181" t="n">
        <f aca="false">-3061</f>
        <v>-3061</v>
      </c>
      <c r="E35" s="181" t="n">
        <f aca="false">C35-D35</f>
        <v>-10402.44</v>
      </c>
      <c r="F35" s="181" t="n">
        <v>91.6673357567837</v>
      </c>
    </row>
    <row r="36" customFormat="false" ht="12.75" hidden="false" customHeight="false" outlineLevel="0" collapsed="false">
      <c r="A36" s="234"/>
      <c r="B36" s="146" t="s">
        <v>232</v>
      </c>
      <c r="C36" s="181" t="n">
        <f aca="false">-10483.41</f>
        <v>-10483.41</v>
      </c>
      <c r="D36" s="181" t="n">
        <v>0</v>
      </c>
      <c r="E36" s="181" t="n">
        <f aca="false">C36-D36</f>
        <v>-10483.41</v>
      </c>
      <c r="F36" s="181" t="n">
        <v>-196.631845474689</v>
      </c>
    </row>
    <row r="37" customFormat="false" ht="12.75" hidden="false" customHeight="false" outlineLevel="0" collapsed="false">
      <c r="A37" s="234"/>
      <c r="B37" s="146" t="s">
        <v>230</v>
      </c>
      <c r="C37" s="181" t="n">
        <f aca="false">1785.44+-10722</f>
        <v>-8936.56</v>
      </c>
      <c r="D37" s="181" t="n">
        <v>0</v>
      </c>
      <c r="E37" s="181" t="n">
        <f aca="false">C37-D37</f>
        <v>-8936.56</v>
      </c>
      <c r="F37" s="181" t="n">
        <v>12.3450107355287</v>
      </c>
    </row>
    <row r="38" customFormat="false" ht="12.75" hidden="false" customHeight="false" outlineLevel="0" collapsed="false">
      <c r="A38" s="234"/>
      <c r="B38" s="146" t="s">
        <v>233</v>
      </c>
      <c r="C38" s="181" t="n">
        <v>22345.44</v>
      </c>
      <c r="D38" s="181" t="n">
        <v>0</v>
      </c>
      <c r="E38" s="181" t="n">
        <f aca="false">C38-D38</f>
        <v>22345.44</v>
      </c>
      <c r="F38" s="181" t="n">
        <v>30.9345875079244</v>
      </c>
    </row>
    <row r="39" customFormat="false" ht="12.75" hidden="false" customHeight="false" outlineLevel="0" collapsed="false">
      <c r="A39" s="234"/>
      <c r="B39" s="146" t="s">
        <v>231</v>
      </c>
      <c r="C39" s="181" t="n">
        <f aca="false">-1756.37+-5862</f>
        <v>-7618.37</v>
      </c>
      <c r="D39" s="181" t="n">
        <v>0</v>
      </c>
      <c r="E39" s="181" t="n">
        <f aca="false">C39-D39</f>
        <v>-7618.37</v>
      </c>
      <c r="F39" s="181" t="n">
        <v>100.355787191222</v>
      </c>
    </row>
    <row r="40" customFormat="false" ht="12.75" hidden="false" customHeight="true" outlineLevel="0" collapsed="false">
      <c r="A40" s="234"/>
      <c r="B40" s="181" t="s">
        <v>238</v>
      </c>
      <c r="C40" s="181" t="n">
        <f aca="false">-4457.52+-1868</f>
        <v>-6325.52</v>
      </c>
      <c r="D40" s="181" t="n">
        <v>0</v>
      </c>
      <c r="E40" s="181" t="n">
        <f aca="false">C40-D40</f>
        <v>-6325.52</v>
      </c>
      <c r="F40" s="181" t="n">
        <v>0</v>
      </c>
    </row>
    <row r="41" customFormat="false" ht="12.75" hidden="false" customHeight="false" outlineLevel="0" collapsed="false">
      <c r="A41" s="234"/>
      <c r="B41" s="146" t="s">
        <v>261</v>
      </c>
      <c r="C41" s="181" t="n">
        <f aca="false">2387.28+-4317</f>
        <v>-1929.72</v>
      </c>
      <c r="D41" s="181" t="n">
        <v>28777.7933768657</v>
      </c>
      <c r="E41" s="181" t="n">
        <f aca="false">C41-D41</f>
        <v>-30707.5133768657</v>
      </c>
      <c r="F41" s="181" t="n">
        <v>-134.289674300192</v>
      </c>
    </row>
    <row r="42" customFormat="false" ht="12.75" hidden="false" customHeight="false" outlineLevel="0" collapsed="false">
      <c r="A42" s="234"/>
      <c r="B42" s="181" t="s">
        <v>218</v>
      </c>
      <c r="C42" s="181" t="n">
        <v>125.11</v>
      </c>
      <c r="D42" s="181" t="n">
        <v>0</v>
      </c>
      <c r="E42" s="181" t="n">
        <f aca="false">C42-D42</f>
        <v>125.11</v>
      </c>
      <c r="F42" s="181" t="n">
        <v>0</v>
      </c>
    </row>
    <row r="43" customFormat="false" ht="12.75" hidden="false" customHeight="true" outlineLevel="0" collapsed="false">
      <c r="A43" s="234"/>
      <c r="B43" s="181" t="s">
        <v>212</v>
      </c>
      <c r="C43" s="181" t="n">
        <v>-9889.53</v>
      </c>
      <c r="D43" s="181" t="n">
        <v>-214300.06191277</v>
      </c>
      <c r="E43" s="181" t="n">
        <f aca="false">C43-D43</f>
        <v>204410.53191277</v>
      </c>
      <c r="F43" s="181" t="n">
        <v>-16.0733426411386</v>
      </c>
    </row>
    <row r="44" customFormat="false" ht="12.75" hidden="false" customHeight="true" outlineLevel="0" collapsed="false">
      <c r="A44" s="234"/>
      <c r="B44" s="146" t="s">
        <v>262</v>
      </c>
      <c r="C44" s="181" t="n">
        <v>0</v>
      </c>
      <c r="D44" s="181" t="n">
        <v>0</v>
      </c>
      <c r="E44" s="181" t="n">
        <f aca="false">C44-D44</f>
        <v>0</v>
      </c>
      <c r="F44" s="181" t="n">
        <v>0</v>
      </c>
    </row>
    <row r="45" customFormat="false" ht="12.75" hidden="false" customHeight="true" outlineLevel="0" collapsed="false">
      <c r="A45" s="234"/>
      <c r="B45" s="181" t="s">
        <v>263</v>
      </c>
      <c r="C45" s="181" t="n">
        <v>-0.86</v>
      </c>
      <c r="D45" s="181" t="n">
        <v>0</v>
      </c>
      <c r="E45" s="181" t="n">
        <f aca="false">C45-D45</f>
        <v>-0.86</v>
      </c>
      <c r="F45" s="181" t="n">
        <v>0</v>
      </c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3"/>
      <c r="BN45" s="153"/>
      <c r="BO45" s="153"/>
      <c r="BP45" s="153"/>
      <c r="BQ45" s="153"/>
      <c r="BR45" s="153"/>
      <c r="BS45" s="153"/>
      <c r="BT45" s="153"/>
      <c r="BU45" s="153"/>
      <c r="BV45" s="153"/>
      <c r="BW45" s="153"/>
      <c r="BX45" s="153"/>
      <c r="BY45" s="153"/>
      <c r="BZ45" s="153"/>
      <c r="CA45" s="153"/>
      <c r="CB45" s="153"/>
      <c r="CC45" s="153"/>
      <c r="CD45" s="153"/>
      <c r="CE45" s="153"/>
      <c r="CF45" s="153"/>
      <c r="CG45" s="153"/>
      <c r="CH45" s="153"/>
      <c r="CI45" s="153"/>
      <c r="CJ45" s="153"/>
      <c r="CK45" s="153"/>
      <c r="CL45" s="153"/>
      <c r="CM45" s="153"/>
      <c r="CN45" s="153"/>
      <c r="CO45" s="153"/>
      <c r="CP45" s="153"/>
      <c r="CQ45" s="153"/>
      <c r="CR45" s="153"/>
      <c r="CS45" s="153"/>
      <c r="CT45" s="153"/>
      <c r="CU45" s="153"/>
      <c r="CV45" s="153"/>
      <c r="CW45" s="153"/>
      <c r="CX45" s="153"/>
      <c r="CY45" s="153"/>
      <c r="CZ45" s="153"/>
      <c r="DA45" s="153"/>
      <c r="DB45" s="153"/>
      <c r="DC45" s="153"/>
      <c r="DD45" s="153"/>
      <c r="DE45" s="153"/>
      <c r="DF45" s="153"/>
      <c r="DG45" s="153"/>
      <c r="DH45" s="153"/>
      <c r="DI45" s="153"/>
      <c r="DJ45" s="153"/>
      <c r="DK45" s="153"/>
      <c r="DL45" s="153"/>
      <c r="DM45" s="153"/>
      <c r="DN45" s="153"/>
      <c r="DO45" s="153"/>
      <c r="DP45" s="153"/>
      <c r="DQ45" s="153"/>
      <c r="DR45" s="153"/>
      <c r="DS45" s="153"/>
      <c r="DT45" s="153"/>
      <c r="DU45" s="153"/>
      <c r="DV45" s="153"/>
      <c r="DW45" s="153"/>
      <c r="DX45" s="153"/>
      <c r="DY45" s="153"/>
      <c r="DZ45" s="153"/>
      <c r="EA45" s="153"/>
      <c r="EB45" s="153"/>
      <c r="EC45" s="153"/>
      <c r="ED45" s="153"/>
      <c r="EE45" s="153"/>
      <c r="EF45" s="153"/>
      <c r="EG45" s="153"/>
      <c r="EH45" s="153"/>
      <c r="EI45" s="153"/>
      <c r="EJ45" s="153"/>
      <c r="EK45" s="153"/>
      <c r="EL45" s="153"/>
      <c r="EM45" s="153"/>
      <c r="EN45" s="153"/>
      <c r="EO45" s="153"/>
      <c r="EP45" s="153"/>
      <c r="EQ45" s="153"/>
      <c r="ER45" s="153"/>
      <c r="ES45" s="153"/>
      <c r="ET45" s="153"/>
      <c r="EU45" s="153"/>
      <c r="EV45" s="153"/>
      <c r="EW45" s="153"/>
      <c r="EX45" s="153"/>
      <c r="EY45" s="153"/>
      <c r="EZ45" s="153"/>
      <c r="FA45" s="153"/>
      <c r="FB45" s="153"/>
      <c r="FC45" s="153"/>
      <c r="FD45" s="153"/>
      <c r="FE45" s="153"/>
      <c r="FF45" s="153"/>
      <c r="FG45" s="153"/>
      <c r="FH45" s="153"/>
      <c r="FI45" s="153"/>
      <c r="FJ45" s="153"/>
      <c r="FK45" s="153"/>
      <c r="FL45" s="153"/>
      <c r="FM45" s="153"/>
      <c r="FN45" s="153"/>
      <c r="FO45" s="153"/>
      <c r="FP45" s="153"/>
      <c r="FQ45" s="153"/>
      <c r="FR45" s="153"/>
      <c r="FS45" s="153"/>
      <c r="FT45" s="153"/>
      <c r="FU45" s="153"/>
      <c r="FV45" s="153"/>
      <c r="FW45" s="153"/>
      <c r="FX45" s="153"/>
      <c r="FY45" s="153"/>
      <c r="FZ45" s="153"/>
      <c r="GA45" s="153"/>
      <c r="GB45" s="153"/>
      <c r="GC45" s="153"/>
      <c r="GD45" s="153"/>
      <c r="GE45" s="153"/>
      <c r="GF45" s="153"/>
      <c r="GG45" s="153"/>
      <c r="GH45" s="153"/>
      <c r="GI45" s="153"/>
      <c r="GJ45" s="153"/>
      <c r="GK45" s="153"/>
      <c r="GL45" s="153"/>
      <c r="GM45" s="153"/>
      <c r="GN45" s="153"/>
      <c r="GO45" s="153"/>
      <c r="GP45" s="153"/>
      <c r="GQ45" s="153"/>
      <c r="GR45" s="153"/>
      <c r="GS45" s="153"/>
      <c r="GT45" s="153"/>
      <c r="GU45" s="153"/>
      <c r="GV45" s="153"/>
      <c r="GW45" s="153"/>
      <c r="GX45" s="153"/>
      <c r="GY45" s="153"/>
      <c r="GZ45" s="153"/>
      <c r="HA45" s="153"/>
      <c r="HB45" s="153"/>
      <c r="HC45" s="153"/>
      <c r="HD45" s="153"/>
      <c r="HE45" s="153"/>
      <c r="HF45" s="153"/>
      <c r="HG45" s="153"/>
      <c r="HH45" s="153"/>
      <c r="HI45" s="153"/>
      <c r="HJ45" s="153"/>
      <c r="HK45" s="153"/>
      <c r="HL45" s="153"/>
      <c r="HM45" s="153"/>
      <c r="HN45" s="153"/>
      <c r="HO45" s="153"/>
      <c r="HP45" s="153"/>
      <c r="HQ45" s="153"/>
      <c r="HR45" s="153"/>
      <c r="HS45" s="153"/>
      <c r="HT45" s="153"/>
      <c r="HU45" s="153"/>
      <c r="HV45" s="153"/>
      <c r="HW45" s="153"/>
      <c r="HX45" s="153"/>
      <c r="HY45" s="153"/>
      <c r="HZ45" s="153"/>
      <c r="IA45" s="153"/>
      <c r="IB45" s="153"/>
      <c r="IC45" s="153"/>
      <c r="ID45" s="153"/>
      <c r="IE45" s="153"/>
      <c r="IF45" s="153"/>
      <c r="IG45" s="153"/>
      <c r="IH45" s="153"/>
      <c r="II45" s="153"/>
      <c r="IJ45" s="153"/>
      <c r="IK45" s="153"/>
      <c r="IL45" s="153"/>
      <c r="IM45" s="153"/>
      <c r="IN45" s="153"/>
      <c r="IO45" s="153"/>
      <c r="IP45" s="153"/>
      <c r="IQ45" s="153"/>
      <c r="IR45" s="153"/>
      <c r="IS45" s="153"/>
      <c r="IT45" s="153"/>
      <c r="IU45" s="153"/>
      <c r="IV45" s="153"/>
      <c r="IW45" s="153"/>
    </row>
    <row r="46" customFormat="false" ht="12.75" hidden="false" customHeight="true" outlineLevel="0" collapsed="false">
      <c r="A46" s="234"/>
      <c r="B46" s="146" t="s">
        <v>264</v>
      </c>
      <c r="C46" s="181" t="n">
        <v>0</v>
      </c>
      <c r="D46" s="181" t="n">
        <v>0</v>
      </c>
      <c r="E46" s="181" t="n">
        <f aca="false">C46-D46</f>
        <v>0</v>
      </c>
      <c r="F46" s="181" t="n">
        <v>0</v>
      </c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  <c r="BJ46" s="153"/>
      <c r="BK46" s="153"/>
      <c r="BL46" s="153"/>
      <c r="BM46" s="153"/>
      <c r="BN46" s="153"/>
      <c r="BO46" s="153"/>
      <c r="BP46" s="153"/>
      <c r="BQ46" s="153"/>
      <c r="BR46" s="153"/>
      <c r="BS46" s="153"/>
      <c r="BT46" s="153"/>
      <c r="BU46" s="153"/>
      <c r="BV46" s="153"/>
      <c r="BW46" s="153"/>
      <c r="BX46" s="153"/>
      <c r="BY46" s="153"/>
      <c r="BZ46" s="153"/>
      <c r="CA46" s="153"/>
      <c r="CB46" s="153"/>
      <c r="CC46" s="153"/>
      <c r="CD46" s="153"/>
      <c r="CE46" s="153"/>
      <c r="CF46" s="153"/>
      <c r="CG46" s="153"/>
      <c r="CH46" s="153"/>
      <c r="CI46" s="153"/>
      <c r="CJ46" s="153"/>
      <c r="CK46" s="153"/>
      <c r="CL46" s="153"/>
      <c r="CM46" s="153"/>
      <c r="CN46" s="153"/>
      <c r="CO46" s="153"/>
      <c r="CP46" s="153"/>
      <c r="CQ46" s="153"/>
      <c r="CR46" s="153"/>
      <c r="CS46" s="153"/>
      <c r="CT46" s="153"/>
      <c r="CU46" s="153"/>
      <c r="CV46" s="153"/>
      <c r="CW46" s="153"/>
      <c r="CX46" s="153"/>
      <c r="CY46" s="153"/>
      <c r="CZ46" s="153"/>
      <c r="DA46" s="153"/>
      <c r="DB46" s="153"/>
      <c r="DC46" s="153"/>
      <c r="DD46" s="153"/>
      <c r="DE46" s="153"/>
      <c r="DF46" s="153"/>
      <c r="DG46" s="153"/>
      <c r="DH46" s="153"/>
      <c r="DI46" s="153"/>
      <c r="DJ46" s="153"/>
      <c r="DK46" s="153"/>
      <c r="DL46" s="153"/>
      <c r="DM46" s="153"/>
      <c r="DN46" s="153"/>
      <c r="DO46" s="153"/>
      <c r="DP46" s="153"/>
      <c r="DQ46" s="153"/>
      <c r="DR46" s="153"/>
      <c r="DS46" s="153"/>
      <c r="DT46" s="153"/>
      <c r="DU46" s="153"/>
      <c r="DV46" s="153"/>
      <c r="DW46" s="153"/>
      <c r="DX46" s="153"/>
      <c r="DY46" s="153"/>
      <c r="DZ46" s="153"/>
      <c r="EA46" s="153"/>
      <c r="EB46" s="153"/>
      <c r="EC46" s="153"/>
      <c r="ED46" s="153"/>
      <c r="EE46" s="153"/>
      <c r="EF46" s="153"/>
      <c r="EG46" s="153"/>
      <c r="EH46" s="153"/>
      <c r="EI46" s="153"/>
      <c r="EJ46" s="153"/>
      <c r="EK46" s="153"/>
      <c r="EL46" s="153"/>
      <c r="EM46" s="153"/>
      <c r="EN46" s="153"/>
      <c r="EO46" s="153"/>
      <c r="EP46" s="153"/>
      <c r="EQ46" s="153"/>
      <c r="ER46" s="153"/>
      <c r="ES46" s="153"/>
      <c r="ET46" s="153"/>
      <c r="EU46" s="153"/>
      <c r="EV46" s="153"/>
      <c r="EW46" s="153"/>
      <c r="EX46" s="153"/>
      <c r="EY46" s="153"/>
      <c r="EZ46" s="153"/>
      <c r="FA46" s="153"/>
      <c r="FB46" s="153"/>
      <c r="FC46" s="153"/>
      <c r="FD46" s="153"/>
      <c r="FE46" s="153"/>
      <c r="FF46" s="153"/>
      <c r="FG46" s="153"/>
      <c r="FH46" s="153"/>
      <c r="FI46" s="153"/>
      <c r="FJ46" s="153"/>
      <c r="FK46" s="153"/>
      <c r="FL46" s="153"/>
      <c r="FM46" s="153"/>
      <c r="FN46" s="153"/>
      <c r="FO46" s="153"/>
      <c r="FP46" s="153"/>
      <c r="FQ46" s="153"/>
      <c r="FR46" s="153"/>
      <c r="FS46" s="153"/>
      <c r="FT46" s="153"/>
      <c r="FU46" s="153"/>
      <c r="FV46" s="153"/>
      <c r="FW46" s="153"/>
      <c r="FX46" s="153"/>
      <c r="FY46" s="153"/>
      <c r="FZ46" s="153"/>
      <c r="GA46" s="153"/>
      <c r="GB46" s="153"/>
      <c r="GC46" s="153"/>
      <c r="GD46" s="153"/>
      <c r="GE46" s="153"/>
      <c r="GF46" s="153"/>
      <c r="GG46" s="153"/>
      <c r="GH46" s="153"/>
      <c r="GI46" s="153"/>
      <c r="GJ46" s="153"/>
      <c r="GK46" s="153"/>
      <c r="GL46" s="153"/>
      <c r="GM46" s="153"/>
      <c r="GN46" s="153"/>
      <c r="GO46" s="153"/>
      <c r="GP46" s="153"/>
      <c r="GQ46" s="153"/>
      <c r="GR46" s="153"/>
      <c r="GS46" s="153"/>
      <c r="GT46" s="153"/>
      <c r="GU46" s="153"/>
      <c r="GV46" s="153"/>
      <c r="GW46" s="153"/>
      <c r="GX46" s="153"/>
      <c r="GY46" s="153"/>
      <c r="GZ46" s="153"/>
      <c r="HA46" s="153"/>
      <c r="HB46" s="153"/>
      <c r="HC46" s="153"/>
      <c r="HD46" s="153"/>
      <c r="HE46" s="153"/>
      <c r="HF46" s="153"/>
      <c r="HG46" s="153"/>
      <c r="HH46" s="153"/>
      <c r="HI46" s="153"/>
      <c r="HJ46" s="153"/>
      <c r="HK46" s="153"/>
      <c r="HL46" s="153"/>
      <c r="HM46" s="153"/>
      <c r="HN46" s="153"/>
      <c r="HO46" s="153"/>
      <c r="HP46" s="153"/>
      <c r="HQ46" s="153"/>
      <c r="HR46" s="153"/>
      <c r="HS46" s="153"/>
      <c r="HT46" s="153"/>
      <c r="HU46" s="153"/>
      <c r="HV46" s="153"/>
      <c r="HW46" s="153"/>
      <c r="HX46" s="153"/>
      <c r="HY46" s="153"/>
      <c r="HZ46" s="153"/>
      <c r="IA46" s="153"/>
      <c r="IB46" s="153"/>
      <c r="IC46" s="153"/>
      <c r="ID46" s="153"/>
      <c r="IE46" s="153"/>
      <c r="IF46" s="153"/>
      <c r="IG46" s="153"/>
      <c r="IH46" s="153"/>
      <c r="II46" s="153"/>
      <c r="IJ46" s="153"/>
      <c r="IK46" s="153"/>
      <c r="IL46" s="153"/>
      <c r="IM46" s="153"/>
      <c r="IN46" s="153"/>
      <c r="IO46" s="153"/>
      <c r="IP46" s="153"/>
      <c r="IQ46" s="153"/>
      <c r="IR46" s="153"/>
      <c r="IS46" s="153"/>
      <c r="IT46" s="153"/>
      <c r="IU46" s="153"/>
      <c r="IV46" s="153"/>
      <c r="IW46" s="153"/>
    </row>
    <row r="47" customFormat="false" ht="12.75" hidden="false" customHeight="true" outlineLevel="0" collapsed="false">
      <c r="A47" s="234"/>
      <c r="B47" s="146" t="s">
        <v>247</v>
      </c>
      <c r="C47" s="181" t="n">
        <f aca="false">45.01+9873</f>
        <v>9918.01</v>
      </c>
      <c r="D47" s="181" t="n">
        <f aca="false">27466+8085</f>
        <v>35551</v>
      </c>
      <c r="E47" s="181" t="n">
        <f aca="false">C47-D47</f>
        <v>-25632.99</v>
      </c>
      <c r="F47" s="181" t="n">
        <v>0</v>
      </c>
    </row>
    <row r="48" customFormat="false" ht="12.75" hidden="false" customHeight="false" outlineLevel="0" collapsed="false">
      <c r="A48" s="234"/>
      <c r="B48" s="146" t="s">
        <v>265</v>
      </c>
      <c r="C48" s="181" t="n">
        <f aca="false">24669.2+-11509</f>
        <v>13160.2</v>
      </c>
      <c r="D48" s="181" t="n">
        <v>0</v>
      </c>
      <c r="E48" s="181" t="n">
        <f aca="false">C48-D48</f>
        <v>13160.2</v>
      </c>
      <c r="F48" s="181" t="n">
        <v>0</v>
      </c>
    </row>
    <row r="49" customFormat="false" ht="12.75" hidden="false" customHeight="true" outlineLevel="0" collapsed="false">
      <c r="A49" s="234"/>
      <c r="B49" s="181" t="s">
        <v>246</v>
      </c>
      <c r="C49" s="181" t="n">
        <f aca="false">20017.13+10749</f>
        <v>30766.13</v>
      </c>
      <c r="D49" s="181" t="n">
        <v>0</v>
      </c>
      <c r="E49" s="181" t="n">
        <f aca="false">C49-D49</f>
        <v>30766.13</v>
      </c>
      <c r="F49" s="181" t="n">
        <v>0</v>
      </c>
    </row>
    <row r="50" customFormat="false" ht="12.75" hidden="false" customHeight="true" outlineLevel="0" collapsed="false">
      <c r="A50" s="234"/>
      <c r="B50" s="181" t="s">
        <v>244</v>
      </c>
      <c r="C50" s="181" t="n">
        <f aca="false">31538.48+14245</f>
        <v>45783.48</v>
      </c>
      <c r="D50" s="181" t="n">
        <v>0</v>
      </c>
      <c r="E50" s="181" t="n">
        <f aca="false">C50-D50</f>
        <v>45783.48</v>
      </c>
      <c r="F50" s="181" t="n">
        <v>0</v>
      </c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3"/>
      <c r="BB50" s="143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3"/>
      <c r="BN50" s="143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3"/>
      <c r="BZ50" s="143"/>
      <c r="CA50" s="143"/>
      <c r="CB50" s="143"/>
      <c r="CC50" s="143"/>
      <c r="CD50" s="143"/>
      <c r="CE50" s="143"/>
      <c r="CF50" s="143"/>
      <c r="CG50" s="143"/>
      <c r="CH50" s="143"/>
      <c r="CI50" s="143"/>
      <c r="CJ50" s="143"/>
      <c r="CK50" s="143"/>
      <c r="CL50" s="143"/>
      <c r="CM50" s="143"/>
      <c r="CN50" s="143"/>
      <c r="CO50" s="143"/>
      <c r="CP50" s="143"/>
      <c r="CQ50" s="143"/>
      <c r="CR50" s="143"/>
      <c r="CS50" s="143"/>
      <c r="CT50" s="143"/>
      <c r="CU50" s="143"/>
      <c r="CV50" s="143"/>
      <c r="CW50" s="143"/>
      <c r="CX50" s="143"/>
      <c r="CY50" s="143"/>
      <c r="CZ50" s="143"/>
      <c r="DA50" s="143"/>
      <c r="DB50" s="143"/>
      <c r="DC50" s="143"/>
      <c r="DD50" s="143"/>
      <c r="DE50" s="143"/>
      <c r="DF50" s="143"/>
      <c r="DG50" s="143"/>
      <c r="DH50" s="143"/>
      <c r="DI50" s="143"/>
      <c r="DJ50" s="143"/>
      <c r="DK50" s="143"/>
      <c r="DL50" s="143"/>
      <c r="DM50" s="143"/>
      <c r="DN50" s="143"/>
      <c r="DO50" s="143"/>
      <c r="DP50" s="143"/>
      <c r="DQ50" s="143"/>
      <c r="DR50" s="143"/>
      <c r="DS50" s="143"/>
      <c r="DT50" s="143"/>
      <c r="DU50" s="143"/>
      <c r="DV50" s="143"/>
      <c r="DW50" s="143"/>
      <c r="DX50" s="143"/>
      <c r="DY50" s="143"/>
      <c r="DZ50" s="143"/>
      <c r="EA50" s="143"/>
      <c r="EB50" s="143"/>
      <c r="EC50" s="143"/>
      <c r="ED50" s="143"/>
      <c r="EE50" s="143"/>
      <c r="EF50" s="143"/>
      <c r="EG50" s="143"/>
      <c r="EH50" s="143"/>
      <c r="EI50" s="143"/>
      <c r="EJ50" s="143"/>
      <c r="EK50" s="143"/>
      <c r="EL50" s="143"/>
      <c r="EM50" s="143"/>
      <c r="EN50" s="143"/>
      <c r="EO50" s="143"/>
      <c r="EP50" s="143"/>
      <c r="EQ50" s="143"/>
      <c r="ER50" s="143"/>
      <c r="ES50" s="143"/>
      <c r="ET50" s="143"/>
      <c r="EU50" s="143"/>
      <c r="EV50" s="143"/>
      <c r="EW50" s="143"/>
      <c r="EX50" s="143"/>
      <c r="EY50" s="143"/>
      <c r="EZ50" s="143"/>
      <c r="FA50" s="143"/>
      <c r="FB50" s="143"/>
      <c r="FC50" s="143"/>
      <c r="FD50" s="143"/>
      <c r="FE50" s="143"/>
      <c r="FF50" s="143"/>
      <c r="FG50" s="143"/>
      <c r="FH50" s="143"/>
      <c r="FI50" s="143"/>
      <c r="FJ50" s="143"/>
      <c r="FK50" s="143"/>
      <c r="FL50" s="143"/>
      <c r="FM50" s="143"/>
      <c r="FN50" s="143"/>
      <c r="FO50" s="143"/>
      <c r="FP50" s="143"/>
      <c r="FQ50" s="143"/>
      <c r="FR50" s="143"/>
      <c r="FS50" s="143"/>
      <c r="FT50" s="143"/>
      <c r="FU50" s="143"/>
      <c r="FV50" s="143"/>
      <c r="FW50" s="143"/>
      <c r="FX50" s="143"/>
      <c r="FY50" s="143"/>
      <c r="FZ50" s="143"/>
      <c r="GA50" s="143"/>
      <c r="GB50" s="143"/>
      <c r="GC50" s="143"/>
      <c r="GD50" s="143"/>
      <c r="GE50" s="143"/>
      <c r="GF50" s="143"/>
      <c r="GG50" s="143"/>
      <c r="GH50" s="143"/>
      <c r="GI50" s="143"/>
      <c r="GJ50" s="143"/>
      <c r="GK50" s="143"/>
      <c r="GL50" s="143"/>
      <c r="GM50" s="143"/>
      <c r="GN50" s="143"/>
      <c r="GO50" s="143"/>
      <c r="GP50" s="143"/>
      <c r="GQ50" s="143"/>
      <c r="GR50" s="143"/>
      <c r="GS50" s="143"/>
      <c r="GT50" s="143"/>
      <c r="GU50" s="143"/>
      <c r="GV50" s="143"/>
      <c r="GW50" s="143"/>
      <c r="GX50" s="143"/>
      <c r="GY50" s="143"/>
      <c r="GZ50" s="143"/>
      <c r="HA50" s="143"/>
      <c r="HB50" s="143"/>
      <c r="HC50" s="143"/>
      <c r="HD50" s="143"/>
      <c r="HE50" s="143"/>
      <c r="HF50" s="143"/>
      <c r="HG50" s="143"/>
      <c r="HH50" s="143"/>
      <c r="HI50" s="143"/>
      <c r="HJ50" s="143"/>
      <c r="HK50" s="143"/>
      <c r="HL50" s="143"/>
      <c r="HM50" s="143"/>
      <c r="HN50" s="143"/>
      <c r="HO50" s="143"/>
      <c r="HP50" s="143"/>
      <c r="HQ50" s="143"/>
      <c r="HR50" s="143"/>
      <c r="HS50" s="143"/>
      <c r="HT50" s="143"/>
      <c r="HU50" s="143"/>
      <c r="HV50" s="143"/>
      <c r="HW50" s="143"/>
      <c r="HX50" s="143"/>
      <c r="HY50" s="143"/>
      <c r="HZ50" s="143"/>
      <c r="IA50" s="143"/>
      <c r="IB50" s="143"/>
      <c r="IC50" s="143"/>
      <c r="ID50" s="143"/>
      <c r="IE50" s="143"/>
      <c r="IF50" s="143"/>
      <c r="IG50" s="143"/>
      <c r="IH50" s="143"/>
      <c r="II50" s="143"/>
      <c r="IJ50" s="143"/>
      <c r="IK50" s="143"/>
      <c r="IL50" s="143"/>
      <c r="IM50" s="143"/>
      <c r="IN50" s="143"/>
      <c r="IO50" s="143"/>
      <c r="IP50" s="143"/>
      <c r="IQ50" s="143"/>
      <c r="IR50" s="143"/>
      <c r="IS50" s="143"/>
      <c r="IT50" s="143"/>
      <c r="IU50" s="143"/>
      <c r="IV50" s="143"/>
      <c r="IW50" s="143"/>
    </row>
    <row r="51" customFormat="false" ht="12.75" hidden="false" customHeight="false" outlineLevel="0" collapsed="false">
      <c r="A51" s="234"/>
      <c r="B51" s="181" t="s">
        <v>245</v>
      </c>
      <c r="C51" s="181" t="n">
        <f aca="false">96120.96+49337</f>
        <v>145457.96</v>
      </c>
      <c r="D51" s="181" t="n">
        <v>0</v>
      </c>
      <c r="E51" s="181" t="n">
        <f aca="false">C51-D51</f>
        <v>145457.96</v>
      </c>
      <c r="F51" s="190" t="n">
        <v>0</v>
      </c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3"/>
      <c r="AQ51" s="143"/>
      <c r="AR51" s="143"/>
      <c r="AS51" s="143"/>
      <c r="AT51" s="143"/>
      <c r="AU51" s="143"/>
      <c r="AV51" s="143"/>
      <c r="AW51" s="143"/>
      <c r="AX51" s="143"/>
      <c r="AY51" s="143"/>
      <c r="AZ51" s="143"/>
      <c r="BA51" s="143"/>
      <c r="BB51" s="143"/>
      <c r="BC51" s="143"/>
      <c r="BD51" s="143"/>
      <c r="BE51" s="143"/>
      <c r="BF51" s="143"/>
      <c r="BG51" s="143"/>
      <c r="BH51" s="143"/>
      <c r="BI51" s="143"/>
      <c r="BJ51" s="143"/>
      <c r="BK51" s="143"/>
      <c r="BL51" s="143"/>
      <c r="BM51" s="143"/>
      <c r="BN51" s="143"/>
      <c r="BO51" s="143"/>
      <c r="BP51" s="143"/>
      <c r="BQ51" s="143"/>
      <c r="BR51" s="143"/>
      <c r="BS51" s="143"/>
      <c r="BT51" s="143"/>
      <c r="BU51" s="143"/>
      <c r="BV51" s="143"/>
      <c r="BW51" s="143"/>
      <c r="BX51" s="143"/>
      <c r="BY51" s="143"/>
      <c r="BZ51" s="143"/>
      <c r="CA51" s="143"/>
      <c r="CB51" s="143"/>
      <c r="CC51" s="143"/>
      <c r="CD51" s="143"/>
      <c r="CE51" s="143"/>
      <c r="CF51" s="143"/>
      <c r="CG51" s="143"/>
      <c r="CH51" s="143"/>
      <c r="CI51" s="143"/>
      <c r="CJ51" s="143"/>
      <c r="CK51" s="143"/>
      <c r="CL51" s="143"/>
      <c r="CM51" s="143"/>
      <c r="CN51" s="143"/>
      <c r="CO51" s="143"/>
      <c r="CP51" s="143"/>
      <c r="CQ51" s="143"/>
      <c r="CR51" s="143"/>
      <c r="CS51" s="143"/>
      <c r="CT51" s="143"/>
      <c r="CU51" s="143"/>
      <c r="CV51" s="143"/>
      <c r="CW51" s="143"/>
      <c r="CX51" s="143"/>
      <c r="CY51" s="143"/>
      <c r="CZ51" s="143"/>
      <c r="DA51" s="143"/>
      <c r="DB51" s="143"/>
      <c r="DC51" s="143"/>
      <c r="DD51" s="143"/>
      <c r="DE51" s="143"/>
      <c r="DF51" s="143"/>
      <c r="DG51" s="143"/>
      <c r="DH51" s="143"/>
      <c r="DI51" s="143"/>
      <c r="DJ51" s="143"/>
      <c r="DK51" s="143"/>
      <c r="DL51" s="143"/>
      <c r="DM51" s="143"/>
      <c r="DN51" s="143"/>
      <c r="DO51" s="143"/>
      <c r="DP51" s="143"/>
      <c r="DQ51" s="143"/>
      <c r="DR51" s="143"/>
      <c r="DS51" s="143"/>
      <c r="DT51" s="143"/>
      <c r="DU51" s="143"/>
      <c r="DV51" s="143"/>
      <c r="DW51" s="143"/>
      <c r="DX51" s="143"/>
      <c r="DY51" s="143"/>
      <c r="DZ51" s="143"/>
      <c r="EA51" s="143"/>
      <c r="EB51" s="143"/>
      <c r="EC51" s="143"/>
      <c r="ED51" s="143"/>
      <c r="EE51" s="143"/>
      <c r="EF51" s="143"/>
      <c r="EG51" s="143"/>
      <c r="EH51" s="143"/>
      <c r="EI51" s="143"/>
      <c r="EJ51" s="143"/>
      <c r="EK51" s="143"/>
      <c r="EL51" s="143"/>
      <c r="EM51" s="143"/>
      <c r="EN51" s="143"/>
      <c r="EO51" s="143"/>
      <c r="EP51" s="143"/>
      <c r="EQ51" s="143"/>
      <c r="ER51" s="143"/>
      <c r="ES51" s="143"/>
      <c r="ET51" s="143"/>
      <c r="EU51" s="143"/>
      <c r="EV51" s="143"/>
      <c r="EW51" s="143"/>
      <c r="EX51" s="143"/>
      <c r="EY51" s="143"/>
      <c r="EZ51" s="143"/>
      <c r="FA51" s="143"/>
      <c r="FB51" s="143"/>
      <c r="FC51" s="143"/>
      <c r="FD51" s="143"/>
      <c r="FE51" s="143"/>
      <c r="FF51" s="143"/>
      <c r="FG51" s="143"/>
      <c r="FH51" s="143"/>
      <c r="FI51" s="143"/>
      <c r="FJ51" s="143"/>
      <c r="FK51" s="143"/>
      <c r="FL51" s="143"/>
      <c r="FM51" s="143"/>
      <c r="FN51" s="143"/>
      <c r="FO51" s="143"/>
      <c r="FP51" s="143"/>
      <c r="FQ51" s="143"/>
      <c r="FR51" s="143"/>
      <c r="FS51" s="143"/>
      <c r="FT51" s="143"/>
      <c r="FU51" s="143"/>
      <c r="FV51" s="143"/>
      <c r="FW51" s="143"/>
      <c r="FX51" s="143"/>
      <c r="FY51" s="143"/>
      <c r="FZ51" s="143"/>
      <c r="GA51" s="143"/>
      <c r="GB51" s="143"/>
      <c r="GC51" s="143"/>
      <c r="GD51" s="143"/>
      <c r="GE51" s="143"/>
      <c r="GF51" s="143"/>
      <c r="GG51" s="143"/>
      <c r="GH51" s="143"/>
      <c r="GI51" s="143"/>
      <c r="GJ51" s="143"/>
      <c r="GK51" s="143"/>
      <c r="GL51" s="143"/>
      <c r="GM51" s="143"/>
      <c r="GN51" s="143"/>
      <c r="GO51" s="143"/>
      <c r="GP51" s="143"/>
      <c r="GQ51" s="143"/>
      <c r="GR51" s="143"/>
      <c r="GS51" s="143"/>
      <c r="GT51" s="143"/>
      <c r="GU51" s="143"/>
      <c r="GV51" s="143"/>
      <c r="GW51" s="143"/>
      <c r="GX51" s="143"/>
      <c r="GY51" s="143"/>
      <c r="GZ51" s="143"/>
      <c r="HA51" s="143"/>
      <c r="HB51" s="143"/>
      <c r="HC51" s="143"/>
      <c r="HD51" s="143"/>
      <c r="HE51" s="143"/>
      <c r="HF51" s="143"/>
      <c r="HG51" s="143"/>
      <c r="HH51" s="143"/>
      <c r="HI51" s="143"/>
      <c r="HJ51" s="143"/>
      <c r="HK51" s="143"/>
      <c r="HL51" s="143"/>
      <c r="HM51" s="143"/>
      <c r="HN51" s="143"/>
      <c r="HO51" s="143"/>
      <c r="HP51" s="143"/>
      <c r="HQ51" s="143"/>
      <c r="HR51" s="143"/>
      <c r="HS51" s="143"/>
      <c r="HT51" s="143"/>
      <c r="HU51" s="143"/>
      <c r="HV51" s="143"/>
      <c r="HW51" s="143"/>
      <c r="HX51" s="143"/>
      <c r="HY51" s="143"/>
      <c r="HZ51" s="143"/>
      <c r="IA51" s="143"/>
      <c r="IB51" s="143"/>
      <c r="IC51" s="143"/>
      <c r="ID51" s="143"/>
      <c r="IE51" s="143"/>
      <c r="IF51" s="143"/>
      <c r="IG51" s="143"/>
      <c r="IH51" s="143"/>
      <c r="II51" s="143"/>
      <c r="IJ51" s="143"/>
      <c r="IK51" s="143"/>
      <c r="IL51" s="143"/>
      <c r="IM51" s="143"/>
      <c r="IN51" s="143"/>
      <c r="IO51" s="143"/>
      <c r="IP51" s="143"/>
      <c r="IQ51" s="143"/>
      <c r="IR51" s="143"/>
      <c r="IS51" s="143"/>
      <c r="IT51" s="143"/>
      <c r="IU51" s="143"/>
      <c r="IV51" s="143"/>
      <c r="IW51" s="143"/>
    </row>
    <row r="52" customFormat="false" ht="12.75" hidden="false" customHeight="false" outlineLevel="0" collapsed="false">
      <c r="A52" s="235"/>
      <c r="B52" s="236"/>
      <c r="C52" s="153"/>
      <c r="D52" s="153"/>
      <c r="E52" s="153"/>
    </row>
    <row r="53" customFormat="false" ht="12.75" hidden="false" customHeight="false" outlineLevel="0" collapsed="false">
      <c r="A53" s="235"/>
      <c r="B53" s="236"/>
      <c r="C53" s="153"/>
      <c r="D53" s="153"/>
      <c r="E53" s="153"/>
    </row>
    <row r="54" customFormat="false" ht="12.75" hidden="false" customHeight="false" outlineLevel="0" collapsed="false">
      <c r="A54" s="234"/>
      <c r="B54" s="236"/>
      <c r="C54" s="153"/>
      <c r="D54" s="153"/>
      <c r="E54" s="181" t="n">
        <f aca="false">C54-D54</f>
        <v>0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3"/>
      <c r="AR54" s="143"/>
      <c r="AS54" s="143"/>
      <c r="AT54" s="143"/>
      <c r="AU54" s="143"/>
      <c r="AV54" s="143"/>
      <c r="AW54" s="143"/>
      <c r="AX54" s="143"/>
      <c r="AY54" s="143"/>
      <c r="AZ54" s="143"/>
      <c r="BA54" s="143"/>
      <c r="BB54" s="143"/>
      <c r="BC54" s="143"/>
      <c r="BD54" s="143"/>
      <c r="BE54" s="143"/>
      <c r="BF54" s="143"/>
      <c r="BG54" s="143"/>
      <c r="BH54" s="143"/>
      <c r="BI54" s="143"/>
      <c r="BJ54" s="143"/>
      <c r="BK54" s="143"/>
      <c r="BL54" s="143"/>
      <c r="BM54" s="143"/>
      <c r="BN54" s="143"/>
      <c r="BO54" s="143"/>
      <c r="BP54" s="143"/>
      <c r="BQ54" s="143"/>
      <c r="BR54" s="143"/>
      <c r="BS54" s="143"/>
      <c r="BT54" s="143"/>
      <c r="BU54" s="143"/>
      <c r="BV54" s="143"/>
      <c r="BW54" s="143"/>
      <c r="BX54" s="143"/>
      <c r="BY54" s="143"/>
      <c r="BZ54" s="143"/>
      <c r="CA54" s="143"/>
      <c r="CB54" s="143"/>
      <c r="CC54" s="143"/>
      <c r="CD54" s="143"/>
      <c r="CE54" s="143"/>
      <c r="CF54" s="143"/>
      <c r="CG54" s="143"/>
      <c r="CH54" s="143"/>
      <c r="CI54" s="143"/>
      <c r="CJ54" s="143"/>
      <c r="CK54" s="143"/>
      <c r="CL54" s="143"/>
      <c r="CM54" s="143"/>
      <c r="CN54" s="143"/>
      <c r="CO54" s="143"/>
      <c r="CP54" s="143"/>
      <c r="CQ54" s="143"/>
      <c r="CR54" s="143"/>
      <c r="CS54" s="143"/>
      <c r="CT54" s="143"/>
      <c r="CU54" s="143"/>
      <c r="CV54" s="143"/>
      <c r="CW54" s="143"/>
      <c r="CX54" s="143"/>
      <c r="CY54" s="143"/>
      <c r="CZ54" s="143"/>
      <c r="DA54" s="143"/>
      <c r="DB54" s="143"/>
      <c r="DC54" s="143"/>
      <c r="DD54" s="143"/>
      <c r="DE54" s="143"/>
      <c r="DF54" s="143"/>
      <c r="DG54" s="143"/>
      <c r="DH54" s="143"/>
      <c r="DI54" s="143"/>
      <c r="DJ54" s="143"/>
      <c r="DK54" s="143"/>
      <c r="DL54" s="143"/>
      <c r="DM54" s="143"/>
      <c r="DN54" s="143"/>
      <c r="DO54" s="143"/>
      <c r="DP54" s="143"/>
      <c r="DQ54" s="143"/>
      <c r="DR54" s="143"/>
      <c r="DS54" s="143"/>
      <c r="DT54" s="143"/>
      <c r="DU54" s="143"/>
      <c r="DV54" s="143"/>
      <c r="DW54" s="143"/>
      <c r="DX54" s="143"/>
      <c r="DY54" s="143"/>
      <c r="DZ54" s="143"/>
      <c r="EA54" s="143"/>
      <c r="EB54" s="143"/>
      <c r="EC54" s="143"/>
      <c r="ED54" s="143"/>
      <c r="EE54" s="143"/>
      <c r="EF54" s="143"/>
      <c r="EG54" s="143"/>
      <c r="EH54" s="143"/>
      <c r="EI54" s="143"/>
      <c r="EJ54" s="143"/>
      <c r="EK54" s="143"/>
      <c r="EL54" s="143"/>
      <c r="EM54" s="143"/>
      <c r="EN54" s="143"/>
      <c r="EO54" s="143"/>
      <c r="EP54" s="143"/>
      <c r="EQ54" s="143"/>
      <c r="ER54" s="143"/>
      <c r="ES54" s="143"/>
      <c r="ET54" s="143"/>
      <c r="EU54" s="143"/>
      <c r="EV54" s="143"/>
      <c r="EW54" s="143"/>
      <c r="EX54" s="143"/>
      <c r="EY54" s="143"/>
      <c r="EZ54" s="143"/>
      <c r="FA54" s="143"/>
      <c r="FB54" s="143"/>
      <c r="FC54" s="143"/>
      <c r="FD54" s="143"/>
      <c r="FE54" s="143"/>
      <c r="FF54" s="143"/>
      <c r="FG54" s="143"/>
      <c r="FH54" s="143"/>
      <c r="FI54" s="143"/>
      <c r="FJ54" s="143"/>
      <c r="FK54" s="143"/>
      <c r="FL54" s="143"/>
      <c r="FM54" s="143"/>
      <c r="FN54" s="143"/>
      <c r="FO54" s="143"/>
      <c r="FP54" s="143"/>
      <c r="FQ54" s="143"/>
      <c r="FR54" s="143"/>
      <c r="FS54" s="143"/>
      <c r="FT54" s="143"/>
      <c r="FU54" s="143"/>
      <c r="FV54" s="143"/>
      <c r="FW54" s="143"/>
      <c r="FX54" s="143"/>
      <c r="FY54" s="143"/>
      <c r="FZ54" s="143"/>
      <c r="GA54" s="143"/>
      <c r="GB54" s="143"/>
      <c r="GC54" s="143"/>
      <c r="GD54" s="143"/>
      <c r="GE54" s="143"/>
      <c r="GF54" s="143"/>
      <c r="GG54" s="143"/>
      <c r="GH54" s="143"/>
      <c r="GI54" s="143"/>
      <c r="GJ54" s="143"/>
      <c r="GK54" s="143"/>
      <c r="GL54" s="143"/>
      <c r="GM54" s="143"/>
      <c r="GN54" s="143"/>
      <c r="GO54" s="143"/>
      <c r="GP54" s="143"/>
      <c r="GQ54" s="143"/>
      <c r="GR54" s="143"/>
      <c r="GS54" s="143"/>
      <c r="GT54" s="143"/>
      <c r="GU54" s="143"/>
      <c r="GV54" s="143"/>
      <c r="GW54" s="143"/>
      <c r="GX54" s="143"/>
      <c r="GY54" s="143"/>
      <c r="GZ54" s="143"/>
      <c r="HA54" s="143"/>
      <c r="HB54" s="143"/>
      <c r="HC54" s="143"/>
      <c r="HD54" s="143"/>
      <c r="HE54" s="143"/>
      <c r="HF54" s="143"/>
      <c r="HG54" s="143"/>
      <c r="HH54" s="143"/>
      <c r="HI54" s="143"/>
      <c r="HJ54" s="143"/>
      <c r="HK54" s="143"/>
      <c r="HL54" s="143"/>
      <c r="HM54" s="143"/>
      <c r="HN54" s="143"/>
      <c r="HO54" s="143"/>
      <c r="HP54" s="143"/>
      <c r="HQ54" s="143"/>
      <c r="HR54" s="143"/>
      <c r="HS54" s="143"/>
      <c r="HT54" s="143"/>
      <c r="HU54" s="143"/>
      <c r="HV54" s="143"/>
      <c r="HW54" s="143"/>
      <c r="HX54" s="143"/>
      <c r="HY54" s="143"/>
      <c r="HZ54" s="143"/>
      <c r="IA54" s="143"/>
      <c r="IB54" s="143"/>
      <c r="IC54" s="143"/>
      <c r="ID54" s="143"/>
      <c r="IE54" s="143"/>
      <c r="IF54" s="143"/>
      <c r="IG54" s="143"/>
      <c r="IH54" s="143"/>
      <c r="II54" s="143"/>
      <c r="IJ54" s="143"/>
      <c r="IK54" s="143"/>
      <c r="IL54" s="143"/>
      <c r="IM54" s="143"/>
      <c r="IN54" s="143"/>
      <c r="IO54" s="143"/>
      <c r="IP54" s="143"/>
      <c r="IQ54" s="143"/>
      <c r="IR54" s="143"/>
      <c r="IS54" s="143"/>
      <c r="IT54" s="143"/>
      <c r="IU54" s="143"/>
      <c r="IV54" s="143"/>
      <c r="IW54" s="143"/>
    </row>
    <row r="55" customFormat="false" ht="13.5" hidden="false" customHeight="false" outlineLevel="0" collapsed="false">
      <c r="A55" s="234"/>
      <c r="B55" s="237" t="s">
        <v>250</v>
      </c>
      <c r="C55" s="238" t="n">
        <f aca="false">SUM(C9:C54)</f>
        <v>-357004.02</v>
      </c>
      <c r="D55" s="238" t="n">
        <f aca="false">SUM(D9:D54)</f>
        <v>-248720.950850574</v>
      </c>
      <c r="E55" s="239" t="n">
        <f aca="false">SUM(E12:E54)</f>
        <v>24001.2147245035</v>
      </c>
      <c r="F55" s="238" t="e">
        <f aca="false">+#REF!</f>
        <v>#REF!</v>
      </c>
    </row>
    <row r="56" customFormat="false" ht="13.5" hidden="false" customHeight="false" outlineLevel="0" collapsed="false">
      <c r="B56" s="236"/>
      <c r="C56" s="153"/>
      <c r="D56" s="153"/>
      <c r="E56" s="153"/>
    </row>
    <row r="57" customFormat="false" ht="12.75" hidden="false" customHeight="false" outlineLevel="0" collapsed="false">
      <c r="B57" s="236"/>
      <c r="C57" s="153"/>
      <c r="D57" s="153"/>
      <c r="E57" s="153"/>
    </row>
    <row r="58" customFormat="false" ht="12.75" hidden="false" customHeight="true" outlineLevel="0" collapsed="false">
      <c r="A58" s="234"/>
      <c r="B58" s="146" t="s">
        <v>225</v>
      </c>
      <c r="C58" s="181" t="n">
        <f aca="false">-63438.44+-49074</f>
        <v>-112512.44</v>
      </c>
      <c r="D58" s="181" t="n">
        <v>0</v>
      </c>
      <c r="E58" s="181" t="n">
        <f aca="false">C58-D58</f>
        <v>-112512.44</v>
      </c>
      <c r="F58" s="181" t="n">
        <v>0</v>
      </c>
    </row>
    <row r="59" customFormat="false" ht="12.75" hidden="false" customHeight="false" outlineLevel="0" collapsed="false">
      <c r="A59" s="234"/>
      <c r="B59" s="146" t="s">
        <v>226</v>
      </c>
      <c r="C59" s="181" t="n">
        <f aca="false">-72800.68+-26158</f>
        <v>-98958.68</v>
      </c>
      <c r="D59" s="181" t="n">
        <v>0</v>
      </c>
      <c r="E59" s="181" t="n">
        <f aca="false">C59-D59</f>
        <v>-98958.68</v>
      </c>
      <c r="F59" s="181" t="n">
        <v>0</v>
      </c>
    </row>
    <row r="60" customFormat="false" ht="18" hidden="false" customHeight="true" outlineLevel="0" collapsed="false">
      <c r="A60" s="234"/>
      <c r="B60" s="146" t="s">
        <v>227</v>
      </c>
      <c r="C60" s="181" t="n">
        <f aca="false">-43358.59+-28645</f>
        <v>-72003.59</v>
      </c>
      <c r="D60" s="181" t="n">
        <v>0</v>
      </c>
      <c r="E60" s="181" t="n">
        <f aca="false">C60-D60</f>
        <v>-72003.59</v>
      </c>
      <c r="F60" s="181" t="n">
        <v>0</v>
      </c>
    </row>
  </sheetData>
  <printOptions headings="false" gridLines="false" gridLinesSet="true" horizontalCentered="false" verticalCentered="false"/>
  <pageMargins left="1.73194444444444" right="0.747916666666667" top="0.984027777777778" bottom="0.984027777777778" header="0.511811023622047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 &amp;A&amp;R&amp;D   &amp;T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F165"/>
  <sheetViews>
    <sheetView showFormulas="false" showGridLines="true" showRowColHeaders="true" showZeros="true" rightToLeft="false" tabSelected="false" showOutlineSymbols="true" defaultGridColor="true" view="normal" topLeftCell="A70" colorId="64" zoomScale="75" zoomScaleNormal="75" zoomScalePageLayoutView="75" workbookViewId="0">
      <selection pane="topLeft" activeCell="E105" activeCellId="0" sqref="E105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240" width="5.56"/>
    <col collapsed="false" customWidth="true" hidden="false" outlineLevel="0" max="2" min="2" style="0" width="22.7"/>
    <col collapsed="false" customWidth="true" hidden="false" outlineLevel="0" max="4" min="3" style="0" width="16.42"/>
  </cols>
  <sheetData>
    <row r="4" customFormat="false" ht="12.75" hidden="false" customHeight="false" outlineLevel="0" collapsed="false">
      <c r="B4" s="6" t="s">
        <v>0</v>
      </c>
    </row>
    <row r="5" customFormat="false" ht="12.75" hidden="false" customHeight="true" outlineLevel="0" collapsed="false">
      <c r="B5" s="3" t="s">
        <v>6</v>
      </c>
      <c r="C5" s="3" t="s">
        <v>5</v>
      </c>
      <c r="D5" s="18"/>
    </row>
    <row r="7" customFormat="false" ht="25.5" hidden="true" customHeight="false" outlineLevel="1" collapsed="false">
      <c r="A7" s="241"/>
      <c r="B7" s="242" t="s">
        <v>266</v>
      </c>
      <c r="C7" s="241" t="s">
        <v>229</v>
      </c>
      <c r="D7" s="243"/>
    </row>
    <row r="8" customFormat="false" ht="12.75" hidden="true" customHeight="false" outlineLevel="1" collapsed="false">
      <c r="A8" s="244"/>
      <c r="B8" s="20" t="s">
        <v>15</v>
      </c>
      <c r="C8" s="245" t="n">
        <v>2888814.47958333</v>
      </c>
      <c r="D8" s="246"/>
    </row>
    <row r="9" customFormat="false" ht="12.75" hidden="true" customHeight="false" outlineLevel="1" collapsed="false">
      <c r="A9" s="244"/>
      <c r="B9" s="20" t="s">
        <v>20</v>
      </c>
      <c r="C9" s="245" t="n">
        <v>646819.07</v>
      </c>
      <c r="D9" s="246"/>
    </row>
    <row r="10" customFormat="false" ht="12.75" hidden="true" customHeight="false" outlineLevel="1" collapsed="false">
      <c r="A10" s="244"/>
      <c r="B10" s="20" t="s">
        <v>32</v>
      </c>
      <c r="C10" s="245" t="n">
        <v>54607.95</v>
      </c>
      <c r="D10" s="246"/>
    </row>
    <row r="11" customFormat="false" ht="12.75" hidden="true" customHeight="false" outlineLevel="1" collapsed="false">
      <c r="A11" s="244"/>
      <c r="B11" s="20" t="s">
        <v>40</v>
      </c>
      <c r="C11" s="245" t="n">
        <v>124062.96</v>
      </c>
      <c r="D11" s="246"/>
    </row>
    <row r="12" customFormat="false" ht="12.75" hidden="true" customHeight="false" outlineLevel="1" collapsed="false">
      <c r="A12" s="244"/>
      <c r="B12" s="20" t="s">
        <v>45</v>
      </c>
      <c r="C12" s="245" t="n">
        <v>11603.03</v>
      </c>
      <c r="D12" s="246"/>
    </row>
    <row r="13" customFormat="false" ht="12.75" hidden="true" customHeight="false" outlineLevel="1" collapsed="false">
      <c r="A13" s="244"/>
      <c r="B13" s="20" t="s">
        <v>49</v>
      </c>
      <c r="C13" s="245" t="n">
        <v>0</v>
      </c>
      <c r="D13" s="246"/>
    </row>
    <row r="14" customFormat="false" ht="12.75" hidden="true" customHeight="false" outlineLevel="1" collapsed="false">
      <c r="A14" s="244"/>
      <c r="B14" s="20" t="s">
        <v>59</v>
      </c>
      <c r="C14" s="245" t="n">
        <v>75858.33</v>
      </c>
      <c r="D14" s="246"/>
    </row>
    <row r="15" customFormat="false" ht="12.75" hidden="true" customHeight="false" outlineLevel="1" collapsed="false">
      <c r="A15" s="244"/>
      <c r="B15" s="20" t="s">
        <v>63</v>
      </c>
      <c r="C15" s="245" t="n">
        <v>36284.99</v>
      </c>
      <c r="D15" s="246"/>
    </row>
    <row r="16" customFormat="false" ht="12.75" hidden="true" customHeight="false" outlineLevel="1" collapsed="false">
      <c r="A16" s="244"/>
      <c r="B16" s="18" t="s">
        <v>64</v>
      </c>
      <c r="C16" s="245" t="n">
        <v>0</v>
      </c>
      <c r="D16" s="246"/>
    </row>
    <row r="17" customFormat="false" ht="15" hidden="true" customHeight="true" outlineLevel="1" collapsed="false">
      <c r="A17" s="244"/>
      <c r="B17" s="247" t="s">
        <v>65</v>
      </c>
      <c r="C17" s="248" t="n">
        <v>3838050.80958333</v>
      </c>
      <c r="D17" s="249"/>
    </row>
    <row r="19" customFormat="false" ht="12.75" hidden="true" customHeight="false" outlineLevel="1" collapsed="false">
      <c r="A19" s="6" t="s">
        <v>0</v>
      </c>
    </row>
    <row r="20" customFormat="false" ht="12.75" hidden="true" customHeight="true" outlineLevel="1" collapsed="false">
      <c r="A20" s="3" t="s">
        <v>3</v>
      </c>
      <c r="B20" s="18" t="s">
        <v>2</v>
      </c>
    </row>
    <row r="22" customFormat="false" ht="30" hidden="false" customHeight="false" outlineLevel="0" collapsed="false">
      <c r="A22" s="241"/>
      <c r="B22" s="242" t="s">
        <v>267</v>
      </c>
      <c r="C22" s="250" t="s">
        <v>1</v>
      </c>
      <c r="D22" s="251"/>
    </row>
    <row r="23" customFormat="false" ht="12.75" hidden="false" customHeight="true" outlineLevel="0" collapsed="false">
      <c r="A23" s="252" t="s">
        <v>6</v>
      </c>
      <c r="B23" s="253" t="s">
        <v>15</v>
      </c>
      <c r="C23" s="245" t="n">
        <v>712292.88</v>
      </c>
      <c r="D23" s="254"/>
    </row>
    <row r="24" customFormat="false" ht="12.75" hidden="false" customHeight="false" outlineLevel="0" collapsed="false">
      <c r="A24" s="252"/>
      <c r="B24" s="253" t="s">
        <v>20</v>
      </c>
      <c r="C24" s="245" t="n">
        <v>82702.53</v>
      </c>
      <c r="D24" s="246"/>
    </row>
    <row r="25" customFormat="false" ht="12.75" hidden="false" customHeight="false" outlineLevel="0" collapsed="false">
      <c r="A25" s="252"/>
      <c r="B25" s="253" t="s">
        <v>32</v>
      </c>
      <c r="C25" s="245" t="n">
        <v>17651.33</v>
      </c>
      <c r="D25" s="246"/>
    </row>
    <row r="26" customFormat="false" ht="12.75" hidden="false" customHeight="false" outlineLevel="0" collapsed="false">
      <c r="A26" s="252"/>
      <c r="B26" s="253" t="s">
        <v>40</v>
      </c>
      <c r="C26" s="245" t="n">
        <v>290346.88</v>
      </c>
      <c r="D26" s="246"/>
    </row>
    <row r="27" customFormat="false" ht="12.75" hidden="false" customHeight="false" outlineLevel="0" collapsed="false">
      <c r="A27" s="252"/>
      <c r="B27" s="253" t="s">
        <v>45</v>
      </c>
      <c r="C27" s="245" t="n">
        <v>215079.33</v>
      </c>
      <c r="D27" s="246"/>
    </row>
    <row r="28" customFormat="false" ht="12.75" hidden="false" customHeight="false" outlineLevel="0" collapsed="false">
      <c r="A28" s="252"/>
      <c r="B28" s="253" t="s">
        <v>49</v>
      </c>
      <c r="C28" s="245" t="n">
        <v>24732.36</v>
      </c>
      <c r="D28" s="246"/>
    </row>
    <row r="29" customFormat="false" ht="12.75" hidden="false" customHeight="false" outlineLevel="0" collapsed="false">
      <c r="A29" s="252"/>
      <c r="B29" s="253" t="s">
        <v>59</v>
      </c>
      <c r="C29" s="245" t="n">
        <v>24973.82</v>
      </c>
      <c r="D29" s="246"/>
    </row>
    <row r="30" customFormat="false" ht="12.75" hidden="false" customHeight="false" outlineLevel="0" collapsed="false">
      <c r="A30" s="252"/>
      <c r="B30" s="253" t="s">
        <v>63</v>
      </c>
      <c r="C30" s="245" t="n">
        <v>7586.28</v>
      </c>
      <c r="D30" s="246"/>
    </row>
    <row r="31" customFormat="false" ht="12.75" hidden="true" customHeight="true" outlineLevel="0" collapsed="false">
      <c r="A31" s="252"/>
      <c r="B31" s="255" t="s">
        <v>64</v>
      </c>
      <c r="C31" s="245" t="n">
        <v>0</v>
      </c>
      <c r="D31" s="246"/>
    </row>
    <row r="32" customFormat="false" ht="12.75" hidden="false" customHeight="false" outlineLevel="0" collapsed="false">
      <c r="A32" s="252"/>
      <c r="B32" s="256" t="s">
        <v>65</v>
      </c>
      <c r="C32" s="248" t="n">
        <f aca="false">SUM(C23:C31)</f>
        <v>1375365.41</v>
      </c>
      <c r="D32" s="249"/>
    </row>
    <row r="33" customFormat="false" ht="12.75" hidden="true" customHeight="true" outlineLevel="1" collapsed="false">
      <c r="A33" s="252"/>
      <c r="B33" s="257" t="s">
        <v>0</v>
      </c>
      <c r="C33" s="258"/>
      <c r="D33" s="249"/>
    </row>
    <row r="34" customFormat="false" ht="12.75" hidden="true" customHeight="true" outlineLevel="1" collapsed="false">
      <c r="A34" s="252"/>
      <c r="B34" s="259" t="s">
        <v>268</v>
      </c>
      <c r="C34" s="260" t="s">
        <v>110</v>
      </c>
      <c r="D34" s="249"/>
    </row>
    <row r="35" customFormat="false" ht="12.75" hidden="true" customHeight="true" outlineLevel="1" collapsed="false">
      <c r="A35" s="252"/>
      <c r="B35" s="261"/>
      <c r="C35" s="262" t="s">
        <v>269</v>
      </c>
      <c r="D35" s="249"/>
    </row>
    <row r="36" customFormat="false" ht="12.75" hidden="false" customHeight="false" outlineLevel="0" collapsed="false">
      <c r="A36" s="252"/>
      <c r="B36" s="261"/>
      <c r="C36" s="262"/>
      <c r="D36" s="249"/>
    </row>
    <row r="37" customFormat="false" ht="12.75" hidden="false" customHeight="false" outlineLevel="0" collapsed="false">
      <c r="A37" s="252"/>
      <c r="B37" s="263" t="s">
        <v>270</v>
      </c>
      <c r="C37" s="264" t="n">
        <v>20</v>
      </c>
      <c r="D37" s="265"/>
    </row>
    <row r="38" customFormat="false" ht="12.75" hidden="false" customHeight="false" outlineLevel="0" collapsed="false">
      <c r="A38" s="252"/>
      <c r="B38" s="266"/>
      <c r="C38" s="245"/>
      <c r="D38" s="246"/>
    </row>
    <row r="39" customFormat="false" ht="12.75" hidden="false" customHeight="false" outlineLevel="0" collapsed="false">
      <c r="A39" s="252"/>
      <c r="B39" s="266"/>
      <c r="C39" s="245"/>
      <c r="D39" s="246"/>
    </row>
    <row r="40" customFormat="false" ht="15" hidden="false" customHeight="true" outlineLevel="0" collapsed="false">
      <c r="A40" s="267" t="s">
        <v>7</v>
      </c>
      <c r="B40" s="253" t="s">
        <v>15</v>
      </c>
      <c r="C40" s="245" t="n">
        <v>1302169.21641791</v>
      </c>
      <c r="D40" s="249"/>
    </row>
    <row r="41" customFormat="false" ht="12.75" hidden="false" customHeight="false" outlineLevel="0" collapsed="false">
      <c r="A41" s="267"/>
      <c r="B41" s="253" t="s">
        <v>20</v>
      </c>
      <c r="C41" s="245" t="n">
        <v>498507.462686567</v>
      </c>
      <c r="D41" s="246"/>
      <c r="E41" s="268"/>
      <c r="F41" s="269"/>
    </row>
    <row r="42" customFormat="false" ht="12.75" hidden="false" customHeight="false" outlineLevel="0" collapsed="false">
      <c r="A42" s="267"/>
      <c r="B42" s="253" t="s">
        <v>32</v>
      </c>
      <c r="C42" s="245" t="n">
        <v>11194.0298507463</v>
      </c>
      <c r="D42" s="246"/>
    </row>
    <row r="43" customFormat="false" ht="12.75" hidden="false" customHeight="false" outlineLevel="0" collapsed="false">
      <c r="A43" s="267"/>
      <c r="B43" s="253" t="s">
        <v>40</v>
      </c>
      <c r="C43" s="245" t="n">
        <v>318980.597014925</v>
      </c>
      <c r="D43" s="246"/>
      <c r="E43" s="270"/>
    </row>
    <row r="44" customFormat="false" ht="12.75" hidden="false" customHeight="true" outlineLevel="0" collapsed="false">
      <c r="A44" s="267"/>
      <c r="B44" s="253" t="s">
        <v>45</v>
      </c>
      <c r="C44" s="245" t="n">
        <v>1113832.83582089</v>
      </c>
      <c r="D44" s="246"/>
      <c r="E44" s="75"/>
    </row>
    <row r="45" customFormat="false" ht="12.75" hidden="true" customHeight="false" outlineLevel="0" collapsed="false">
      <c r="A45" s="267"/>
      <c r="B45" s="253" t="s">
        <v>49</v>
      </c>
      <c r="C45" s="245" t="n">
        <v>0</v>
      </c>
      <c r="D45" s="246"/>
    </row>
    <row r="46" customFormat="false" ht="12.75" hidden="false" customHeight="false" outlineLevel="0" collapsed="false">
      <c r="A46" s="267"/>
      <c r="B46" s="253" t="s">
        <v>59</v>
      </c>
      <c r="C46" s="245" t="n">
        <v>76492.5373134329</v>
      </c>
      <c r="D46" s="246"/>
    </row>
    <row r="47" customFormat="false" ht="12.75" hidden="false" customHeight="false" outlineLevel="0" collapsed="false">
      <c r="A47" s="267"/>
      <c r="B47" s="253" t="s">
        <v>63</v>
      </c>
      <c r="C47" s="245" t="n">
        <v>33582.0895522389</v>
      </c>
      <c r="D47" s="246"/>
    </row>
    <row r="48" customFormat="false" ht="12.75" hidden="true" customHeight="true" outlineLevel="0" collapsed="false">
      <c r="A48" s="267"/>
      <c r="B48" s="255" t="s">
        <v>64</v>
      </c>
      <c r="C48" s="245" t="n">
        <v>0</v>
      </c>
      <c r="D48" s="246"/>
    </row>
    <row r="49" customFormat="false" ht="12.75" hidden="false" customHeight="false" outlineLevel="0" collapsed="false">
      <c r="A49" s="267"/>
      <c r="B49" s="256" t="s">
        <v>65</v>
      </c>
      <c r="C49" s="248" t="n">
        <f aca="false">SUM(C40:C47)</f>
        <v>3354758.76865671</v>
      </c>
      <c r="D49" s="249"/>
    </row>
    <row r="50" customFormat="false" ht="10.5" hidden="true" customHeight="true" outlineLevel="1" collapsed="false">
      <c r="A50" s="267"/>
      <c r="B50" s="271" t="s">
        <v>0</v>
      </c>
      <c r="C50" s="153"/>
      <c r="D50" s="246"/>
    </row>
    <row r="51" customFormat="false" ht="10.5" hidden="true" customHeight="true" outlineLevel="1" collapsed="false">
      <c r="A51" s="267"/>
      <c r="B51" s="272" t="s">
        <v>110</v>
      </c>
      <c r="C51" s="153"/>
      <c r="D51" s="246"/>
    </row>
    <row r="52" customFormat="false" ht="10.5" hidden="true" customHeight="true" outlineLevel="1" collapsed="false">
      <c r="A52" s="267"/>
      <c r="B52" s="273"/>
      <c r="C52" s="153"/>
      <c r="D52" s="246"/>
    </row>
    <row r="53" customFormat="false" ht="10.5" hidden="true" customHeight="true" outlineLevel="1" collapsed="false">
      <c r="A53" s="267"/>
      <c r="B53" s="273"/>
      <c r="C53" s="146" t="s">
        <v>269</v>
      </c>
    </row>
    <row r="54" customFormat="false" ht="10.5" hidden="false" customHeight="true" outlineLevel="0" collapsed="false">
      <c r="A54" s="267"/>
      <c r="B54" s="273"/>
      <c r="C54" s="146"/>
    </row>
    <row r="55" customFormat="false" ht="10.5" hidden="false" customHeight="true" outlineLevel="0" collapsed="false">
      <c r="A55" s="267"/>
      <c r="B55" s="274" t="s">
        <v>271</v>
      </c>
      <c r="C55" s="275" t="n">
        <v>31</v>
      </c>
      <c r="D55" s="276"/>
    </row>
    <row r="56" customFormat="false" ht="10.5" hidden="false" customHeight="true" outlineLevel="0" collapsed="false">
      <c r="A56" s="267"/>
      <c r="B56" s="261"/>
      <c r="C56" s="143"/>
      <c r="D56" s="246"/>
    </row>
    <row r="57" customFormat="false" ht="10.5" hidden="false" customHeight="true" outlineLevel="0" collapsed="false">
      <c r="A57" s="267"/>
      <c r="B57" s="261"/>
      <c r="C57" s="143"/>
      <c r="D57" s="246"/>
    </row>
    <row r="58" customFormat="false" ht="10.5" hidden="false" customHeight="true" outlineLevel="0" collapsed="false">
      <c r="A58" s="277" t="s">
        <v>8</v>
      </c>
      <c r="B58" s="261"/>
      <c r="C58" s="143"/>
      <c r="D58" s="246"/>
    </row>
    <row r="59" customFormat="false" ht="10.5" hidden="false" customHeight="true" outlineLevel="0" collapsed="false">
      <c r="A59" s="277"/>
      <c r="B59" s="261" t="s">
        <v>270</v>
      </c>
      <c r="C59" s="143" t="n">
        <v>-11</v>
      </c>
      <c r="D59" s="246"/>
    </row>
    <row r="60" customFormat="false" ht="10.5" hidden="false" customHeight="true" outlineLevel="0" collapsed="false">
      <c r="A60" s="277"/>
      <c r="B60" s="273"/>
      <c r="C60" s="153"/>
      <c r="D60" s="246"/>
    </row>
    <row r="61" customFormat="false" ht="10.5" hidden="false" customHeight="true" outlineLevel="0" collapsed="false">
      <c r="A61" s="278"/>
      <c r="B61" s="279"/>
      <c r="C61" s="190"/>
      <c r="D61" s="190"/>
    </row>
    <row r="62" customFormat="false" ht="10.5" hidden="false" customHeight="true" outlineLevel="0" collapsed="false">
      <c r="B62" s="280"/>
      <c r="C62" s="181"/>
      <c r="D62" s="181"/>
    </row>
    <row r="63" customFormat="false" ht="32.25" hidden="false" customHeight="true" outlineLevel="0" collapsed="false">
      <c r="A63" s="281"/>
      <c r="B63" s="282" t="s">
        <v>272</v>
      </c>
      <c r="C63" s="250" t="s">
        <v>1</v>
      </c>
    </row>
    <row r="64" customFormat="false" ht="12.75" hidden="false" customHeight="true" outlineLevel="0" collapsed="false">
      <c r="A64" s="283" t="s">
        <v>273</v>
      </c>
      <c r="B64" s="253" t="s">
        <v>15</v>
      </c>
      <c r="C64" s="181" t="n">
        <f aca="false">SUM(C116-C23)</f>
        <v>2993389.3875</v>
      </c>
      <c r="D64" s="181"/>
    </row>
    <row r="65" customFormat="false" ht="12.75" hidden="false" customHeight="true" outlineLevel="0" collapsed="false">
      <c r="A65" s="283"/>
      <c r="B65" s="253" t="s">
        <v>20</v>
      </c>
      <c r="C65" s="181" t="n">
        <f aca="false">SUM(C117-C24)</f>
        <v>1761291</v>
      </c>
      <c r="D65" s="181"/>
    </row>
    <row r="66" customFormat="false" ht="12.75" hidden="false" customHeight="true" outlineLevel="0" collapsed="false">
      <c r="A66" s="283"/>
      <c r="B66" s="253" t="s">
        <v>32</v>
      </c>
      <c r="C66" s="181" t="n">
        <f aca="false">SUM(C118-C25)</f>
        <v>33579</v>
      </c>
      <c r="D66" s="181"/>
    </row>
    <row r="67" customFormat="false" ht="12.75" hidden="false" customHeight="true" outlineLevel="0" collapsed="false">
      <c r="A67" s="283"/>
      <c r="B67" s="253" t="s">
        <v>40</v>
      </c>
      <c r="C67" s="181" t="n">
        <f aca="false">SUM(C119-C26)</f>
        <v>957240.0002</v>
      </c>
      <c r="D67" s="181"/>
    </row>
    <row r="68" customFormat="false" ht="12.75" hidden="false" customHeight="true" outlineLevel="0" collapsed="false">
      <c r="A68" s="283"/>
      <c r="B68" s="253" t="s">
        <v>45</v>
      </c>
      <c r="C68" s="181" t="n">
        <f aca="false">SUM(C120-C27)</f>
        <v>3979620</v>
      </c>
      <c r="D68" s="181"/>
    </row>
    <row r="69" customFormat="false" ht="12.75" hidden="false" customHeight="true" outlineLevel="0" collapsed="false">
      <c r="A69" s="283"/>
      <c r="B69" s="253" t="s">
        <v>49</v>
      </c>
      <c r="C69" s="181" t="n">
        <f aca="false">SUM(C121-C28)</f>
        <v>0</v>
      </c>
      <c r="D69" s="181"/>
    </row>
    <row r="70" customFormat="false" ht="12.75" hidden="false" customHeight="true" outlineLevel="0" collapsed="false">
      <c r="A70" s="283"/>
      <c r="B70" s="253" t="s">
        <v>59</v>
      </c>
      <c r="C70" s="181" t="n">
        <f aca="false">SUM(C122-C29)</f>
        <v>252992</v>
      </c>
      <c r="D70" s="181"/>
    </row>
    <row r="71" customFormat="false" ht="12.75" hidden="false" customHeight="true" outlineLevel="0" collapsed="false">
      <c r="A71" s="283"/>
      <c r="B71" s="253" t="s">
        <v>63</v>
      </c>
      <c r="C71" s="181" t="n">
        <f aca="false">SUM(C123-C30)</f>
        <v>100746</v>
      </c>
      <c r="D71" s="181"/>
    </row>
    <row r="72" customFormat="false" ht="12.75" hidden="false" customHeight="true" outlineLevel="0" collapsed="false">
      <c r="A72" s="283"/>
      <c r="B72" s="284" t="s">
        <v>64</v>
      </c>
      <c r="C72" s="181" t="n">
        <f aca="false">SUM(C124-C31)</f>
        <v>0</v>
      </c>
      <c r="D72" s="181"/>
    </row>
    <row r="73" customFormat="false" ht="12.75" hidden="false" customHeight="false" outlineLevel="0" collapsed="false">
      <c r="A73" s="283"/>
      <c r="B73" s="256" t="s">
        <v>65</v>
      </c>
      <c r="C73" s="285" t="n">
        <f aca="false">SUM(C64:C72)</f>
        <v>10078857.3877</v>
      </c>
      <c r="D73" s="181"/>
    </row>
    <row r="74" customFormat="false" ht="12.75" hidden="true" customHeight="false" outlineLevel="1" collapsed="false">
      <c r="A74" s="244"/>
      <c r="B74" s="257" t="s">
        <v>0</v>
      </c>
      <c r="C74" s="190"/>
      <c r="D74" s="190"/>
    </row>
    <row r="75" customFormat="false" ht="12.75" hidden="true" customHeight="false" outlineLevel="1" collapsed="false">
      <c r="A75" s="244"/>
      <c r="B75" s="286" t="s">
        <v>268</v>
      </c>
      <c r="C75" s="262" t="s">
        <v>117</v>
      </c>
      <c r="D75" s="262" t="s">
        <v>274</v>
      </c>
    </row>
    <row r="76" customFormat="false" ht="12.75" hidden="true" customHeight="false" outlineLevel="1" collapsed="false">
      <c r="A76" s="244"/>
      <c r="B76" s="279"/>
      <c r="C76" s="262" t="s">
        <v>229</v>
      </c>
      <c r="D76" s="287"/>
    </row>
    <row r="77" customFormat="false" ht="12.75" hidden="false" customHeight="false" outlineLevel="0" collapsed="false">
      <c r="A77" s="244"/>
      <c r="B77" s="279"/>
      <c r="C77" s="262"/>
      <c r="D77" s="262"/>
    </row>
    <row r="78" customFormat="false" ht="12.75" hidden="false" customHeight="false" outlineLevel="0" collapsed="false">
      <c r="A78" s="244"/>
      <c r="B78" s="288" t="s">
        <v>270</v>
      </c>
      <c r="C78" s="289" t="n">
        <v>29</v>
      </c>
      <c r="D78" s="289"/>
    </row>
    <row r="79" customFormat="false" ht="12.75" hidden="false" customHeight="false" outlineLevel="0" collapsed="false">
      <c r="A79" s="278"/>
      <c r="B79" s="288"/>
      <c r="C79" s="289"/>
      <c r="D79" s="289"/>
    </row>
    <row r="80" customFormat="false" ht="12.75" hidden="false" customHeight="false" outlineLevel="0" collapsed="false">
      <c r="A80" s="278"/>
      <c r="B80" s="279"/>
      <c r="C80" s="190"/>
      <c r="D80" s="190"/>
    </row>
    <row r="81" customFormat="false" ht="12.75" hidden="false" customHeight="true" outlineLevel="0" collapsed="false">
      <c r="A81" s="283" t="s">
        <v>7</v>
      </c>
      <c r="B81" s="253" t="s">
        <v>15</v>
      </c>
      <c r="C81" s="181" t="n">
        <f aca="false">SUM(C133-C40)</f>
        <v>3988721.3619403</v>
      </c>
      <c r="D81" s="181"/>
    </row>
    <row r="82" customFormat="false" ht="12.75" hidden="false" customHeight="true" outlineLevel="0" collapsed="false">
      <c r="A82" s="283"/>
      <c r="B82" s="253" t="s">
        <v>20</v>
      </c>
      <c r="C82" s="181" t="n">
        <f aca="false">SUM(C134-C41)</f>
        <v>1495522.3880597</v>
      </c>
      <c r="D82" s="181"/>
    </row>
    <row r="83" customFormat="false" ht="12.75" hidden="false" customHeight="true" outlineLevel="0" collapsed="false">
      <c r="A83" s="283"/>
      <c r="B83" s="253" t="s">
        <v>32</v>
      </c>
      <c r="C83" s="181" t="n">
        <f aca="false">SUM(C135-C42)</f>
        <v>33582.0895522388</v>
      </c>
      <c r="D83" s="181"/>
    </row>
    <row r="84" customFormat="false" ht="12.75" hidden="false" customHeight="true" outlineLevel="0" collapsed="false">
      <c r="A84" s="283"/>
      <c r="B84" s="253" t="s">
        <v>40</v>
      </c>
      <c r="C84" s="181" t="n">
        <f aca="false">SUM(C136-C43)</f>
        <v>956941.791044776</v>
      </c>
      <c r="D84" s="181"/>
    </row>
    <row r="85" customFormat="false" ht="12.75" hidden="false" customHeight="true" outlineLevel="0" collapsed="false">
      <c r="A85" s="283"/>
      <c r="B85" s="253" t="s">
        <v>45</v>
      </c>
      <c r="C85" s="181" t="n">
        <f aca="false">SUM(C137-C44)</f>
        <v>3341498.50746268</v>
      </c>
      <c r="D85" s="181"/>
    </row>
    <row r="86" customFormat="false" ht="12.75" hidden="false" customHeight="true" outlineLevel="0" collapsed="false">
      <c r="A86" s="283"/>
      <c r="B86" s="253" t="s">
        <v>49</v>
      </c>
      <c r="C86" s="181" t="n">
        <f aca="false">SUM(C138-C45)</f>
        <v>0</v>
      </c>
      <c r="D86" s="181"/>
    </row>
    <row r="87" customFormat="false" ht="12.75" hidden="false" customHeight="true" outlineLevel="0" collapsed="false">
      <c r="A87" s="283"/>
      <c r="B87" s="253" t="s">
        <v>59</v>
      </c>
      <c r="C87" s="181" t="n">
        <f aca="false">SUM(C139-C46)</f>
        <v>229477.611940299</v>
      </c>
      <c r="D87" s="181"/>
    </row>
    <row r="88" customFormat="false" ht="12.75" hidden="false" customHeight="true" outlineLevel="0" collapsed="false">
      <c r="A88" s="283"/>
      <c r="B88" s="253" t="s">
        <v>63</v>
      </c>
      <c r="C88" s="181" t="n">
        <f aca="false">SUM(C140-C47)</f>
        <v>100746.268656717</v>
      </c>
      <c r="D88" s="181"/>
    </row>
    <row r="89" customFormat="false" ht="12.75" hidden="false" customHeight="true" outlineLevel="0" collapsed="false">
      <c r="A89" s="283"/>
      <c r="B89" s="284" t="s">
        <v>64</v>
      </c>
      <c r="C89" s="181" t="n">
        <f aca="false">SUM(C141-C48)</f>
        <v>0</v>
      </c>
      <c r="D89" s="181"/>
    </row>
    <row r="90" customFormat="false" ht="12.75" hidden="false" customHeight="false" outlineLevel="0" collapsed="false">
      <c r="A90" s="283"/>
      <c r="B90" s="256" t="s">
        <v>65</v>
      </c>
      <c r="C90" s="285" t="n">
        <f aca="false">SUM(C81:C89)</f>
        <v>10146490.0186567</v>
      </c>
      <c r="D90" s="144"/>
    </row>
    <row r="91" customFormat="false" ht="12.75" hidden="false" customHeight="false" outlineLevel="0" collapsed="false">
      <c r="A91" s="290"/>
      <c r="B91" s="257" t="s">
        <v>0</v>
      </c>
      <c r="C91" s="190"/>
      <c r="D91" s="190"/>
    </row>
    <row r="92" customFormat="false" ht="12.75" hidden="true" customHeight="false" outlineLevel="1" collapsed="false">
      <c r="A92" s="290"/>
      <c r="B92" s="291" t="s">
        <v>117</v>
      </c>
      <c r="C92" s="190"/>
      <c r="D92" s="190"/>
    </row>
    <row r="93" customFormat="false" ht="12.75" hidden="true" customHeight="false" outlineLevel="1" collapsed="false">
      <c r="A93" s="292"/>
      <c r="B93" s="279"/>
      <c r="C93" s="262" t="s">
        <v>229</v>
      </c>
      <c r="D93" s="287"/>
    </row>
    <row r="94" customFormat="false" ht="12.75" hidden="false" customHeight="false" outlineLevel="0" collapsed="false">
      <c r="A94" s="290"/>
      <c r="B94" s="279"/>
      <c r="C94" s="262"/>
      <c r="D94" s="262"/>
    </row>
    <row r="95" customFormat="false" ht="12.75" hidden="false" customHeight="false" outlineLevel="0" collapsed="false">
      <c r="A95" s="290"/>
      <c r="B95" s="288" t="s">
        <v>271</v>
      </c>
      <c r="C95" s="293" t="n">
        <v>33</v>
      </c>
      <c r="D95" s="293"/>
    </row>
    <row r="96" customFormat="false" ht="12.75" hidden="false" customHeight="false" outlineLevel="0" collapsed="false">
      <c r="A96" s="292"/>
      <c r="B96" s="279"/>
      <c r="C96" s="190"/>
      <c r="D96" s="190"/>
    </row>
    <row r="97" customFormat="false" ht="12.75" hidden="false" customHeight="false" outlineLevel="0" collapsed="false">
      <c r="A97" s="292"/>
      <c r="B97" s="279"/>
      <c r="C97" s="294"/>
      <c r="D97" s="294"/>
    </row>
    <row r="98" customFormat="false" ht="12.75" hidden="false" customHeight="false" outlineLevel="0" collapsed="false">
      <c r="A98" s="292"/>
      <c r="B98" s="279"/>
      <c r="C98" s="190"/>
      <c r="D98" s="190"/>
    </row>
    <row r="99" customFormat="false" ht="12.75" hidden="false" customHeight="false" outlineLevel="0" collapsed="false">
      <c r="A99" s="283" t="s">
        <v>8</v>
      </c>
      <c r="B99" s="295" t="s">
        <v>15</v>
      </c>
      <c r="C99" s="144" t="n">
        <f aca="false">+C64-C81</f>
        <v>-995331.974440299</v>
      </c>
      <c r="D99" s="144"/>
    </row>
    <row r="100" customFormat="false" ht="12.75" hidden="false" customHeight="false" outlineLevel="0" collapsed="false">
      <c r="A100" s="283"/>
      <c r="B100" s="295" t="s">
        <v>20</v>
      </c>
      <c r="C100" s="144" t="n">
        <f aca="false">+C65-C82</f>
        <v>265768.611940301</v>
      </c>
      <c r="D100" s="144"/>
    </row>
    <row r="101" customFormat="false" ht="12.75" hidden="false" customHeight="false" outlineLevel="0" collapsed="false">
      <c r="A101" s="283"/>
      <c r="B101" s="295" t="s">
        <v>32</v>
      </c>
      <c r="C101" s="144" t="n">
        <f aca="false">+C66-C83</f>
        <v>-3.08955223880912</v>
      </c>
      <c r="D101" s="144"/>
    </row>
    <row r="102" customFormat="false" ht="12.75" hidden="false" customHeight="true" outlineLevel="0" collapsed="false">
      <c r="A102" s="283"/>
      <c r="B102" s="295" t="s">
        <v>40</v>
      </c>
      <c r="C102" s="144" t="n">
        <f aca="false">+C67-C84</f>
        <v>298.209155223682</v>
      </c>
      <c r="D102" s="144"/>
    </row>
    <row r="103" customFormat="false" ht="12.75" hidden="false" customHeight="false" outlineLevel="0" collapsed="false">
      <c r="A103" s="283"/>
      <c r="B103" s="295" t="s">
        <v>45</v>
      </c>
      <c r="C103" s="144" t="n">
        <f aca="false">+C68-C85</f>
        <v>638121.492537318</v>
      </c>
      <c r="D103" s="144"/>
    </row>
    <row r="104" customFormat="false" ht="12.75" hidden="false" customHeight="false" outlineLevel="0" collapsed="false">
      <c r="A104" s="283"/>
      <c r="B104" s="295" t="s">
        <v>49</v>
      </c>
      <c r="C104" s="144" t="n">
        <f aca="false">+C69-C86</f>
        <v>0</v>
      </c>
      <c r="D104" s="144"/>
    </row>
    <row r="105" customFormat="false" ht="12.75" hidden="false" customHeight="false" outlineLevel="0" collapsed="false">
      <c r="A105" s="283"/>
      <c r="B105" s="295" t="s">
        <v>59</v>
      </c>
      <c r="C105" s="144" t="n">
        <f aca="false">+C70-C87</f>
        <v>23514.3880597012</v>
      </c>
      <c r="D105" s="144"/>
    </row>
    <row r="106" customFormat="false" ht="12.75" hidden="false" customHeight="false" outlineLevel="0" collapsed="false">
      <c r="A106" s="283"/>
      <c r="B106" s="295" t="s">
        <v>63</v>
      </c>
      <c r="C106" s="144" t="n">
        <f aca="false">+C71-C88</f>
        <v>-0.268656716682017</v>
      </c>
      <c r="D106" s="144"/>
    </row>
    <row r="107" customFormat="false" ht="12.75" hidden="false" customHeight="false" outlineLevel="0" collapsed="false">
      <c r="A107" s="283"/>
      <c r="B107" s="295" t="s">
        <v>64</v>
      </c>
      <c r="C107" s="144" t="n">
        <f aca="false">+C72-C89</f>
        <v>0</v>
      </c>
      <c r="D107" s="144"/>
    </row>
    <row r="108" customFormat="false" ht="12.75" hidden="false" customHeight="false" outlineLevel="0" collapsed="false">
      <c r="A108" s="283"/>
      <c r="B108" s="256" t="s">
        <v>65</v>
      </c>
      <c r="C108" s="285" t="n">
        <f aca="false">SUM(C99:C107)</f>
        <v>-67632.6309567112</v>
      </c>
      <c r="D108" s="144"/>
    </row>
    <row r="109" customFormat="false" ht="12.75" hidden="false" customHeight="false" outlineLevel="0" collapsed="false">
      <c r="A109" s="290"/>
      <c r="B109" s="279"/>
      <c r="C109" s="190"/>
      <c r="D109" s="190"/>
    </row>
    <row r="110" customFormat="false" ht="12.75" hidden="false" customHeight="false" outlineLevel="0" collapsed="false">
      <c r="A110" s="290"/>
      <c r="B110" s="279" t="s">
        <v>270</v>
      </c>
      <c r="C110" s="143" t="n">
        <v>-4</v>
      </c>
      <c r="D110" s="289"/>
    </row>
    <row r="111" customFormat="false" ht="12.75" hidden="false" customHeight="false" outlineLevel="0" collapsed="false">
      <c r="A111" s="292"/>
      <c r="B111" s="279"/>
      <c r="C111" s="190"/>
      <c r="D111" s="190"/>
    </row>
    <row r="112" customFormat="false" ht="12.75" hidden="true" customHeight="false" outlineLevel="1" collapsed="false">
      <c r="A112" s="6" t="s">
        <v>0</v>
      </c>
      <c r="B112" s="295"/>
      <c r="C112" s="144"/>
      <c r="D112" s="144"/>
    </row>
    <row r="113" customFormat="false" ht="12.75" hidden="true" customHeight="true" outlineLevel="1" collapsed="false">
      <c r="A113" s="3" t="s">
        <v>5</v>
      </c>
      <c r="B113" s="255" t="s">
        <v>2</v>
      </c>
      <c r="C113" s="144"/>
      <c r="D113" s="144"/>
    </row>
    <row r="114" customFormat="false" ht="12.75" hidden="false" customHeight="false" outlineLevel="0" collapsed="false">
      <c r="B114" s="295"/>
      <c r="C114" s="144"/>
      <c r="D114" s="144"/>
    </row>
    <row r="115" customFormat="false" ht="30" hidden="false" customHeight="false" outlineLevel="0" collapsed="false">
      <c r="A115" s="241"/>
      <c r="B115" s="296" t="s">
        <v>275</v>
      </c>
      <c r="C115" s="250" t="s">
        <v>1</v>
      </c>
      <c r="D115" s="297"/>
    </row>
    <row r="116" customFormat="false" ht="12.75" hidden="false" customHeight="true" outlineLevel="0" collapsed="false">
      <c r="A116" s="252" t="s">
        <v>6</v>
      </c>
      <c r="B116" s="253" t="s">
        <v>15</v>
      </c>
      <c r="C116" s="245" t="n">
        <v>3705682.2675</v>
      </c>
      <c r="D116" s="297"/>
    </row>
    <row r="117" customFormat="false" ht="12.75" hidden="false" customHeight="false" outlineLevel="0" collapsed="false">
      <c r="A117" s="252"/>
      <c r="B117" s="253" t="s">
        <v>20</v>
      </c>
      <c r="C117" s="245" t="n">
        <v>1843993.53</v>
      </c>
      <c r="D117" s="297"/>
    </row>
    <row r="118" customFormat="false" ht="12.75" hidden="false" customHeight="false" outlineLevel="0" collapsed="false">
      <c r="A118" s="252"/>
      <c r="B118" s="253" t="s">
        <v>32</v>
      </c>
      <c r="C118" s="245" t="n">
        <v>51230.33</v>
      </c>
      <c r="D118" s="297"/>
    </row>
    <row r="119" customFormat="false" ht="12.75" hidden="false" customHeight="false" outlineLevel="0" collapsed="false">
      <c r="A119" s="252"/>
      <c r="B119" s="253" t="s">
        <v>40</v>
      </c>
      <c r="C119" s="245" t="n">
        <v>1247586.8802</v>
      </c>
      <c r="D119" s="246"/>
    </row>
    <row r="120" customFormat="false" ht="12.75" hidden="false" customHeight="false" outlineLevel="0" collapsed="false">
      <c r="A120" s="252"/>
      <c r="B120" s="253" t="s">
        <v>45</v>
      </c>
      <c r="C120" s="245" t="n">
        <v>4194699.33</v>
      </c>
      <c r="D120" s="246"/>
    </row>
    <row r="121" customFormat="false" ht="12.75" hidden="false" customHeight="false" outlineLevel="0" collapsed="false">
      <c r="A121" s="252"/>
      <c r="B121" s="253" t="s">
        <v>49</v>
      </c>
      <c r="C121" s="245" t="n">
        <v>24732.36</v>
      </c>
      <c r="D121" s="246"/>
    </row>
    <row r="122" customFormat="false" ht="12.75" hidden="false" customHeight="true" outlineLevel="0" collapsed="false">
      <c r="A122" s="252"/>
      <c r="B122" s="253" t="s">
        <v>59</v>
      </c>
      <c r="C122" s="245" t="n">
        <v>277965.82</v>
      </c>
      <c r="D122" s="246"/>
    </row>
    <row r="123" customFormat="false" ht="12.75" hidden="false" customHeight="true" outlineLevel="0" collapsed="false">
      <c r="A123" s="252"/>
      <c r="B123" s="253" t="s">
        <v>63</v>
      </c>
      <c r="C123" s="245" t="n">
        <v>108332.28</v>
      </c>
      <c r="D123" s="246"/>
    </row>
    <row r="124" customFormat="false" ht="12.75" hidden="false" customHeight="false" outlineLevel="0" collapsed="false">
      <c r="A124" s="252"/>
      <c r="B124" s="255" t="s">
        <v>64</v>
      </c>
      <c r="C124" s="245" t="n">
        <v>0</v>
      </c>
      <c r="D124" s="246"/>
    </row>
    <row r="125" customFormat="false" ht="12.75" hidden="false" customHeight="false" outlineLevel="0" collapsed="false">
      <c r="A125" s="252"/>
      <c r="B125" s="256" t="s">
        <v>65</v>
      </c>
      <c r="C125" s="248" t="n">
        <f aca="false">SUM(C116:C124)</f>
        <v>11454222.7977</v>
      </c>
      <c r="D125" s="246"/>
    </row>
    <row r="126" customFormat="false" ht="12.75" hidden="true" customHeight="true" outlineLevel="1" collapsed="false">
      <c r="A126" s="252"/>
      <c r="B126" s="257" t="s">
        <v>0</v>
      </c>
      <c r="C126" s="258"/>
      <c r="D126" s="246"/>
    </row>
    <row r="127" customFormat="false" ht="12.75" hidden="true" customHeight="true" outlineLevel="1" collapsed="false">
      <c r="A127" s="252"/>
      <c r="B127" s="259" t="s">
        <v>268</v>
      </c>
      <c r="C127" s="298" t="s">
        <v>121</v>
      </c>
      <c r="D127" s="246"/>
    </row>
    <row r="128" customFormat="false" ht="12.75" hidden="true" customHeight="true" outlineLevel="1" collapsed="false">
      <c r="A128" s="252"/>
      <c r="B128" s="261"/>
      <c r="C128" s="299" t="s">
        <v>269</v>
      </c>
      <c r="D128" s="249"/>
    </row>
    <row r="129" customFormat="false" ht="12.75" hidden="false" customHeight="false" outlineLevel="0" collapsed="false">
      <c r="A129" s="252"/>
      <c r="B129" s="261"/>
      <c r="C129" s="299"/>
      <c r="D129" s="249"/>
    </row>
    <row r="130" customFormat="false" ht="12.75" hidden="false" customHeight="false" outlineLevel="0" collapsed="false">
      <c r="A130" s="252"/>
      <c r="B130" s="300" t="s">
        <v>270</v>
      </c>
      <c r="C130" s="301" t="n">
        <v>29</v>
      </c>
      <c r="D130" s="249"/>
    </row>
    <row r="131" customFormat="false" ht="12.75" hidden="false" customHeight="false" outlineLevel="0" collapsed="false">
      <c r="A131" s="252"/>
      <c r="B131" s="300"/>
      <c r="C131" s="301"/>
      <c r="D131" s="249"/>
    </row>
    <row r="132" customFormat="false" ht="12.75" hidden="false" customHeight="true" outlineLevel="0" collapsed="false">
      <c r="A132" s="252"/>
      <c r="B132" s="273"/>
      <c r="C132" s="266"/>
      <c r="D132" s="246"/>
    </row>
    <row r="133" customFormat="false" ht="12.75" hidden="false" customHeight="true" outlineLevel="0" collapsed="false">
      <c r="A133" s="267" t="s">
        <v>7</v>
      </c>
      <c r="B133" s="253" t="s">
        <v>15</v>
      </c>
      <c r="C133" s="245" t="n">
        <v>5290890.57835821</v>
      </c>
      <c r="D133" s="246"/>
    </row>
    <row r="134" customFormat="false" ht="12.75" hidden="false" customHeight="true" outlineLevel="0" collapsed="false">
      <c r="A134" s="267"/>
      <c r="B134" s="253" t="s">
        <v>20</v>
      </c>
      <c r="C134" s="245" t="n">
        <v>1994029.85074627</v>
      </c>
      <c r="D134" s="246"/>
    </row>
    <row r="135" customFormat="false" ht="12.75" hidden="false" customHeight="false" outlineLevel="0" collapsed="false">
      <c r="A135" s="267"/>
      <c r="B135" s="253" t="s">
        <v>32</v>
      </c>
      <c r="C135" s="245" t="n">
        <v>44776.1194029851</v>
      </c>
      <c r="D135" s="246"/>
    </row>
    <row r="136" customFormat="false" ht="12.75" hidden="false" customHeight="true" outlineLevel="0" collapsed="false">
      <c r="A136" s="267"/>
      <c r="B136" s="253" t="s">
        <v>40</v>
      </c>
      <c r="C136" s="245" t="n">
        <v>1275922.3880597</v>
      </c>
      <c r="D136" s="246"/>
    </row>
    <row r="137" customFormat="false" ht="12.75" hidden="false" customHeight="true" outlineLevel="0" collapsed="false">
      <c r="A137" s="267"/>
      <c r="B137" s="253" t="s">
        <v>45</v>
      </c>
      <c r="C137" s="245" t="n">
        <v>4455331.34328358</v>
      </c>
      <c r="D137" s="246"/>
    </row>
    <row r="138" customFormat="false" ht="12.75" hidden="false" customHeight="true" outlineLevel="0" collapsed="false">
      <c r="A138" s="267"/>
      <c r="B138" s="253" t="s">
        <v>49</v>
      </c>
      <c r="C138" s="245" t="n">
        <v>0</v>
      </c>
      <c r="D138" s="246"/>
    </row>
    <row r="139" customFormat="false" ht="12.75" hidden="false" customHeight="true" outlineLevel="0" collapsed="false">
      <c r="A139" s="267"/>
      <c r="B139" s="253" t="s">
        <v>59</v>
      </c>
      <c r="C139" s="245" t="n">
        <v>305970.149253732</v>
      </c>
      <c r="D139" s="246"/>
    </row>
    <row r="140" customFormat="false" ht="12.75" hidden="false" customHeight="true" outlineLevel="0" collapsed="false">
      <c r="A140" s="267"/>
      <c r="B140" s="253" t="s">
        <v>63</v>
      </c>
      <c r="C140" s="245" t="n">
        <v>134328.358208956</v>
      </c>
      <c r="D140" s="265"/>
    </row>
    <row r="141" customFormat="false" ht="12.75" hidden="false" customHeight="true" outlineLevel="0" collapsed="false">
      <c r="A141" s="267"/>
      <c r="B141" s="255" t="s">
        <v>64</v>
      </c>
      <c r="C141" s="245" t="n">
        <v>0</v>
      </c>
      <c r="D141" s="265"/>
    </row>
    <row r="142" customFormat="false" ht="12.75" hidden="false" customHeight="false" outlineLevel="0" collapsed="false">
      <c r="A142" s="267"/>
      <c r="B142" s="256" t="s">
        <v>65</v>
      </c>
      <c r="C142" s="248" t="n">
        <f aca="false">SUM(C133:C141)</f>
        <v>13501248.7873134</v>
      </c>
      <c r="D142" s="246"/>
    </row>
    <row r="143" customFormat="false" ht="12.75" hidden="true" customHeight="true" outlineLevel="1" collapsed="false">
      <c r="A143" s="244"/>
      <c r="B143" s="257" t="s">
        <v>0</v>
      </c>
      <c r="C143" s="258"/>
      <c r="D143" s="258"/>
    </row>
    <row r="144" customFormat="false" ht="12.75" hidden="true" customHeight="false" outlineLevel="1" collapsed="false">
      <c r="A144" s="244"/>
      <c r="B144" s="286" t="s">
        <v>121</v>
      </c>
      <c r="C144" s="258"/>
      <c r="D144" s="258"/>
    </row>
    <row r="145" customFormat="false" ht="12.75" hidden="true" customHeight="false" outlineLevel="1" collapsed="false">
      <c r="A145" s="244"/>
      <c r="B145" s="279"/>
      <c r="C145" s="299" t="s">
        <v>229</v>
      </c>
      <c r="D145" s="246"/>
    </row>
    <row r="146" customFormat="false" ht="12.75" hidden="false" customHeight="false" outlineLevel="0" collapsed="false">
      <c r="A146" s="244"/>
      <c r="B146" s="279"/>
      <c r="C146" s="299"/>
      <c r="D146" s="246"/>
    </row>
    <row r="147" customFormat="false" ht="12.75" hidden="false" customHeight="true" outlineLevel="0" collapsed="false">
      <c r="A147" s="302"/>
      <c r="B147" s="303" t="s">
        <v>271</v>
      </c>
      <c r="C147" s="304" t="n">
        <v>33</v>
      </c>
      <c r="D147" s="246"/>
    </row>
    <row r="148" customFormat="false" ht="12.75" hidden="false" customHeight="true" outlineLevel="0" collapsed="false">
      <c r="A148" s="278"/>
      <c r="B148" s="288"/>
      <c r="C148" s="299"/>
      <c r="D148" s="299"/>
    </row>
    <row r="149" customFormat="false" ht="12.75" hidden="false" customHeight="false" outlineLevel="0" collapsed="false">
      <c r="A149" s="278"/>
      <c r="B149" s="279"/>
      <c r="C149" s="258"/>
      <c r="D149" s="258"/>
    </row>
    <row r="150" customFormat="false" ht="12.75" hidden="false" customHeight="false" outlineLevel="0" collapsed="false">
      <c r="A150" s="283" t="s">
        <v>8</v>
      </c>
      <c r="B150" s="295" t="s">
        <v>15</v>
      </c>
      <c r="C150" s="144" t="n">
        <f aca="false">+C116-C133</f>
        <v>-1585208.31085821</v>
      </c>
      <c r="D150" s="144"/>
    </row>
    <row r="151" customFormat="false" ht="12.75" hidden="false" customHeight="true" outlineLevel="0" collapsed="false">
      <c r="A151" s="283"/>
      <c r="B151" s="295" t="s">
        <v>20</v>
      </c>
      <c r="C151" s="144" t="n">
        <f aca="false">+C117-C134</f>
        <v>-150036.320746266</v>
      </c>
      <c r="D151" s="144"/>
    </row>
    <row r="152" customFormat="false" ht="12.75" hidden="false" customHeight="false" outlineLevel="0" collapsed="false">
      <c r="A152" s="283"/>
      <c r="B152" s="295" t="s">
        <v>32</v>
      </c>
      <c r="C152" s="144" t="n">
        <f aca="false">+C118-C135</f>
        <v>6454.21059701492</v>
      </c>
      <c r="D152" s="144"/>
    </row>
    <row r="153" customFormat="false" ht="12.75" hidden="false" customHeight="true" outlineLevel="0" collapsed="false">
      <c r="A153" s="283"/>
      <c r="B153" s="295" t="s">
        <v>40</v>
      </c>
      <c r="C153" s="144" t="n">
        <f aca="false">+C119-C136</f>
        <v>-28335.5078597018</v>
      </c>
      <c r="D153" s="144"/>
    </row>
    <row r="154" customFormat="false" ht="12.75" hidden="false" customHeight="true" outlineLevel="0" collapsed="false">
      <c r="A154" s="283"/>
      <c r="B154" s="295" t="s">
        <v>45</v>
      </c>
      <c r="C154" s="144" t="n">
        <f aca="false">+C120-C137</f>
        <v>-260632.013283576</v>
      </c>
      <c r="D154" s="144"/>
    </row>
    <row r="155" customFormat="false" ht="12.75" hidden="false" customHeight="true" outlineLevel="0" collapsed="false">
      <c r="A155" s="283"/>
      <c r="B155" s="295" t="s">
        <v>49</v>
      </c>
      <c r="C155" s="144" t="n">
        <f aca="false">+C121-C138</f>
        <v>24732.36</v>
      </c>
      <c r="D155" s="144"/>
    </row>
    <row r="156" customFormat="false" ht="12.75" hidden="false" customHeight="true" outlineLevel="0" collapsed="false">
      <c r="A156" s="283"/>
      <c r="B156" s="295" t="s">
        <v>59</v>
      </c>
      <c r="C156" s="144" t="n">
        <f aca="false">+C122-C139</f>
        <v>-28004.3292537316</v>
      </c>
      <c r="D156" s="144"/>
    </row>
    <row r="157" customFormat="false" ht="12" hidden="false" customHeight="true" outlineLevel="0" collapsed="false">
      <c r="A157" s="283"/>
      <c r="B157" s="295" t="s">
        <v>63</v>
      </c>
      <c r="C157" s="144" t="n">
        <f aca="false">+C123-C140</f>
        <v>-25996.0782089556</v>
      </c>
      <c r="D157" s="144"/>
    </row>
    <row r="158" customFormat="false" ht="12" hidden="false" customHeight="true" outlineLevel="0" collapsed="false">
      <c r="A158" s="283"/>
      <c r="B158" s="295" t="s">
        <v>64</v>
      </c>
      <c r="C158" s="144" t="n">
        <f aca="false">+C124-C141</f>
        <v>0</v>
      </c>
      <c r="D158" s="144"/>
    </row>
    <row r="159" customFormat="false" ht="12.75" hidden="false" customHeight="false" outlineLevel="0" collapsed="false">
      <c r="A159" s="283"/>
      <c r="B159" s="256" t="s">
        <v>65</v>
      </c>
      <c r="C159" s="285" t="n">
        <f aca="false">SUM(C150:C158)</f>
        <v>-2047025.98961343</v>
      </c>
      <c r="D159" s="144"/>
    </row>
    <row r="160" customFormat="false" ht="12.75" hidden="false" customHeight="false" outlineLevel="0" collapsed="false">
      <c r="A160" s="305"/>
    </row>
    <row r="161" customFormat="false" ht="12.75" hidden="false" customHeight="false" outlineLevel="0" collapsed="false">
      <c r="A161" s="306"/>
      <c r="B161" s="307" t="s">
        <v>270</v>
      </c>
      <c r="C161" s="143" t="n">
        <v>-4</v>
      </c>
      <c r="D161" s="308"/>
    </row>
    <row r="165" customFormat="false" ht="12.75" hidden="true" customHeight="false" outlineLevel="0" collapsed="false"/>
  </sheetData>
  <mergeCells count="9">
    <mergeCell ref="A23:A39"/>
    <mergeCell ref="A40:A57"/>
    <mergeCell ref="A58:A60"/>
    <mergeCell ref="A64:A73"/>
    <mergeCell ref="A81:A90"/>
    <mergeCell ref="A99:A108"/>
    <mergeCell ref="A116:A132"/>
    <mergeCell ref="A133:A142"/>
    <mergeCell ref="A150:A159"/>
  </mergeCells>
  <printOptions headings="false" gridLines="false" gridLinesSet="true" horizontalCentered="false" verticalCentered="false"/>
  <pageMargins left="0.354166666666667" right="0.157638888888889" top="0.590277777777778" bottom="0.7875" header="0.511811023622047" footer="0.511805555555556"/>
  <pageSetup paperSize="9" scale="65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>&amp;L&amp;F   &amp;A&amp;C&amp;8&amp;P &amp;R&amp;D   &amp;T</oddFooter>
  </headerFooter>
  <rowBreaks count="2" manualBreakCount="2">
    <brk id="60" man="true" max="16383" min="0"/>
    <brk id="110" man="true" max="16383" min="0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K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1" activeCellId="0" sqref="D21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240" width="9.28"/>
    <col collapsed="false" customWidth="true" hidden="false" outlineLevel="0" max="2" min="2" style="0" width="22.7"/>
    <col collapsed="false" customWidth="true" hidden="false" outlineLevel="0" max="3" min="3" style="0" width="15.7"/>
    <col collapsed="false" customWidth="true" hidden="false" outlineLevel="0" max="4" min="4" style="0" width="13.14"/>
    <col collapsed="false" customWidth="true" hidden="false" outlineLevel="0" max="6" min="6" style="0" width="22.7"/>
    <col collapsed="false" customWidth="true" hidden="false" outlineLevel="0" max="7" min="7" style="0" width="15.7"/>
    <col collapsed="false" customWidth="true" hidden="false" outlineLevel="0" max="8" min="8" style="0" width="13.14"/>
    <col collapsed="false" customWidth="true" hidden="false" outlineLevel="0" max="10" min="10" style="0" width="22.7"/>
    <col collapsed="false" customWidth="true" hidden="false" outlineLevel="0" max="11" min="11" style="0" width="15.7"/>
  </cols>
  <sheetData>
    <row r="4" customFormat="false" ht="12.75" hidden="false" customHeight="false" outlineLevel="0" collapsed="false">
      <c r="B4" s="6" t="s">
        <v>0</v>
      </c>
    </row>
    <row r="5" customFormat="false" ht="12.75" hidden="false" customHeight="true" outlineLevel="0" collapsed="false">
      <c r="B5" s="3" t="s">
        <v>6</v>
      </c>
      <c r="C5" s="3" t="s">
        <v>5</v>
      </c>
      <c r="D5" s="18"/>
    </row>
    <row r="7" customFormat="false" ht="25.5" hidden="true" customHeight="false" outlineLevel="1" collapsed="false">
      <c r="A7" s="241"/>
      <c r="B7" s="242" t="s">
        <v>266</v>
      </c>
      <c r="C7" s="241" t="s">
        <v>229</v>
      </c>
      <c r="D7" s="243"/>
      <c r="E7" s="309"/>
      <c r="F7" s="309"/>
      <c r="G7" s="309"/>
      <c r="H7" s="309"/>
      <c r="I7" s="309"/>
      <c r="J7" s="309"/>
      <c r="K7" s="309"/>
    </row>
    <row r="8" customFormat="false" ht="12.75" hidden="true" customHeight="false" outlineLevel="1" collapsed="false">
      <c r="A8" s="244"/>
      <c r="B8" s="20" t="s">
        <v>15</v>
      </c>
      <c r="C8" s="245" t="n">
        <v>2888814.47958333</v>
      </c>
      <c r="D8" s="246"/>
    </row>
    <row r="9" customFormat="false" ht="12.75" hidden="true" customHeight="false" outlineLevel="1" collapsed="false">
      <c r="A9" s="244"/>
      <c r="B9" s="20" t="s">
        <v>20</v>
      </c>
      <c r="C9" s="245" t="n">
        <v>646819.07</v>
      </c>
      <c r="D9" s="246"/>
    </row>
    <row r="10" customFormat="false" ht="12.75" hidden="true" customHeight="false" outlineLevel="1" collapsed="false">
      <c r="A10" s="244"/>
      <c r="B10" s="20" t="s">
        <v>32</v>
      </c>
      <c r="C10" s="245" t="n">
        <v>54607.95</v>
      </c>
      <c r="D10" s="246"/>
    </row>
    <row r="11" customFormat="false" ht="12.75" hidden="true" customHeight="false" outlineLevel="1" collapsed="false">
      <c r="A11" s="244"/>
      <c r="B11" s="20" t="s">
        <v>40</v>
      </c>
      <c r="C11" s="245" t="n">
        <v>124062.96</v>
      </c>
      <c r="D11" s="246"/>
    </row>
    <row r="12" customFormat="false" ht="12.75" hidden="true" customHeight="false" outlineLevel="1" collapsed="false">
      <c r="A12" s="244"/>
      <c r="B12" s="20" t="s">
        <v>45</v>
      </c>
      <c r="C12" s="245" t="n">
        <v>11603.03</v>
      </c>
      <c r="D12" s="246"/>
    </row>
    <row r="13" customFormat="false" ht="12.75" hidden="true" customHeight="false" outlineLevel="1" collapsed="false">
      <c r="A13" s="244"/>
      <c r="B13" s="20" t="s">
        <v>49</v>
      </c>
      <c r="C13" s="245" t="n">
        <v>0</v>
      </c>
      <c r="D13" s="246"/>
    </row>
    <row r="14" customFormat="false" ht="12.75" hidden="true" customHeight="false" outlineLevel="1" collapsed="false">
      <c r="A14" s="244"/>
      <c r="B14" s="20" t="s">
        <v>59</v>
      </c>
      <c r="C14" s="245" t="n">
        <v>75858.33</v>
      </c>
      <c r="D14" s="246"/>
    </row>
    <row r="15" customFormat="false" ht="12.75" hidden="true" customHeight="false" outlineLevel="1" collapsed="false">
      <c r="A15" s="244"/>
      <c r="B15" s="20" t="s">
        <v>63</v>
      </c>
      <c r="C15" s="245" t="n">
        <v>36284.99</v>
      </c>
      <c r="D15" s="246"/>
    </row>
    <row r="16" customFormat="false" ht="12.75" hidden="true" customHeight="false" outlineLevel="1" collapsed="false">
      <c r="A16" s="244"/>
      <c r="B16" s="18" t="s">
        <v>64</v>
      </c>
      <c r="C16" s="245" t="n">
        <v>0</v>
      </c>
      <c r="D16" s="246"/>
    </row>
    <row r="17" customFormat="false" ht="15" hidden="true" customHeight="true" outlineLevel="1" collapsed="false">
      <c r="A17" s="244"/>
      <c r="B17" s="247" t="s">
        <v>65</v>
      </c>
      <c r="C17" s="248" t="n">
        <v>3838050.80958333</v>
      </c>
      <c r="D17" s="249"/>
      <c r="E17" s="75"/>
      <c r="F17" s="75"/>
      <c r="G17" s="75"/>
      <c r="H17" s="75"/>
      <c r="I17" s="75"/>
      <c r="J17" s="75"/>
      <c r="K17" s="75"/>
    </row>
    <row r="19" customFormat="false" ht="12.75" hidden="true" customHeight="false" outlineLevel="1" collapsed="false">
      <c r="A19" s="6" t="s">
        <v>0</v>
      </c>
    </row>
    <row r="20" customFormat="false" ht="12.75" hidden="true" customHeight="true" outlineLevel="1" collapsed="false">
      <c r="A20" s="3" t="s">
        <v>3</v>
      </c>
      <c r="B20" s="18" t="s">
        <v>2</v>
      </c>
    </row>
    <row r="22" customFormat="false" ht="45" hidden="false" customHeight="false" outlineLevel="0" collapsed="false">
      <c r="A22" s="241"/>
      <c r="B22" s="242" t="s">
        <v>267</v>
      </c>
      <c r="C22" s="250" t="s">
        <v>276</v>
      </c>
      <c r="D22" s="251"/>
      <c r="E22" s="241"/>
      <c r="F22" s="282" t="s">
        <v>272</v>
      </c>
      <c r="G22" s="250" t="s">
        <v>276</v>
      </c>
      <c r="H22" s="309"/>
      <c r="I22" s="241"/>
      <c r="J22" s="296" t="s">
        <v>275</v>
      </c>
      <c r="K22" s="250" t="s">
        <v>276</v>
      </c>
    </row>
    <row r="23" customFormat="false" ht="12.75" hidden="false" customHeight="true" outlineLevel="0" collapsed="false">
      <c r="A23" s="283" t="s">
        <v>6</v>
      </c>
      <c r="B23" s="253" t="s">
        <v>15</v>
      </c>
      <c r="C23" s="245" t="n">
        <v>-712293</v>
      </c>
      <c r="D23" s="254"/>
      <c r="E23" s="283" t="s">
        <v>6</v>
      </c>
      <c r="F23" s="253" t="s">
        <v>15</v>
      </c>
      <c r="G23" s="245" t="n">
        <v>-2993389</v>
      </c>
      <c r="H23" s="310"/>
      <c r="I23" s="283" t="s">
        <v>6</v>
      </c>
      <c r="J23" s="253" t="s">
        <v>15</v>
      </c>
      <c r="K23" s="245" t="n">
        <v>-3705682</v>
      </c>
    </row>
    <row r="24" customFormat="false" ht="12.75" hidden="false" customHeight="false" outlineLevel="0" collapsed="false">
      <c r="A24" s="283"/>
      <c r="B24" s="253" t="s">
        <v>20</v>
      </c>
      <c r="C24" s="245" t="n">
        <v>-82703</v>
      </c>
      <c r="D24" s="246"/>
      <c r="E24" s="283"/>
      <c r="F24" s="253" t="s">
        <v>20</v>
      </c>
      <c r="G24" s="245" t="n">
        <v>-1911327</v>
      </c>
      <c r="I24" s="283"/>
      <c r="J24" s="253" t="s">
        <v>20</v>
      </c>
      <c r="K24" s="245" t="n">
        <v>-1994030</v>
      </c>
    </row>
    <row r="25" customFormat="false" ht="12.75" hidden="false" customHeight="false" outlineLevel="0" collapsed="false">
      <c r="A25" s="283"/>
      <c r="B25" s="253" t="s">
        <v>32</v>
      </c>
      <c r="C25" s="245" t="n">
        <v>-8651</v>
      </c>
      <c r="D25" s="246"/>
      <c r="E25" s="283"/>
      <c r="F25" s="253" t="s">
        <v>32</v>
      </c>
      <c r="G25" s="245" t="n">
        <v>-36125</v>
      </c>
      <c r="I25" s="283"/>
      <c r="J25" s="253" t="s">
        <v>32</v>
      </c>
      <c r="K25" s="245" t="n">
        <v>-44776</v>
      </c>
    </row>
    <row r="26" customFormat="false" ht="12.75" hidden="false" customHeight="false" outlineLevel="0" collapsed="false">
      <c r="A26" s="283"/>
      <c r="B26" s="253" t="s">
        <v>40</v>
      </c>
      <c r="C26" s="245" t="n">
        <v>-218347</v>
      </c>
      <c r="D26" s="246"/>
      <c r="E26" s="283"/>
      <c r="F26" s="253" t="s">
        <v>40</v>
      </c>
      <c r="G26" s="245" t="n">
        <v>-985575</v>
      </c>
      <c r="I26" s="283"/>
      <c r="J26" s="253" t="s">
        <v>40</v>
      </c>
      <c r="K26" s="245" t="n">
        <v>-1275922</v>
      </c>
    </row>
    <row r="27" customFormat="false" ht="12.75" hidden="false" customHeight="false" outlineLevel="0" collapsed="false">
      <c r="A27" s="283"/>
      <c r="B27" s="253" t="s">
        <v>45</v>
      </c>
      <c r="C27" s="245" t="n">
        <v>-287079</v>
      </c>
      <c r="D27" s="246"/>
      <c r="E27" s="283"/>
      <c r="F27" s="253" t="s">
        <v>45</v>
      </c>
      <c r="G27" s="245" t="n">
        <v>-4240252</v>
      </c>
      <c r="I27" s="283"/>
      <c r="J27" s="253" t="s">
        <v>45</v>
      </c>
      <c r="K27" s="245" t="n">
        <v>-4455331</v>
      </c>
    </row>
    <row r="28" customFormat="false" ht="12.75" hidden="false" customHeight="true" outlineLevel="0" collapsed="false">
      <c r="A28" s="283"/>
      <c r="B28" s="253" t="s">
        <v>49</v>
      </c>
      <c r="C28" s="245" t="n">
        <v>-15732</v>
      </c>
      <c r="D28" s="246"/>
      <c r="E28" s="283"/>
      <c r="F28" s="253" t="s">
        <v>49</v>
      </c>
      <c r="G28" s="245" t="n">
        <v>-45000</v>
      </c>
      <c r="I28" s="283"/>
      <c r="J28" s="253" t="s">
        <v>49</v>
      </c>
      <c r="K28" s="245" t="n">
        <v>-60732</v>
      </c>
    </row>
    <row r="29" customFormat="false" ht="12.75" hidden="false" customHeight="false" outlineLevel="0" collapsed="false">
      <c r="A29" s="283"/>
      <c r="B29" s="253" t="s">
        <v>59</v>
      </c>
      <c r="C29" s="245" t="n">
        <v>-24974</v>
      </c>
      <c r="D29" s="246"/>
      <c r="E29" s="283"/>
      <c r="F29" s="253" t="s">
        <v>59</v>
      </c>
      <c r="G29" s="245" t="n">
        <v>-211264</v>
      </c>
      <c r="I29" s="283"/>
      <c r="J29" s="253" t="s">
        <v>59</v>
      </c>
      <c r="K29" s="245" t="n">
        <v>-236238</v>
      </c>
    </row>
    <row r="30" customFormat="false" ht="12.75" hidden="false" customHeight="false" outlineLevel="0" collapsed="false">
      <c r="A30" s="283"/>
      <c r="B30" s="253" t="s">
        <v>63</v>
      </c>
      <c r="C30" s="245" t="n">
        <v>-7586</v>
      </c>
      <c r="D30" s="246"/>
      <c r="E30" s="283"/>
      <c r="F30" s="253" t="s">
        <v>63</v>
      </c>
      <c r="G30" s="245" t="n">
        <v>-100746</v>
      </c>
      <c r="I30" s="283"/>
      <c r="J30" s="253" t="s">
        <v>63</v>
      </c>
      <c r="K30" s="245" t="n">
        <v>-108332</v>
      </c>
    </row>
    <row r="31" customFormat="false" ht="12.75" hidden="true" customHeight="true" outlineLevel="0" collapsed="false">
      <c r="A31" s="283"/>
      <c r="B31" s="255" t="s">
        <v>64</v>
      </c>
      <c r="C31" s="245" t="n">
        <v>0</v>
      </c>
      <c r="D31" s="246"/>
      <c r="E31" s="283"/>
      <c r="F31" s="255" t="s">
        <v>64</v>
      </c>
      <c r="G31" s="245" t="n">
        <v>0</v>
      </c>
      <c r="I31" s="283"/>
      <c r="J31" s="255" t="s">
        <v>64</v>
      </c>
      <c r="K31" s="245" t="n">
        <v>0</v>
      </c>
    </row>
    <row r="32" customFormat="false" ht="12.75" hidden="false" customHeight="false" outlineLevel="0" collapsed="false">
      <c r="A32" s="283"/>
      <c r="B32" s="256" t="s">
        <v>65</v>
      </c>
      <c r="C32" s="248" t="n">
        <f aca="false">SUM(C23:C31)</f>
        <v>-1357365</v>
      </c>
      <c r="D32" s="249"/>
      <c r="E32" s="283"/>
      <c r="F32" s="256" t="s">
        <v>65</v>
      </c>
      <c r="G32" s="248" t="n">
        <f aca="false">SUM(G23:G31)</f>
        <v>-10523678</v>
      </c>
      <c r="H32" s="75"/>
      <c r="I32" s="283"/>
      <c r="J32" s="256" t="s">
        <v>65</v>
      </c>
      <c r="K32" s="248" t="n">
        <f aca="false">SUM(K23:K31)</f>
        <v>-11881043</v>
      </c>
    </row>
    <row r="33" customFormat="false" ht="12.75" hidden="true" customHeight="true" outlineLevel="1" collapsed="false">
      <c r="A33" s="283"/>
      <c r="B33" s="257" t="s">
        <v>0</v>
      </c>
      <c r="C33" s="258"/>
      <c r="D33" s="249"/>
      <c r="E33" s="283"/>
      <c r="F33" s="257" t="s">
        <v>0</v>
      </c>
      <c r="G33" s="258"/>
      <c r="H33" s="75"/>
      <c r="I33" s="283"/>
      <c r="J33" s="257" t="s">
        <v>0</v>
      </c>
      <c r="K33" s="258"/>
    </row>
    <row r="34" customFormat="false" ht="12.75" hidden="true" customHeight="true" outlineLevel="1" collapsed="false">
      <c r="A34" s="283"/>
      <c r="B34" s="259" t="s">
        <v>268</v>
      </c>
      <c r="C34" s="260" t="s">
        <v>110</v>
      </c>
      <c r="D34" s="249"/>
      <c r="E34" s="283"/>
      <c r="F34" s="259" t="s">
        <v>268</v>
      </c>
      <c r="G34" s="260" t="s">
        <v>110</v>
      </c>
      <c r="H34" s="75"/>
      <c r="I34" s="283"/>
      <c r="J34" s="259" t="s">
        <v>268</v>
      </c>
      <c r="K34" s="260" t="s">
        <v>110</v>
      </c>
    </row>
    <row r="35" customFormat="false" ht="12.75" hidden="true" customHeight="true" outlineLevel="1" collapsed="false">
      <c r="A35" s="283"/>
      <c r="B35" s="261"/>
      <c r="C35" s="262" t="s">
        <v>269</v>
      </c>
      <c r="D35" s="249"/>
      <c r="E35" s="283"/>
      <c r="F35" s="261"/>
      <c r="G35" s="262" t="s">
        <v>269</v>
      </c>
      <c r="H35" s="75"/>
      <c r="I35" s="283"/>
      <c r="J35" s="261"/>
      <c r="K35" s="262" t="s">
        <v>269</v>
      </c>
    </row>
    <row r="36" customFormat="false" ht="12.75" hidden="false" customHeight="false" outlineLevel="0" collapsed="false">
      <c r="A36" s="283"/>
      <c r="B36" s="261"/>
      <c r="C36" s="262"/>
      <c r="D36" s="249"/>
      <c r="E36" s="283"/>
      <c r="F36" s="261"/>
      <c r="G36" s="262"/>
      <c r="H36" s="75"/>
      <c r="I36" s="283"/>
      <c r="J36" s="261"/>
      <c r="K36" s="262"/>
    </row>
    <row r="37" customFormat="false" ht="12.75" hidden="false" customHeight="false" outlineLevel="0" collapsed="false">
      <c r="A37" s="283"/>
      <c r="B37" s="288" t="s">
        <v>270</v>
      </c>
      <c r="C37" s="264" t="n">
        <v>20</v>
      </c>
      <c r="D37" s="265"/>
      <c r="E37" s="283"/>
      <c r="F37" s="288" t="s">
        <v>270</v>
      </c>
      <c r="G37" s="264" t="n">
        <v>29</v>
      </c>
      <c r="H37" s="311"/>
      <c r="I37" s="283"/>
      <c r="J37" s="288" t="s">
        <v>270</v>
      </c>
      <c r="K37" s="264" t="n">
        <v>29</v>
      </c>
    </row>
    <row r="38" customFormat="false" ht="12.75" hidden="false" customHeight="false" outlineLevel="0" collapsed="false">
      <c r="A38" s="283"/>
      <c r="B38" s="266"/>
      <c r="C38" s="245"/>
      <c r="D38" s="246"/>
      <c r="E38" s="283"/>
      <c r="F38" s="266"/>
      <c r="G38" s="245"/>
      <c r="H38" s="7"/>
      <c r="I38" s="283"/>
      <c r="J38" s="266"/>
      <c r="K38" s="245"/>
    </row>
    <row r="39" customFormat="false" ht="12.75" hidden="false" customHeight="false" outlineLevel="0" collapsed="false">
      <c r="A39" s="283"/>
      <c r="B39" s="266"/>
      <c r="C39" s="245"/>
      <c r="D39" s="246"/>
      <c r="E39" s="283"/>
      <c r="F39" s="266"/>
      <c r="G39" s="245"/>
      <c r="H39" s="7"/>
      <c r="I39" s="283"/>
      <c r="J39" s="266"/>
      <c r="K39" s="245"/>
    </row>
    <row r="40" customFormat="false" ht="15" hidden="false" customHeight="true" outlineLevel="0" collapsed="false">
      <c r="A40" s="283" t="s">
        <v>7</v>
      </c>
      <c r="B40" s="253" t="s">
        <v>15</v>
      </c>
      <c r="C40" s="245" t="n">
        <v>-1302169</v>
      </c>
      <c r="D40" s="249"/>
      <c r="E40" s="283" t="s">
        <v>7</v>
      </c>
      <c r="F40" s="253" t="s">
        <v>15</v>
      </c>
      <c r="G40" s="245" t="n">
        <v>-3988721</v>
      </c>
      <c r="H40" s="75"/>
      <c r="I40" s="283" t="s">
        <v>7</v>
      </c>
      <c r="J40" s="253" t="s">
        <v>15</v>
      </c>
      <c r="K40" s="245" t="n">
        <v>-5290891</v>
      </c>
    </row>
    <row r="41" customFormat="false" ht="12.75" hidden="false" customHeight="false" outlineLevel="0" collapsed="false">
      <c r="A41" s="283"/>
      <c r="B41" s="253" t="s">
        <v>20</v>
      </c>
      <c r="C41" s="245" t="n">
        <v>-498507</v>
      </c>
      <c r="D41" s="246"/>
      <c r="E41" s="283"/>
      <c r="F41" s="253" t="s">
        <v>20</v>
      </c>
      <c r="G41" s="245" t="n">
        <v>-1495522</v>
      </c>
      <c r="I41" s="283"/>
      <c r="J41" s="253" t="s">
        <v>20</v>
      </c>
      <c r="K41" s="245" t="n">
        <v>-1994030</v>
      </c>
    </row>
    <row r="42" customFormat="false" ht="12.75" hidden="false" customHeight="false" outlineLevel="0" collapsed="false">
      <c r="A42" s="283"/>
      <c r="B42" s="253" t="s">
        <v>32</v>
      </c>
      <c r="C42" s="245" t="n">
        <v>-11194</v>
      </c>
      <c r="D42" s="246"/>
      <c r="E42" s="283"/>
      <c r="F42" s="253" t="s">
        <v>32</v>
      </c>
      <c r="G42" s="245" t="n">
        <v>-33582</v>
      </c>
      <c r="I42" s="283"/>
      <c r="J42" s="253" t="s">
        <v>32</v>
      </c>
      <c r="K42" s="245" t="n">
        <v>-44776</v>
      </c>
    </row>
    <row r="43" customFormat="false" ht="12.75" hidden="false" customHeight="false" outlineLevel="0" collapsed="false">
      <c r="A43" s="283"/>
      <c r="B43" s="253" t="s">
        <v>40</v>
      </c>
      <c r="C43" s="245" t="n">
        <v>-318981</v>
      </c>
      <c r="D43" s="246"/>
      <c r="E43" s="283"/>
      <c r="F43" s="253" t="s">
        <v>40</v>
      </c>
      <c r="G43" s="245" t="n">
        <v>-956942</v>
      </c>
      <c r="I43" s="283"/>
      <c r="J43" s="253" t="s">
        <v>40</v>
      </c>
      <c r="K43" s="245" t="n">
        <v>-1275922</v>
      </c>
    </row>
    <row r="44" customFormat="false" ht="12.75" hidden="false" customHeight="true" outlineLevel="0" collapsed="false">
      <c r="A44" s="283"/>
      <c r="B44" s="253" t="s">
        <v>45</v>
      </c>
      <c r="C44" s="245" t="n">
        <v>-1113833</v>
      </c>
      <c r="D44" s="246"/>
      <c r="E44" s="283"/>
      <c r="F44" s="253" t="s">
        <v>45</v>
      </c>
      <c r="G44" s="245" t="n">
        <v>-3341499</v>
      </c>
      <c r="I44" s="283"/>
      <c r="J44" s="253" t="s">
        <v>45</v>
      </c>
      <c r="K44" s="245" t="n">
        <v>-4455331</v>
      </c>
    </row>
    <row r="45" customFormat="false" ht="12.75" hidden="false" customHeight="true" outlineLevel="0" collapsed="false">
      <c r="A45" s="283"/>
      <c r="B45" s="253" t="s">
        <v>49</v>
      </c>
      <c r="C45" s="245" t="n">
        <v>0</v>
      </c>
      <c r="D45" s="246"/>
      <c r="E45" s="283"/>
      <c r="F45" s="253" t="s">
        <v>49</v>
      </c>
      <c r="G45" s="245" t="n">
        <v>0</v>
      </c>
      <c r="I45" s="283"/>
      <c r="J45" s="253" t="s">
        <v>49</v>
      </c>
      <c r="K45" s="245" t="n">
        <v>0</v>
      </c>
    </row>
    <row r="46" customFormat="false" ht="12.75" hidden="false" customHeight="false" outlineLevel="0" collapsed="false">
      <c r="A46" s="283"/>
      <c r="B46" s="253" t="s">
        <v>59</v>
      </c>
      <c r="C46" s="245" t="n">
        <v>-76493</v>
      </c>
      <c r="D46" s="246"/>
      <c r="E46" s="283"/>
      <c r="F46" s="253" t="s">
        <v>59</v>
      </c>
      <c r="G46" s="245" t="n">
        <v>-229478</v>
      </c>
      <c r="I46" s="283"/>
      <c r="J46" s="253" t="s">
        <v>59</v>
      </c>
      <c r="K46" s="245" t="n">
        <v>-305970</v>
      </c>
    </row>
    <row r="47" customFormat="false" ht="12.75" hidden="false" customHeight="false" outlineLevel="0" collapsed="false">
      <c r="A47" s="283"/>
      <c r="B47" s="253" t="s">
        <v>63</v>
      </c>
      <c r="C47" s="245" t="n">
        <v>-33582</v>
      </c>
      <c r="D47" s="246"/>
      <c r="E47" s="283"/>
      <c r="F47" s="253" t="s">
        <v>63</v>
      </c>
      <c r="G47" s="245" t="n">
        <v>-100746</v>
      </c>
      <c r="I47" s="283"/>
      <c r="J47" s="253" t="s">
        <v>63</v>
      </c>
      <c r="K47" s="245" t="n">
        <v>-134328</v>
      </c>
    </row>
    <row r="48" customFormat="false" ht="12.75" hidden="true" customHeight="true" outlineLevel="0" collapsed="false">
      <c r="A48" s="283"/>
      <c r="B48" s="255" t="s">
        <v>64</v>
      </c>
      <c r="C48" s="245" t="n">
        <v>0</v>
      </c>
      <c r="D48" s="246"/>
      <c r="E48" s="283"/>
      <c r="F48" s="255" t="s">
        <v>64</v>
      </c>
      <c r="G48" s="245" t="n">
        <v>0</v>
      </c>
      <c r="I48" s="283"/>
      <c r="J48" s="255" t="s">
        <v>64</v>
      </c>
      <c r="K48" s="245" t="n">
        <v>0</v>
      </c>
    </row>
    <row r="49" customFormat="false" ht="12.75" hidden="false" customHeight="false" outlineLevel="0" collapsed="false">
      <c r="A49" s="283"/>
      <c r="B49" s="256" t="s">
        <v>65</v>
      </c>
      <c r="C49" s="248" t="n">
        <f aca="false">SUM(C40:C47)</f>
        <v>-3354759</v>
      </c>
      <c r="D49" s="312"/>
      <c r="E49" s="283"/>
      <c r="F49" s="256" t="s">
        <v>65</v>
      </c>
      <c r="G49" s="248" t="n">
        <f aca="false">SUM(G40:G47)</f>
        <v>-10146490</v>
      </c>
      <c r="H49" s="75"/>
      <c r="I49" s="283"/>
      <c r="J49" s="256" t="s">
        <v>65</v>
      </c>
      <c r="K49" s="248" t="n">
        <f aca="false">SUM(K40:K47)</f>
        <v>-13501248</v>
      </c>
    </row>
    <row r="50" customFormat="false" ht="10.5" hidden="true" customHeight="true" outlineLevel="1" collapsed="false">
      <c r="A50" s="283"/>
      <c r="B50" s="271" t="s">
        <v>0</v>
      </c>
      <c r="C50" s="153"/>
      <c r="D50" s="246"/>
      <c r="E50" s="283"/>
      <c r="F50" s="271" t="s">
        <v>0</v>
      </c>
      <c r="G50" s="153"/>
      <c r="I50" s="283"/>
      <c r="J50" s="271" t="s">
        <v>0</v>
      </c>
      <c r="K50" s="153"/>
    </row>
    <row r="51" customFormat="false" ht="10.5" hidden="true" customHeight="true" outlineLevel="1" collapsed="false">
      <c r="A51" s="283"/>
      <c r="B51" s="272" t="s">
        <v>110</v>
      </c>
      <c r="C51" s="153"/>
      <c r="D51" s="246"/>
      <c r="E51" s="283"/>
      <c r="F51" s="272" t="s">
        <v>110</v>
      </c>
      <c r="G51" s="153"/>
      <c r="I51" s="283"/>
      <c r="J51" s="272" t="s">
        <v>110</v>
      </c>
      <c r="K51" s="153"/>
    </row>
    <row r="52" customFormat="false" ht="10.5" hidden="true" customHeight="true" outlineLevel="1" collapsed="false">
      <c r="A52" s="283"/>
      <c r="B52" s="273"/>
      <c r="C52" s="153"/>
      <c r="D52" s="246"/>
      <c r="E52" s="283"/>
      <c r="F52" s="273"/>
      <c r="G52" s="153"/>
      <c r="I52" s="283"/>
      <c r="J52" s="273"/>
      <c r="K52" s="153"/>
    </row>
    <row r="53" customFormat="false" ht="10.5" hidden="true" customHeight="true" outlineLevel="1" collapsed="false">
      <c r="A53" s="283"/>
      <c r="B53" s="273"/>
      <c r="C53" s="146" t="s">
        <v>269</v>
      </c>
      <c r="E53" s="283"/>
      <c r="F53" s="273"/>
      <c r="G53" s="146" t="s">
        <v>269</v>
      </c>
      <c r="I53" s="283"/>
      <c r="J53" s="273"/>
      <c r="K53" s="146" t="s">
        <v>269</v>
      </c>
    </row>
    <row r="54" customFormat="false" ht="10.5" hidden="false" customHeight="true" outlineLevel="0" collapsed="false">
      <c r="A54" s="283"/>
      <c r="B54" s="273"/>
      <c r="C54" s="146"/>
      <c r="E54" s="283"/>
      <c r="F54" s="273"/>
      <c r="G54" s="146"/>
      <c r="I54" s="283"/>
      <c r="J54" s="273"/>
      <c r="K54" s="146"/>
    </row>
    <row r="55" customFormat="false" ht="15.75" hidden="false" customHeight="true" outlineLevel="0" collapsed="false">
      <c r="A55" s="283"/>
      <c r="B55" s="288" t="s">
        <v>271</v>
      </c>
      <c r="C55" s="275" t="n">
        <v>31</v>
      </c>
      <c r="D55" s="276"/>
      <c r="E55" s="283"/>
      <c r="F55" s="288" t="s">
        <v>271</v>
      </c>
      <c r="G55" s="275" t="n">
        <v>31</v>
      </c>
      <c r="H55" s="276"/>
      <c r="I55" s="283"/>
      <c r="J55" s="288" t="s">
        <v>271</v>
      </c>
      <c r="K55" s="275" t="n">
        <v>31</v>
      </c>
    </row>
    <row r="56" customFormat="false" ht="10.5" hidden="false" customHeight="true" outlineLevel="0" collapsed="false">
      <c r="A56" s="283"/>
      <c r="B56" s="261"/>
      <c r="C56" s="143"/>
      <c r="D56" s="246"/>
      <c r="E56" s="283"/>
      <c r="F56" s="261"/>
      <c r="G56" s="143"/>
      <c r="I56" s="283"/>
      <c r="J56" s="261"/>
      <c r="K56" s="143"/>
    </row>
    <row r="57" customFormat="false" ht="10.5" hidden="false" customHeight="true" outlineLevel="0" collapsed="false">
      <c r="A57" s="283"/>
      <c r="B57" s="261"/>
      <c r="C57" s="143"/>
      <c r="D57" s="246"/>
      <c r="E57" s="283"/>
      <c r="F57" s="261"/>
      <c r="G57" s="143"/>
      <c r="I57" s="244"/>
      <c r="J57" s="261"/>
      <c r="K57" s="143"/>
    </row>
    <row r="58" customFormat="false" ht="12.75" hidden="false" customHeight="true" outlineLevel="0" collapsed="false">
      <c r="A58" s="283" t="s">
        <v>8</v>
      </c>
      <c r="B58" s="295" t="s">
        <v>15</v>
      </c>
      <c r="C58" s="144" t="n">
        <f aca="false">+C23-C40</f>
        <v>589876</v>
      </c>
      <c r="D58" s="144"/>
      <c r="E58" s="283" t="s">
        <v>8</v>
      </c>
      <c r="F58" s="295" t="s">
        <v>15</v>
      </c>
      <c r="G58" s="144" t="n">
        <f aca="false">+G23-G40</f>
        <v>995332</v>
      </c>
      <c r="H58" s="75"/>
      <c r="I58" s="283" t="s">
        <v>8</v>
      </c>
      <c r="J58" s="295" t="s">
        <v>15</v>
      </c>
      <c r="K58" s="144" t="n">
        <f aca="false">+K23-K40</f>
        <v>1585209</v>
      </c>
    </row>
    <row r="59" customFormat="false" ht="12.75" hidden="false" customHeight="false" outlineLevel="0" collapsed="false">
      <c r="A59" s="283"/>
      <c r="B59" s="295" t="s">
        <v>20</v>
      </c>
      <c r="C59" s="144" t="n">
        <f aca="false">+C24-C41</f>
        <v>415804</v>
      </c>
      <c r="D59" s="144"/>
      <c r="E59" s="283"/>
      <c r="F59" s="295" t="s">
        <v>20</v>
      </c>
      <c r="G59" s="144" t="n">
        <f aca="false">+G24-G41</f>
        <v>-415805</v>
      </c>
      <c r="H59" s="75"/>
      <c r="I59" s="283"/>
      <c r="J59" s="295" t="s">
        <v>20</v>
      </c>
      <c r="K59" s="144" t="n">
        <f aca="false">+K24-K41</f>
        <v>0</v>
      </c>
    </row>
    <row r="60" customFormat="false" ht="12.75" hidden="false" customHeight="false" outlineLevel="0" collapsed="false">
      <c r="A60" s="283"/>
      <c r="B60" s="295" t="s">
        <v>32</v>
      </c>
      <c r="C60" s="144" t="n">
        <f aca="false">+C25-C42</f>
        <v>2543</v>
      </c>
      <c r="D60" s="144"/>
      <c r="E60" s="283"/>
      <c r="F60" s="295" t="s">
        <v>32</v>
      </c>
      <c r="G60" s="144" t="n">
        <f aca="false">+G25-G42</f>
        <v>-2543</v>
      </c>
      <c r="I60" s="283"/>
      <c r="J60" s="295" t="s">
        <v>32</v>
      </c>
      <c r="K60" s="144" t="n">
        <f aca="false">+K25-K42</f>
        <v>0</v>
      </c>
    </row>
    <row r="61" customFormat="false" ht="12.75" hidden="false" customHeight="true" outlineLevel="0" collapsed="false">
      <c r="A61" s="283"/>
      <c r="B61" s="295" t="s">
        <v>40</v>
      </c>
      <c r="C61" s="144" t="n">
        <f aca="false">+C26-C43</f>
        <v>100634</v>
      </c>
      <c r="D61" s="144"/>
      <c r="E61" s="283"/>
      <c r="F61" s="295" t="s">
        <v>40</v>
      </c>
      <c r="G61" s="144" t="n">
        <f aca="false">+G26-G43</f>
        <v>-28633</v>
      </c>
      <c r="I61" s="283"/>
      <c r="J61" s="295" t="s">
        <v>40</v>
      </c>
      <c r="K61" s="144" t="n">
        <f aca="false">+K26-K43</f>
        <v>0</v>
      </c>
    </row>
    <row r="62" customFormat="false" ht="12.75" hidden="false" customHeight="false" outlineLevel="0" collapsed="false">
      <c r="A62" s="283"/>
      <c r="B62" s="295" t="s">
        <v>45</v>
      </c>
      <c r="C62" s="144" t="n">
        <f aca="false">+C27-C44</f>
        <v>826754</v>
      </c>
      <c r="D62" s="144"/>
      <c r="E62" s="283"/>
      <c r="F62" s="295" t="s">
        <v>45</v>
      </c>
      <c r="G62" s="144" t="n">
        <f aca="false">+G27-G44</f>
        <v>-898753</v>
      </c>
      <c r="I62" s="283"/>
      <c r="J62" s="295" t="s">
        <v>45</v>
      </c>
      <c r="K62" s="144" t="n">
        <f aca="false">+K27-K44</f>
        <v>0</v>
      </c>
    </row>
    <row r="63" customFormat="false" ht="12.75" hidden="false" customHeight="false" outlineLevel="0" collapsed="false">
      <c r="A63" s="283"/>
      <c r="B63" s="295" t="s">
        <v>49</v>
      </c>
      <c r="C63" s="144" t="n">
        <f aca="false">+C28-C45</f>
        <v>-15732</v>
      </c>
      <c r="D63" s="144"/>
      <c r="E63" s="283"/>
      <c r="F63" s="295" t="s">
        <v>49</v>
      </c>
      <c r="G63" s="144" t="n">
        <f aca="false">+G28-G45</f>
        <v>-45000</v>
      </c>
      <c r="I63" s="283"/>
      <c r="J63" s="295" t="s">
        <v>49</v>
      </c>
      <c r="K63" s="144" t="n">
        <f aca="false">+K28-K45</f>
        <v>-60732</v>
      </c>
    </row>
    <row r="64" customFormat="false" ht="12.75" hidden="false" customHeight="false" outlineLevel="0" collapsed="false">
      <c r="A64" s="283"/>
      <c r="B64" s="295" t="s">
        <v>59</v>
      </c>
      <c r="C64" s="144" t="n">
        <f aca="false">+C29-C46</f>
        <v>51519</v>
      </c>
      <c r="D64" s="144"/>
      <c r="E64" s="283"/>
      <c r="F64" s="295" t="s">
        <v>59</v>
      </c>
      <c r="G64" s="144" t="n">
        <f aca="false">+G29-G46</f>
        <v>18214</v>
      </c>
      <c r="I64" s="283"/>
      <c r="J64" s="295" t="s">
        <v>59</v>
      </c>
      <c r="K64" s="144" t="n">
        <f aca="false">+K29-K46</f>
        <v>69732</v>
      </c>
    </row>
    <row r="65" customFormat="false" ht="12.75" hidden="false" customHeight="false" outlineLevel="0" collapsed="false">
      <c r="A65" s="283"/>
      <c r="B65" s="295" t="s">
        <v>63</v>
      </c>
      <c r="C65" s="144" t="n">
        <f aca="false">+C30-C47</f>
        <v>25996</v>
      </c>
      <c r="D65" s="144"/>
      <c r="E65" s="283"/>
      <c r="F65" s="295" t="s">
        <v>63</v>
      </c>
      <c r="G65" s="144" t="n">
        <f aca="false">+G30-G47</f>
        <v>0</v>
      </c>
      <c r="I65" s="283"/>
      <c r="J65" s="295" t="s">
        <v>63</v>
      </c>
      <c r="K65" s="144" t="n">
        <f aca="false">+K30-K47</f>
        <v>25996</v>
      </c>
    </row>
    <row r="66" customFormat="false" ht="12.75" hidden="true" customHeight="false" outlineLevel="0" collapsed="false">
      <c r="A66" s="283"/>
      <c r="B66" s="295" t="s">
        <v>64</v>
      </c>
      <c r="C66" s="144" t="n">
        <f aca="false">+C31-C48</f>
        <v>0</v>
      </c>
      <c r="D66" s="144"/>
      <c r="E66" s="283"/>
      <c r="F66" s="295" t="s">
        <v>64</v>
      </c>
      <c r="G66" s="144" t="n">
        <f aca="false">+G31-G48</f>
        <v>0</v>
      </c>
      <c r="I66" s="283"/>
      <c r="J66" s="295" t="s">
        <v>64</v>
      </c>
      <c r="K66" s="144" t="n">
        <v>0</v>
      </c>
    </row>
    <row r="67" customFormat="false" ht="12.75" hidden="false" customHeight="false" outlineLevel="0" collapsed="false">
      <c r="A67" s="283"/>
      <c r="B67" s="256" t="s">
        <v>65</v>
      </c>
      <c r="C67" s="285" t="n">
        <f aca="false">SUM(C58:C66)</f>
        <v>1997394</v>
      </c>
      <c r="D67" s="144"/>
      <c r="E67" s="283"/>
      <c r="F67" s="256" t="s">
        <v>65</v>
      </c>
      <c r="G67" s="285" t="n">
        <f aca="false">SUM(G58:G66)</f>
        <v>-377188</v>
      </c>
      <c r="I67" s="283"/>
      <c r="J67" s="256" t="s">
        <v>65</v>
      </c>
      <c r="K67" s="285" t="n">
        <f aca="false">SUM(K58:K66)</f>
        <v>1620205</v>
      </c>
    </row>
    <row r="68" customFormat="false" ht="12.75" hidden="false" customHeight="false" outlineLevel="0" collapsed="false">
      <c r="A68" s="0"/>
      <c r="B68" s="279"/>
      <c r="C68" s="190"/>
      <c r="D68" s="190"/>
      <c r="E68" s="273"/>
      <c r="F68" s="279"/>
      <c r="G68" s="190"/>
      <c r="J68" s="279"/>
      <c r="K68" s="190"/>
    </row>
    <row r="69" customFormat="false" ht="12.75" hidden="false" customHeight="false" outlineLevel="0" collapsed="false">
      <c r="A69" s="0"/>
      <c r="B69" s="279" t="s">
        <v>270</v>
      </c>
      <c r="C69" s="143" t="n">
        <v>-11</v>
      </c>
      <c r="D69" s="289"/>
      <c r="E69" s="273"/>
      <c r="F69" s="279" t="s">
        <v>270</v>
      </c>
      <c r="G69" s="289" t="n">
        <v>-2</v>
      </c>
      <c r="J69" s="279" t="s">
        <v>270</v>
      </c>
      <c r="K69" s="289" t="n">
        <v>-2</v>
      </c>
    </row>
    <row r="70" customFormat="false" ht="12.75" hidden="false" customHeight="false" outlineLevel="0" collapsed="false">
      <c r="A70" s="0"/>
      <c r="B70" s="279"/>
      <c r="C70" s="143"/>
      <c r="D70" s="289"/>
      <c r="E70" s="273"/>
      <c r="F70" s="279"/>
      <c r="G70" s="289"/>
      <c r="J70" s="279"/>
      <c r="K70" s="289"/>
    </row>
    <row r="71" customFormat="false" ht="12.75" hidden="false" customHeight="false" outlineLevel="0" collapsed="false">
      <c r="A71" s="0"/>
      <c r="B71" s="279"/>
      <c r="C71" s="143"/>
      <c r="D71" s="289"/>
      <c r="E71" s="273"/>
      <c r="F71" s="279"/>
      <c r="G71" s="289"/>
      <c r="J71" s="279"/>
      <c r="K71" s="289"/>
    </row>
    <row r="72" customFormat="false" ht="12.75" hidden="false" customHeight="false" outlineLevel="0" collapsed="false">
      <c r="A72" s="0"/>
      <c r="B72" s="279"/>
      <c r="C72" s="143"/>
      <c r="D72" s="289"/>
      <c r="E72" s="273"/>
      <c r="F72" s="279"/>
      <c r="G72" s="289"/>
      <c r="J72" s="279"/>
      <c r="K72" s="289"/>
    </row>
    <row r="73" customFormat="false" ht="12.75" hidden="false" customHeight="false" outlineLevel="0" collapsed="false">
      <c r="A73" s="0"/>
      <c r="B73" s="279"/>
      <c r="C73" s="143"/>
      <c r="D73" s="289"/>
      <c r="E73" s="273"/>
      <c r="F73" s="279"/>
      <c r="G73" s="289"/>
      <c r="J73" s="279"/>
      <c r="K73" s="289"/>
    </row>
    <row r="74" customFormat="false" ht="12.75" hidden="false" customHeight="false" outlineLevel="0" collapsed="false">
      <c r="A74" s="0"/>
      <c r="B74" s="279"/>
      <c r="C74" s="143"/>
      <c r="D74" s="289"/>
      <c r="E74" s="273"/>
      <c r="F74" s="279"/>
      <c r="G74" s="289"/>
      <c r="J74" s="279"/>
      <c r="K74" s="289"/>
    </row>
    <row r="75" customFormat="false" ht="12.75" hidden="false" customHeight="false" outlineLevel="0" collapsed="false">
      <c r="A75" s="0"/>
      <c r="B75" s="279"/>
      <c r="C75" s="143"/>
      <c r="D75" s="289"/>
      <c r="E75" s="273"/>
      <c r="F75" s="279"/>
      <c r="G75" s="289"/>
      <c r="J75" s="279"/>
      <c r="K75" s="289"/>
    </row>
    <row r="76" customFormat="false" ht="12.75" hidden="false" customHeight="false" outlineLevel="0" collapsed="false">
      <c r="A76" s="0"/>
      <c r="B76" s="279"/>
      <c r="C76" s="143"/>
      <c r="D76" s="289"/>
      <c r="E76" s="273"/>
      <c r="F76" s="279"/>
      <c r="G76" s="289"/>
      <c r="J76" s="279"/>
      <c r="K76" s="289"/>
    </row>
    <row r="77" customFormat="false" ht="12.75" hidden="false" customHeight="false" outlineLevel="0" collapsed="false">
      <c r="A77" s="0"/>
      <c r="B77" s="279"/>
      <c r="C77" s="143"/>
      <c r="D77" s="289"/>
      <c r="E77" s="273"/>
      <c r="F77" s="279"/>
      <c r="G77" s="289"/>
      <c r="J77" s="279"/>
      <c r="K77" s="289"/>
    </row>
    <row r="78" customFormat="false" ht="12.75" hidden="false" customHeight="false" outlineLevel="0" collapsed="false">
      <c r="A78" s="0"/>
      <c r="B78" s="279"/>
      <c r="C78" s="143"/>
      <c r="D78" s="289"/>
      <c r="E78" s="273"/>
      <c r="F78" s="279"/>
      <c r="G78" s="289"/>
      <c r="J78" s="279"/>
      <c r="K78" s="289"/>
    </row>
    <row r="79" customFormat="false" ht="12.75" hidden="false" customHeight="false" outlineLevel="0" collapsed="false">
      <c r="A79" s="0"/>
      <c r="B79" s="279"/>
      <c r="C79" s="143"/>
      <c r="D79" s="289"/>
      <c r="E79" s="273"/>
      <c r="F79" s="279"/>
      <c r="G79" s="289"/>
      <c r="J79" s="279"/>
      <c r="K79" s="289"/>
    </row>
    <row r="80" customFormat="false" ht="12.75" hidden="false" customHeight="false" outlineLevel="0" collapsed="false">
      <c r="A80" s="0"/>
      <c r="B80" s="279"/>
      <c r="C80" s="143"/>
      <c r="D80" s="289"/>
      <c r="E80" s="273"/>
      <c r="F80" s="279"/>
      <c r="G80" s="289"/>
      <c r="J80" s="279"/>
      <c r="K80" s="289"/>
    </row>
    <row r="81" customFormat="false" ht="12.75" hidden="false" customHeight="false" outlineLevel="0" collapsed="false">
      <c r="A81" s="0"/>
      <c r="B81" s="279"/>
      <c r="C81" s="143"/>
      <c r="D81" s="289"/>
      <c r="E81" s="273"/>
      <c r="F81" s="279"/>
      <c r="G81" s="289"/>
      <c r="J81" s="279"/>
      <c r="K81" s="289"/>
    </row>
    <row r="82" customFormat="false" ht="12.75" hidden="false" customHeight="false" outlineLevel="0" collapsed="false">
      <c r="A82" s="0"/>
      <c r="B82" s="279"/>
      <c r="C82" s="143"/>
      <c r="D82" s="289"/>
      <c r="E82" s="273"/>
      <c r="F82" s="279"/>
      <c r="G82" s="289"/>
      <c r="J82" s="279"/>
      <c r="K82" s="289"/>
    </row>
    <row r="83" customFormat="false" ht="12.75" hidden="false" customHeight="false" outlineLevel="0" collapsed="false">
      <c r="A83" s="0"/>
      <c r="B83" s="279"/>
      <c r="C83" s="143"/>
      <c r="D83" s="289"/>
      <c r="E83" s="273"/>
      <c r="F83" s="279"/>
      <c r="G83" s="289"/>
      <c r="J83" s="279"/>
      <c r="K83" s="289"/>
    </row>
    <row r="84" customFormat="false" ht="57" hidden="false" customHeight="true" outlineLevel="0" collapsed="false">
      <c r="A84" s="0"/>
      <c r="D84" s="246"/>
      <c r="E84" s="273"/>
      <c r="F84" s="273"/>
      <c r="G84" s="153"/>
    </row>
    <row r="85" customFormat="false" ht="10.5" hidden="true" customHeight="true" outlineLevel="0" collapsed="false">
      <c r="A85" s="278"/>
      <c r="D85" s="190"/>
      <c r="E85" s="278"/>
      <c r="F85" s="279"/>
      <c r="G85" s="190"/>
      <c r="I85" s="278"/>
      <c r="J85" s="279"/>
      <c r="K85" s="190"/>
    </row>
    <row r="86" customFormat="false" ht="10.5" hidden="true" customHeight="true" outlineLevel="0" collapsed="false">
      <c r="D86" s="181"/>
      <c r="E86" s="240"/>
      <c r="F86" s="280"/>
      <c r="G86" s="181"/>
      <c r="I86" s="240"/>
      <c r="J86" s="280"/>
      <c r="K86" s="181"/>
    </row>
    <row r="87" customFormat="false" ht="12.75" hidden="true" customHeight="false" outlineLevel="0" collapsed="false">
      <c r="E87" s="75"/>
      <c r="F87" s="75"/>
      <c r="G87" s="75"/>
      <c r="H87" s="75"/>
      <c r="I87" s="75"/>
      <c r="J87" s="75"/>
      <c r="K87" s="75"/>
    </row>
    <row r="88" customFormat="false" ht="12.75" hidden="true" customHeight="false" outlineLevel="0" collapsed="false">
      <c r="E88" s="75"/>
      <c r="F88" s="75"/>
      <c r="G88" s="75"/>
      <c r="H88" s="75"/>
      <c r="I88" s="75"/>
      <c r="J88" s="75"/>
      <c r="K88" s="75"/>
    </row>
    <row r="89" customFormat="false" ht="12.75" hidden="true" customHeight="false" outlineLevel="0" collapsed="false">
      <c r="E89" s="75"/>
      <c r="F89" s="75"/>
      <c r="G89" s="75"/>
      <c r="H89" s="75"/>
      <c r="I89" s="75"/>
      <c r="J89" s="75"/>
      <c r="K89" s="75"/>
    </row>
    <row r="90" customFormat="false" ht="12.75" hidden="true" customHeight="false" outlineLevel="0" collapsed="false"/>
    <row r="91" customFormat="false" ht="12.75" hidden="true" customHeight="false" outlineLevel="0" collapsed="false">
      <c r="E91" s="276"/>
      <c r="F91" s="276"/>
      <c r="G91" s="276"/>
      <c r="H91" s="276"/>
      <c r="I91" s="276"/>
      <c r="J91" s="276"/>
      <c r="K91" s="276"/>
    </row>
    <row r="99" customFormat="false" ht="12.75" hidden="false" customHeight="false" outlineLevel="0" collapsed="false">
      <c r="E99" s="75"/>
      <c r="F99" s="75"/>
      <c r="G99" s="75"/>
      <c r="H99" s="75"/>
      <c r="I99" s="75"/>
      <c r="J99" s="75"/>
      <c r="K99" s="75"/>
    </row>
    <row r="101" customFormat="false" ht="12.75" hidden="false" customHeight="false" outlineLevel="0" collapsed="false">
      <c r="E101" s="75"/>
      <c r="F101" s="75"/>
      <c r="G101" s="75"/>
      <c r="H101" s="75"/>
      <c r="I101" s="75"/>
      <c r="J101" s="75"/>
      <c r="K101" s="75"/>
    </row>
  </sheetData>
  <mergeCells count="15">
    <mergeCell ref="A23:A32"/>
    <mergeCell ref="E23:E32"/>
    <mergeCell ref="I23:I32"/>
    <mergeCell ref="A33:A39"/>
    <mergeCell ref="E33:E39"/>
    <mergeCell ref="I33:I39"/>
    <mergeCell ref="A40:A49"/>
    <mergeCell ref="E40:E49"/>
    <mergeCell ref="I40:I49"/>
    <mergeCell ref="A50:A57"/>
    <mergeCell ref="E50:E57"/>
    <mergeCell ref="I50:I56"/>
    <mergeCell ref="A58:A67"/>
    <mergeCell ref="E58:E67"/>
    <mergeCell ref="I58:I6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6:D1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9" activeCellId="0" sqref="H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5.99"/>
    <col collapsed="false" customWidth="true" hidden="false" outlineLevel="0" max="3" min="3" style="0" width="30.13"/>
  </cols>
  <sheetData>
    <row r="6" customFormat="false" ht="12.75" hidden="false" customHeight="false" outlineLevel="0" collapsed="false">
      <c r="B6" s="6" t="s">
        <v>0</v>
      </c>
    </row>
    <row r="7" customFormat="false" ht="12.75" hidden="false" customHeight="true" outlineLevel="0" collapsed="false">
      <c r="B7" s="1" t="s">
        <v>6</v>
      </c>
      <c r="C7" s="1" t="s">
        <v>5</v>
      </c>
      <c r="D7" s="1" t="s">
        <v>2</v>
      </c>
    </row>
    <row r="9" customFormat="false" ht="12.75" hidden="false" customHeight="false" outlineLevel="0" collapsed="false">
      <c r="C9" s="0" t="s">
        <v>277</v>
      </c>
    </row>
    <row r="10" customFormat="false" ht="12.75" hidden="false" customHeight="false" outlineLevel="0" collapsed="false">
      <c r="B10" s="0" t="s">
        <v>278</v>
      </c>
      <c r="C10" s="20" t="n">
        <v>0</v>
      </c>
    </row>
    <row r="11" customFormat="false" ht="12.75" hidden="false" customHeight="false" outlineLevel="0" collapsed="false">
      <c r="B11" s="0" t="s">
        <v>279</v>
      </c>
      <c r="C11" s="20" t="n">
        <v>0</v>
      </c>
    </row>
    <row r="12" customFormat="false" ht="12.75" hidden="false" customHeight="false" outlineLevel="0" collapsed="false">
      <c r="B12" s="0" t="s">
        <v>9</v>
      </c>
      <c r="C12" s="20" t="n">
        <v>0</v>
      </c>
    </row>
    <row r="13" customFormat="false" ht="12.75" hidden="false" customHeight="false" outlineLevel="0" collapsed="false">
      <c r="B13" s="0" t="s">
        <v>10</v>
      </c>
      <c r="C13" s="20" t="n">
        <v>1009731.73507463</v>
      </c>
    </row>
    <row r="14" customFormat="false" ht="12.75" hidden="false" customHeight="false" outlineLevel="0" collapsed="false">
      <c r="B14" s="0" t="s">
        <v>11</v>
      </c>
      <c r="C14" s="20" t="n">
        <v>0</v>
      </c>
    </row>
    <row r="15" customFormat="false" ht="12.75" hidden="false" customHeight="false" outlineLevel="0" collapsed="false">
      <c r="B15" s="0" t="s">
        <v>12</v>
      </c>
      <c r="C15" s="20" t="n">
        <v>0</v>
      </c>
    </row>
    <row r="16" customFormat="false" ht="12.75" hidden="false" customHeight="false" outlineLevel="0" collapsed="false">
      <c r="B16" s="0" t="s">
        <v>13</v>
      </c>
      <c r="C16" s="20" t="n">
        <v>0</v>
      </c>
    </row>
    <row r="17" customFormat="false" ht="12.75" hidden="false" customHeight="false" outlineLevel="0" collapsed="false">
      <c r="B17" s="0" t="s">
        <v>14</v>
      </c>
      <c r="C17" s="20" t="n">
        <v>222556.3</v>
      </c>
    </row>
    <row r="18" customFormat="false" ht="12.75" hidden="false" customHeight="false" outlineLevel="0" collapsed="false">
      <c r="B18" s="0" t="s">
        <v>15</v>
      </c>
      <c r="C18" s="20" t="n">
        <v>1232288.03507463</v>
      </c>
    </row>
    <row r="19" customFormat="false" ht="12.75" hidden="false" customHeight="false" outlineLevel="0" collapsed="false">
      <c r="B19" s="0" t="s">
        <v>16</v>
      </c>
      <c r="C19" s="20" t="n">
        <v>23333.3333333333</v>
      </c>
    </row>
    <row r="20" customFormat="false" ht="12.75" hidden="false" customHeight="false" outlineLevel="0" collapsed="false">
      <c r="B20" s="0" t="s">
        <v>17</v>
      </c>
      <c r="C20" s="20" t="n">
        <v>466670</v>
      </c>
    </row>
    <row r="21" customFormat="false" ht="12.75" hidden="false" customHeight="false" outlineLevel="0" collapsed="false">
      <c r="B21" s="0" t="s">
        <v>18</v>
      </c>
      <c r="C21" s="20" t="n">
        <v>28571.2857142857</v>
      </c>
    </row>
    <row r="22" customFormat="false" ht="12.75" hidden="false" customHeight="false" outlineLevel="0" collapsed="false">
      <c r="B22" s="0" t="s">
        <v>19</v>
      </c>
      <c r="C22" s="20" t="n">
        <v>111984.85</v>
      </c>
    </row>
    <row r="23" customFormat="false" ht="12.75" hidden="false" customHeight="false" outlineLevel="0" collapsed="false">
      <c r="B23" s="0" t="s">
        <v>20</v>
      </c>
      <c r="C23" s="20" t="n">
        <v>630559.469047619</v>
      </c>
    </row>
    <row r="24" customFormat="false" ht="12.75" hidden="false" customHeight="false" outlineLevel="0" collapsed="false">
      <c r="B24" s="0" t="s">
        <v>21</v>
      </c>
      <c r="C24" s="20" t="n">
        <v>0</v>
      </c>
    </row>
    <row r="25" customFormat="false" ht="12.75" hidden="false" customHeight="false" outlineLevel="0" collapsed="false">
      <c r="B25" s="0" t="s">
        <v>22</v>
      </c>
      <c r="C25" s="20" t="n">
        <v>0</v>
      </c>
    </row>
    <row r="26" customFormat="false" ht="12.75" hidden="false" customHeight="false" outlineLevel="0" collapsed="false">
      <c r="B26" s="0" t="s">
        <v>23</v>
      </c>
      <c r="C26" s="20" t="n">
        <v>4761.90476190476</v>
      </c>
    </row>
    <row r="27" customFormat="false" ht="12.75" hidden="false" customHeight="false" outlineLevel="0" collapsed="false">
      <c r="B27" s="0" t="s">
        <v>24</v>
      </c>
      <c r="C27" s="20" t="n">
        <v>4761.90476190476</v>
      </c>
    </row>
    <row r="28" customFormat="false" ht="12.75" hidden="false" customHeight="false" outlineLevel="0" collapsed="false">
      <c r="B28" s="0" t="s">
        <v>25</v>
      </c>
      <c r="C28" s="20" t="n">
        <v>9523.80952380952</v>
      </c>
    </row>
    <row r="29" customFormat="false" ht="12.75" hidden="false" customHeight="false" outlineLevel="0" collapsed="false">
      <c r="B29" s="0" t="s">
        <v>26</v>
      </c>
      <c r="C29" s="20" t="n">
        <v>0</v>
      </c>
    </row>
    <row r="30" customFormat="false" ht="12.75" hidden="false" customHeight="false" outlineLevel="0" collapsed="false">
      <c r="B30" s="0" t="s">
        <v>27</v>
      </c>
      <c r="C30" s="20" t="n">
        <v>0</v>
      </c>
    </row>
    <row r="31" customFormat="false" ht="12.75" hidden="false" customHeight="false" outlineLevel="0" collapsed="false">
      <c r="B31" s="0" t="s">
        <v>28</v>
      </c>
      <c r="C31" s="20" t="n">
        <v>0</v>
      </c>
    </row>
    <row r="32" customFormat="false" ht="12.75" hidden="false" customHeight="false" outlineLevel="0" collapsed="false">
      <c r="B32" s="0" t="s">
        <v>29</v>
      </c>
      <c r="C32" s="20" t="n">
        <v>0</v>
      </c>
    </row>
    <row r="33" customFormat="false" ht="12.75" hidden="false" customHeight="false" outlineLevel="0" collapsed="false">
      <c r="B33" s="0" t="s">
        <v>30</v>
      </c>
      <c r="C33" s="20" t="n">
        <v>0</v>
      </c>
    </row>
    <row r="34" customFormat="false" ht="12.75" hidden="false" customHeight="false" outlineLevel="0" collapsed="false">
      <c r="B34" s="0" t="s">
        <v>31</v>
      </c>
      <c r="C34" s="20" t="n">
        <v>6925.38</v>
      </c>
    </row>
    <row r="35" customFormat="false" ht="12.75" hidden="false" customHeight="false" outlineLevel="0" collapsed="false">
      <c r="B35" s="0" t="s">
        <v>32</v>
      </c>
      <c r="C35" s="20" t="n">
        <v>25972.999047619</v>
      </c>
    </row>
    <row r="36" customFormat="false" ht="12.75" hidden="false" customHeight="false" outlineLevel="0" collapsed="false">
      <c r="B36" s="0" t="s">
        <v>33</v>
      </c>
      <c r="C36" s="20" t="n">
        <v>0</v>
      </c>
    </row>
    <row r="37" customFormat="false" ht="12.75" hidden="false" customHeight="false" outlineLevel="0" collapsed="false">
      <c r="B37" s="0" t="s">
        <v>34</v>
      </c>
      <c r="C37" s="20" t="n">
        <v>0</v>
      </c>
    </row>
    <row r="38" customFormat="false" ht="12.75" hidden="false" customHeight="false" outlineLevel="0" collapsed="false">
      <c r="B38" s="0" t="s">
        <v>35</v>
      </c>
      <c r="C38" s="20" t="n">
        <v>76190.4761904762</v>
      </c>
    </row>
    <row r="39" customFormat="false" ht="12.75" hidden="false" customHeight="false" outlineLevel="0" collapsed="false">
      <c r="B39" s="0" t="s">
        <v>36</v>
      </c>
      <c r="C39" s="20" t="n">
        <v>0</v>
      </c>
    </row>
    <row r="40" customFormat="false" ht="12.75" hidden="false" customHeight="false" outlineLevel="0" collapsed="false">
      <c r="B40" s="0" t="s">
        <v>37</v>
      </c>
      <c r="C40" s="20" t="n">
        <v>63490</v>
      </c>
    </row>
    <row r="41" customFormat="false" ht="12.75" hidden="false" customHeight="false" outlineLevel="0" collapsed="false">
      <c r="B41" s="0" t="s">
        <v>38</v>
      </c>
      <c r="C41" s="20" t="n">
        <v>59047.8571428571</v>
      </c>
    </row>
    <row r="42" customFormat="false" ht="12.75" hidden="false" customHeight="false" outlineLevel="0" collapsed="false">
      <c r="B42" s="0" t="s">
        <v>39</v>
      </c>
      <c r="C42" s="20" t="n">
        <v>21446.49</v>
      </c>
    </row>
    <row r="43" customFormat="false" ht="12.75" hidden="false" customHeight="false" outlineLevel="0" collapsed="false">
      <c r="B43" s="0" t="s">
        <v>40</v>
      </c>
      <c r="C43" s="20" t="n">
        <v>220174.823333333</v>
      </c>
    </row>
    <row r="44" customFormat="false" ht="12.75" hidden="false" customHeight="false" outlineLevel="0" collapsed="false">
      <c r="B44" s="0" t="s">
        <v>41</v>
      </c>
      <c r="C44" s="20" t="n">
        <v>0</v>
      </c>
    </row>
    <row r="45" customFormat="false" ht="12.75" hidden="false" customHeight="false" outlineLevel="0" collapsed="false">
      <c r="B45" s="0" t="s">
        <v>42</v>
      </c>
      <c r="C45" s="20" t="n">
        <v>0</v>
      </c>
    </row>
    <row r="46" customFormat="false" ht="12.75" hidden="false" customHeight="false" outlineLevel="0" collapsed="false">
      <c r="B46" s="0" t="s">
        <v>43</v>
      </c>
      <c r="C46" s="20" t="n">
        <v>0</v>
      </c>
    </row>
    <row r="47" customFormat="false" ht="12.75" hidden="false" customHeight="false" outlineLevel="0" collapsed="false">
      <c r="B47" s="0" t="s">
        <v>44</v>
      </c>
      <c r="C47" s="20" t="n">
        <v>13031.1</v>
      </c>
    </row>
    <row r="48" customFormat="false" ht="12.75" hidden="false" customHeight="false" outlineLevel="0" collapsed="false">
      <c r="B48" s="0" t="s">
        <v>45</v>
      </c>
      <c r="C48" s="20" t="n">
        <v>13031.1</v>
      </c>
    </row>
    <row r="49" customFormat="false" ht="12.75" hidden="false" customHeight="false" outlineLevel="0" collapsed="false">
      <c r="B49" s="0" t="s">
        <v>46</v>
      </c>
      <c r="C49" s="20" t="n">
        <v>0</v>
      </c>
    </row>
    <row r="50" customFormat="false" ht="12.75" hidden="false" customHeight="false" outlineLevel="0" collapsed="false">
      <c r="B50" s="0" t="s">
        <v>47</v>
      </c>
      <c r="C50" s="20" t="n">
        <v>0</v>
      </c>
    </row>
    <row r="51" customFormat="false" ht="12.75" hidden="false" customHeight="false" outlineLevel="0" collapsed="false">
      <c r="B51" s="0" t="s">
        <v>48</v>
      </c>
      <c r="C51" s="20" t="n">
        <v>0</v>
      </c>
    </row>
    <row r="52" customFormat="false" ht="12.75" hidden="false" customHeight="false" outlineLevel="0" collapsed="false">
      <c r="B52" s="0" t="s">
        <v>49</v>
      </c>
      <c r="C52" s="20" t="n">
        <v>0</v>
      </c>
    </row>
    <row r="53" customFormat="false" ht="12.75" hidden="false" customHeight="false" outlineLevel="0" collapsed="false">
      <c r="B53" s="0" t="s">
        <v>50</v>
      </c>
      <c r="C53" s="20" t="n">
        <v>0</v>
      </c>
    </row>
    <row r="54" customFormat="false" ht="12.75" hidden="false" customHeight="false" outlineLevel="0" collapsed="false">
      <c r="B54" s="0" t="s">
        <v>51</v>
      </c>
      <c r="C54" s="20" t="n">
        <v>0</v>
      </c>
    </row>
    <row r="55" customFormat="false" ht="12.75" hidden="false" customHeight="false" outlineLevel="0" collapsed="false">
      <c r="B55" s="0" t="s">
        <v>52</v>
      </c>
      <c r="C55" s="20" t="n">
        <v>0</v>
      </c>
    </row>
    <row r="56" customFormat="false" ht="12.75" hidden="false" customHeight="false" outlineLevel="0" collapsed="false">
      <c r="B56" s="0" t="s">
        <v>53</v>
      </c>
      <c r="C56" s="20" t="n">
        <v>15238.0952380952</v>
      </c>
    </row>
    <row r="57" customFormat="false" ht="12.75" hidden="false" customHeight="false" outlineLevel="0" collapsed="false">
      <c r="B57" s="0" t="s">
        <v>54</v>
      </c>
      <c r="C57" s="20" t="n">
        <v>15238.0952380952</v>
      </c>
    </row>
    <row r="58" customFormat="false" ht="12.75" hidden="false" customHeight="false" outlineLevel="0" collapsed="false">
      <c r="B58" s="0" t="s">
        <v>55</v>
      </c>
      <c r="C58" s="20" t="n">
        <v>0</v>
      </c>
    </row>
    <row r="59" customFormat="false" ht="12.75" hidden="false" customHeight="false" outlineLevel="0" collapsed="false">
      <c r="B59" s="0" t="s">
        <v>56</v>
      </c>
      <c r="C59" s="20" t="n">
        <v>0</v>
      </c>
    </row>
    <row r="60" customFormat="false" ht="12.75" hidden="false" customHeight="false" outlineLevel="0" collapsed="false">
      <c r="B60" s="0" t="s">
        <v>57</v>
      </c>
      <c r="C60" s="20" t="n">
        <v>18666.6666666666</v>
      </c>
    </row>
    <row r="61" customFormat="false" ht="12.75" hidden="false" customHeight="false" outlineLevel="0" collapsed="false">
      <c r="B61" s="0" t="s">
        <v>58</v>
      </c>
      <c r="C61" s="20" t="n">
        <v>61666.86</v>
      </c>
    </row>
    <row r="62" customFormat="false" ht="12.75" hidden="false" customHeight="false" outlineLevel="0" collapsed="false">
      <c r="B62" s="0" t="s">
        <v>59</v>
      </c>
      <c r="C62" s="20" t="n">
        <v>110809.717142857</v>
      </c>
    </row>
    <row r="63" customFormat="false" ht="12.75" hidden="false" customHeight="false" outlineLevel="0" collapsed="false">
      <c r="B63" s="0" t="s">
        <v>60</v>
      </c>
      <c r="C63" s="20" t="n">
        <v>0.01</v>
      </c>
    </row>
    <row r="64" customFormat="false" ht="12.75" hidden="false" customHeight="false" outlineLevel="0" collapsed="false">
      <c r="B64" s="0" t="s">
        <v>61</v>
      </c>
      <c r="C64" s="20" t="n">
        <v>30000</v>
      </c>
    </row>
    <row r="65" customFormat="false" ht="12.75" hidden="false" customHeight="false" outlineLevel="0" collapsed="false">
      <c r="B65" s="0" t="s">
        <v>62</v>
      </c>
      <c r="C65" s="20" t="n">
        <v>3229.97</v>
      </c>
    </row>
    <row r="66" customFormat="false" ht="12.75" hidden="false" customHeight="false" outlineLevel="0" collapsed="false">
      <c r="B66" s="0" t="s">
        <v>63</v>
      </c>
      <c r="C66" s="20" t="n">
        <v>33229.98</v>
      </c>
    </row>
    <row r="67" customFormat="false" ht="12.75" hidden="false" customHeight="false" outlineLevel="0" collapsed="false">
      <c r="B67" s="0" t="s">
        <v>64</v>
      </c>
      <c r="C67" s="20" t="n">
        <v>0</v>
      </c>
    </row>
    <row r="68" customFormat="false" ht="12.75" hidden="false" customHeight="false" outlineLevel="0" collapsed="false">
      <c r="B68" s="0" t="s">
        <v>280</v>
      </c>
      <c r="C68" s="20" t="n">
        <v>959415.569047619</v>
      </c>
    </row>
    <row r="69" customFormat="false" ht="12.75" hidden="false" customHeight="false" outlineLevel="0" collapsed="false">
      <c r="B69" s="0" t="s">
        <v>65</v>
      </c>
      <c r="C69" s="20" t="n">
        <v>2266066.12364606</v>
      </c>
    </row>
    <row r="70" customFormat="false" ht="12.75" hidden="false" customHeight="false" outlineLevel="0" collapsed="false">
      <c r="B70" s="0" t="s">
        <v>66</v>
      </c>
      <c r="C70" s="20" t="n">
        <v>0</v>
      </c>
    </row>
    <row r="71" customFormat="false" ht="12.75" hidden="false" customHeight="false" outlineLevel="0" collapsed="false">
      <c r="B71" s="0" t="s">
        <v>67</v>
      </c>
      <c r="C71" s="20" t="n">
        <v>0</v>
      </c>
    </row>
    <row r="72" customFormat="false" ht="12.75" hidden="false" customHeight="false" outlineLevel="0" collapsed="false">
      <c r="B72" s="0" t="s">
        <v>68</v>
      </c>
      <c r="C72" s="20" t="n">
        <v>0</v>
      </c>
    </row>
    <row r="73" customFormat="false" ht="12.75" hidden="false" customHeight="false" outlineLevel="0" collapsed="false">
      <c r="B73" s="0" t="s">
        <v>69</v>
      </c>
      <c r="C73" s="20" t="n">
        <v>0</v>
      </c>
    </row>
    <row r="74" customFormat="false" ht="12.75" hidden="false" customHeight="false" outlineLevel="0" collapsed="false">
      <c r="B74" s="0" t="s">
        <v>70</v>
      </c>
      <c r="C74" s="20" t="n">
        <v>0</v>
      </c>
    </row>
    <row r="75" customFormat="false" ht="12.75" hidden="false" customHeight="false" outlineLevel="0" collapsed="false">
      <c r="B75" s="0" t="s">
        <v>71</v>
      </c>
      <c r="C75" s="20" t="n">
        <v>219540.82</v>
      </c>
    </row>
    <row r="76" customFormat="false" ht="12.75" hidden="false" customHeight="false" outlineLevel="0" collapsed="false">
      <c r="B76" s="0" t="s">
        <v>72</v>
      </c>
      <c r="C76" s="20" t="n">
        <v>-97610.65</v>
      </c>
    </row>
    <row r="77" customFormat="false" ht="12.75" hidden="false" customHeight="false" outlineLevel="0" collapsed="false">
      <c r="B77" s="0" t="s">
        <v>73</v>
      </c>
      <c r="C77" s="20" t="n">
        <v>63270.93</v>
      </c>
    </row>
    <row r="78" customFormat="false" ht="12.75" hidden="false" customHeight="false" outlineLevel="0" collapsed="false">
      <c r="B78" s="0" t="s">
        <v>74</v>
      </c>
      <c r="C78" s="20" t="n">
        <v>45227.82</v>
      </c>
    </row>
    <row r="79" customFormat="false" ht="12.75" hidden="false" customHeight="false" outlineLevel="0" collapsed="false">
      <c r="B79" s="0" t="s">
        <v>75</v>
      </c>
      <c r="C79" s="20" t="n">
        <v>137851.71</v>
      </c>
    </row>
    <row r="80" customFormat="false" ht="12.75" hidden="false" customHeight="false" outlineLevel="0" collapsed="false">
      <c r="B80" s="0" t="s">
        <v>76</v>
      </c>
      <c r="C80" s="20" t="n">
        <v>124032.79</v>
      </c>
    </row>
    <row r="81" customFormat="false" ht="12.75" hidden="false" customHeight="false" outlineLevel="0" collapsed="false">
      <c r="B81" s="0" t="s">
        <v>77</v>
      </c>
      <c r="C81" s="20" t="n">
        <v>77638.78</v>
      </c>
    </row>
    <row r="82" customFormat="false" ht="12.75" hidden="false" customHeight="false" outlineLevel="0" collapsed="false">
      <c r="B82" s="0" t="s">
        <v>78</v>
      </c>
      <c r="C82" s="20" t="n">
        <v>45917.07</v>
      </c>
    </row>
    <row r="83" customFormat="false" ht="12.75" hidden="false" customHeight="false" outlineLevel="0" collapsed="false">
      <c r="B83" s="0" t="s">
        <v>79</v>
      </c>
      <c r="C83" s="20" t="n">
        <v>12350.44</v>
      </c>
    </row>
    <row r="84" customFormat="false" ht="12.75" hidden="false" customHeight="false" outlineLevel="0" collapsed="false">
      <c r="B84" s="0" t="s">
        <v>80</v>
      </c>
      <c r="C84" s="20" t="n">
        <v>0</v>
      </c>
    </row>
    <row r="85" customFormat="false" ht="12.75" hidden="false" customHeight="false" outlineLevel="0" collapsed="false">
      <c r="B85" s="0" t="s">
        <v>81</v>
      </c>
      <c r="C85" s="20" t="n">
        <v>48118.25</v>
      </c>
    </row>
    <row r="86" customFormat="false" ht="12.75" hidden="false" customHeight="false" outlineLevel="0" collapsed="false">
      <c r="B86" s="0" t="s">
        <v>82</v>
      </c>
      <c r="C86" s="20" t="n">
        <v>163028.4</v>
      </c>
    </row>
    <row r="87" customFormat="false" ht="12.75" hidden="false" customHeight="false" outlineLevel="0" collapsed="false">
      <c r="B87" s="0" t="s">
        <v>83</v>
      </c>
      <c r="C87" s="20" t="n">
        <v>-94746.14</v>
      </c>
    </row>
    <row r="88" customFormat="false" ht="12.75" hidden="false" customHeight="false" outlineLevel="0" collapsed="false">
      <c r="B88" s="0" t="s">
        <v>84</v>
      </c>
      <c r="C88" s="20" t="n">
        <v>0</v>
      </c>
    </row>
    <row r="89" customFormat="false" ht="12.75" hidden="false" customHeight="false" outlineLevel="0" collapsed="false">
      <c r="B89" s="0" t="s">
        <v>85</v>
      </c>
      <c r="C89" s="20" t="n">
        <v>0</v>
      </c>
    </row>
    <row r="90" customFormat="false" ht="12.75" hidden="false" customHeight="false" outlineLevel="0" collapsed="false">
      <c r="B90" s="0" t="s">
        <v>86</v>
      </c>
      <c r="C90" s="20" t="n">
        <v>0</v>
      </c>
    </row>
    <row r="91" customFormat="false" ht="12.75" hidden="false" customHeight="false" outlineLevel="0" collapsed="false">
      <c r="B91" s="0" t="s">
        <v>87</v>
      </c>
      <c r="C91" s="20" t="n">
        <v>0</v>
      </c>
    </row>
    <row r="92" customFormat="false" ht="12.75" hidden="false" customHeight="false" outlineLevel="0" collapsed="false">
      <c r="B92" s="0" t="s">
        <v>88</v>
      </c>
      <c r="C92" s="20" t="n">
        <v>0</v>
      </c>
    </row>
    <row r="93" customFormat="false" ht="12.75" hidden="false" customHeight="false" outlineLevel="0" collapsed="false">
      <c r="B93" s="0" t="s">
        <v>89</v>
      </c>
      <c r="C93" s="20" t="n">
        <v>0</v>
      </c>
    </row>
    <row r="94" customFormat="false" ht="12.75" hidden="false" customHeight="false" outlineLevel="0" collapsed="false">
      <c r="B94" s="0" t="s">
        <v>90</v>
      </c>
      <c r="C94" s="20" t="n">
        <v>0</v>
      </c>
    </row>
    <row r="95" customFormat="false" ht="12.75" hidden="false" customHeight="false" outlineLevel="0" collapsed="false">
      <c r="B95" s="0" t="s">
        <v>91</v>
      </c>
      <c r="C95" s="20" t="n">
        <v>3010686.34364606</v>
      </c>
    </row>
    <row r="96" customFormat="false" ht="12.75" hidden="false" customHeight="false" outlineLevel="0" collapsed="false">
      <c r="B96" s="0" t="s">
        <v>92</v>
      </c>
      <c r="C96" s="20" t="n">
        <v>0</v>
      </c>
    </row>
    <row r="97" customFormat="false" ht="12.75" hidden="false" customHeight="false" outlineLevel="0" collapsed="false">
      <c r="B97" s="0" t="s">
        <v>93</v>
      </c>
      <c r="C97" s="20" t="n">
        <v>0</v>
      </c>
    </row>
    <row r="98" customFormat="false" ht="12.75" hidden="false" customHeight="false" outlineLevel="0" collapsed="false">
      <c r="B98" s="0" t="s">
        <v>94</v>
      </c>
      <c r="C98" s="20" t="n">
        <v>-116682.94</v>
      </c>
    </row>
    <row r="99" customFormat="false" ht="12.75" hidden="false" customHeight="false" outlineLevel="0" collapsed="false">
      <c r="B99" s="0" t="s">
        <v>95</v>
      </c>
      <c r="C99" s="20" t="n">
        <v>0</v>
      </c>
    </row>
    <row r="100" customFormat="false" ht="12.75" hidden="false" customHeight="false" outlineLevel="0" collapsed="false">
      <c r="B100" s="0" t="s">
        <v>96</v>
      </c>
      <c r="C100" s="20" t="n">
        <v>0</v>
      </c>
    </row>
    <row r="101" customFormat="false" ht="12.75" hidden="false" customHeight="false" outlineLevel="0" collapsed="false">
      <c r="B101" s="0" t="s">
        <v>97</v>
      </c>
      <c r="C101" s="20" t="n">
        <v>0</v>
      </c>
    </row>
    <row r="102" customFormat="false" ht="12.75" hidden="false" customHeight="false" outlineLevel="0" collapsed="false">
      <c r="B102" s="0" t="s">
        <v>98</v>
      </c>
      <c r="C102" s="20" t="n">
        <v>0</v>
      </c>
    </row>
    <row r="103" customFormat="false" ht="12.75" hidden="false" customHeight="false" outlineLevel="0" collapsed="false">
      <c r="B103" s="0" t="s">
        <v>99</v>
      </c>
      <c r="C103" s="20" t="n">
        <v>2894003.40364606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IW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9" activeCellId="0" sqref="H2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3" width="1.99"/>
    <col collapsed="false" customWidth="true" hidden="false" outlineLevel="0" max="2" min="2" style="144" width="35.99"/>
    <col collapsed="false" customWidth="true" hidden="false" outlineLevel="0" max="4" min="3" style="144" width="12.85"/>
    <col collapsed="false" customWidth="true" hidden="false" outlineLevel="0" max="5" min="5" style="144" width="19.41"/>
    <col collapsed="false" customWidth="true" hidden="false" outlineLevel="0" max="11" min="6" style="144" width="12.85"/>
    <col collapsed="false" customWidth="false" hidden="false" outlineLevel="0" max="257" min="12" style="144" width="9.14"/>
  </cols>
  <sheetData>
    <row r="4" customFormat="false" ht="12.75" hidden="false" customHeight="false" outlineLevel="0" collapsed="false">
      <c r="B4" s="145" t="s">
        <v>0</v>
      </c>
    </row>
    <row r="5" customFormat="false" ht="12.75" hidden="false" customHeight="true" outlineLevel="0" collapsed="false">
      <c r="B5" s="146" t="s">
        <v>160</v>
      </c>
      <c r="C5" s="146" t="s">
        <v>109</v>
      </c>
      <c r="D5" s="146"/>
      <c r="E5" s="146"/>
      <c r="F5" s="146"/>
      <c r="G5" s="146"/>
      <c r="H5" s="146"/>
    </row>
    <row r="6" customFormat="false" ht="12.75" hidden="false" customHeight="true" outlineLevel="0" collapsed="false">
      <c r="B6" s="146"/>
      <c r="C6" s="146"/>
      <c r="D6" s="146"/>
      <c r="E6" s="146"/>
      <c r="F6" s="146"/>
      <c r="G6" s="146"/>
      <c r="H6" s="146"/>
    </row>
    <row r="9" customFormat="false" ht="13.5" hidden="false" customHeight="false" outlineLevel="0" collapsed="false"/>
    <row r="10" customFormat="false" ht="28.5" hidden="false" customHeight="true" outlineLevel="0" collapsed="false">
      <c r="A10" s="313"/>
      <c r="B10" s="314" t="s">
        <v>281</v>
      </c>
      <c r="C10" s="314" t="s">
        <v>282</v>
      </c>
      <c r="D10" s="315" t="s">
        <v>283</v>
      </c>
      <c r="E10" s="316" t="s">
        <v>284</v>
      </c>
      <c r="F10" s="316" t="s">
        <v>285</v>
      </c>
      <c r="G10" s="316" t="s">
        <v>286</v>
      </c>
      <c r="H10" s="314" t="s">
        <v>287</v>
      </c>
      <c r="I10" s="314" t="s">
        <v>288</v>
      </c>
      <c r="J10" s="314" t="s">
        <v>7</v>
      </c>
      <c r="K10" s="317" t="s">
        <v>289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  <c r="IN10" s="177"/>
      <c r="IO10" s="177"/>
      <c r="IP10" s="177"/>
      <c r="IQ10" s="177"/>
      <c r="IR10" s="177"/>
      <c r="IS10" s="177"/>
      <c r="IT10" s="177"/>
      <c r="IU10" s="177"/>
      <c r="IV10" s="177"/>
      <c r="IW10" s="177"/>
    </row>
    <row r="11" customFormat="false" ht="15.75" hidden="false" customHeight="false" outlineLevel="0" collapsed="false">
      <c r="B11" s="318"/>
      <c r="D11" s="319"/>
    </row>
    <row r="12" customFormat="false" ht="12.75" hidden="false" customHeight="false" outlineLevel="0" collapsed="false">
      <c r="A12" s="143" t="n">
        <v>1</v>
      </c>
      <c r="B12" s="144" t="s">
        <v>290</v>
      </c>
      <c r="C12" s="143" t="s">
        <v>291</v>
      </c>
      <c r="D12" s="320"/>
      <c r="K12" s="144" t="n">
        <f aca="false">D12-J12</f>
        <v>0</v>
      </c>
    </row>
    <row r="13" customFormat="false" ht="12.75" hidden="false" customHeight="false" outlineLevel="0" collapsed="false">
      <c r="A13" s="144"/>
      <c r="D13" s="319"/>
      <c r="E13" s="144" t="s">
        <v>292</v>
      </c>
      <c r="I13" s="144" t="n">
        <f aca="false">F13</f>
        <v>0</v>
      </c>
      <c r="K13" s="144" t="n">
        <f aca="false">I13-J13</f>
        <v>0</v>
      </c>
    </row>
    <row r="14" customFormat="false" ht="12.75" hidden="false" customHeight="false" outlineLevel="0" collapsed="false">
      <c r="D14" s="319"/>
      <c r="E14" s="144" t="s">
        <v>293</v>
      </c>
      <c r="I14" s="144" t="n">
        <f aca="false">F14</f>
        <v>0</v>
      </c>
      <c r="K14" s="144" t="n">
        <f aca="false">I14-J14</f>
        <v>0</v>
      </c>
    </row>
    <row r="15" customFormat="false" ht="12.75" hidden="false" customHeight="false" outlineLevel="0" collapsed="false">
      <c r="D15" s="319"/>
      <c r="E15" s="144" t="s">
        <v>294</v>
      </c>
      <c r="I15" s="144" t="n">
        <f aca="false">F15</f>
        <v>0</v>
      </c>
      <c r="K15" s="144" t="n">
        <f aca="false">I15-J15</f>
        <v>0</v>
      </c>
    </row>
    <row r="16" customFormat="false" ht="12.75" hidden="false" customHeight="false" outlineLevel="0" collapsed="false">
      <c r="D16" s="319"/>
      <c r="E16" s="144" t="s">
        <v>295</v>
      </c>
      <c r="I16" s="144" t="n">
        <f aca="false">F16</f>
        <v>0</v>
      </c>
      <c r="K16" s="144" t="n">
        <f aca="false">I16-J16</f>
        <v>0</v>
      </c>
    </row>
    <row r="17" customFormat="false" ht="12.75" hidden="false" customHeight="false" outlineLevel="0" collapsed="false">
      <c r="D17" s="319"/>
      <c r="E17" s="144" t="s">
        <v>296</v>
      </c>
      <c r="I17" s="144" t="n">
        <f aca="false">F17</f>
        <v>0</v>
      </c>
      <c r="K17" s="144" t="n">
        <f aca="false">I17-J17</f>
        <v>0</v>
      </c>
    </row>
    <row r="18" customFormat="false" ht="12.75" hidden="false" customHeight="false" outlineLevel="0" collapsed="false">
      <c r="D18" s="319"/>
      <c r="E18" s="144" t="s">
        <v>297</v>
      </c>
      <c r="F18" s="144" t="n">
        <v>0</v>
      </c>
      <c r="I18" s="144" t="n">
        <f aca="false">G18</f>
        <v>0</v>
      </c>
      <c r="K18" s="144" t="n">
        <f aca="false">I18-J18</f>
        <v>0</v>
      </c>
    </row>
    <row r="19" customFormat="false" ht="12.75" hidden="false" customHeight="false" outlineLevel="0" collapsed="false">
      <c r="D19" s="319"/>
      <c r="E19" s="144" t="s">
        <v>44</v>
      </c>
      <c r="F19" s="144" t="n">
        <v>0</v>
      </c>
      <c r="I19" s="144" t="n">
        <f aca="false">G19</f>
        <v>0</v>
      </c>
      <c r="K19" s="144" t="n">
        <f aca="false">I19-J19</f>
        <v>0</v>
      </c>
    </row>
    <row r="20" customFormat="false" ht="12.75" hidden="false" customHeight="false" outlineLevel="0" collapsed="false">
      <c r="D20" s="319"/>
    </row>
    <row r="21" customFormat="false" ht="13.5" hidden="false" customHeight="false" outlineLevel="0" collapsed="false">
      <c r="C21" s="143" t="s">
        <v>288</v>
      </c>
      <c r="D21" s="320" t="n">
        <f aca="false">I22</f>
        <v>0</v>
      </c>
    </row>
    <row r="22" customFormat="false" ht="13.5" hidden="false" customHeight="false" outlineLevel="0" collapsed="false">
      <c r="C22" s="321" t="s">
        <v>298</v>
      </c>
      <c r="D22" s="322" t="n">
        <f aca="false">SUM(D12:D21)</f>
        <v>0</v>
      </c>
      <c r="E22" s="323"/>
      <c r="F22" s="323" t="n">
        <f aca="false">SUM(F13:F21)</f>
        <v>0</v>
      </c>
      <c r="G22" s="323" t="n">
        <f aca="false">SUM(G18:G21)</f>
        <v>0</v>
      </c>
      <c r="H22" s="323"/>
      <c r="I22" s="323" t="n">
        <f aca="false">SUM(I13:I21)</f>
        <v>0</v>
      </c>
      <c r="J22" s="323" t="n">
        <f aca="false">SUM(J12:J21)</f>
        <v>0</v>
      </c>
      <c r="K22" s="324" t="n">
        <f aca="false">SUM(K13:K19)</f>
        <v>0</v>
      </c>
    </row>
    <row r="23" customFormat="false" ht="12.75" hidden="false" customHeight="false" outlineLevel="0" collapsed="false">
      <c r="C23" s="143"/>
      <c r="D23" s="325"/>
      <c r="E23" s="143"/>
      <c r="F23" s="143"/>
      <c r="G23" s="143"/>
      <c r="H23" s="143"/>
      <c r="I23" s="143"/>
      <c r="J23" s="143"/>
      <c r="K23" s="143"/>
    </row>
    <row r="24" customFormat="false" ht="15.75" hidden="false" customHeight="false" outlineLevel="0" collapsed="false">
      <c r="B24" s="318"/>
      <c r="D24" s="319"/>
    </row>
    <row r="25" customFormat="false" ht="12.75" hidden="false" customHeight="false" outlineLevel="0" collapsed="false">
      <c r="A25" s="143" t="n">
        <v>2</v>
      </c>
      <c r="B25" s="144" t="s">
        <v>299</v>
      </c>
      <c r="C25" s="143" t="s">
        <v>291</v>
      </c>
      <c r="D25" s="320"/>
      <c r="K25" s="144" t="n">
        <f aca="false">D25-J25</f>
        <v>0</v>
      </c>
    </row>
    <row r="26" customFormat="false" ht="12.75" hidden="true" customHeight="false" outlineLevel="0" collapsed="false">
      <c r="A26" s="144"/>
      <c r="D26" s="319"/>
      <c r="E26" s="144" t="s">
        <v>292</v>
      </c>
      <c r="F26" s="144" t="n">
        <v>-50000</v>
      </c>
      <c r="H26" s="144" t="n">
        <v>3</v>
      </c>
      <c r="I26" s="144" t="n">
        <f aca="false">F26</f>
        <v>-50000</v>
      </c>
      <c r="J26" s="144" t="n">
        <v>-98000</v>
      </c>
      <c r="K26" s="144" t="n">
        <f aca="false">I26-J26</f>
        <v>48000</v>
      </c>
    </row>
    <row r="27" customFormat="false" ht="12.75" hidden="true" customHeight="false" outlineLevel="0" collapsed="false">
      <c r="C27" s="143"/>
      <c r="D27" s="320"/>
      <c r="E27" s="144" t="s">
        <v>293</v>
      </c>
      <c r="F27" s="144" t="n">
        <v>-500</v>
      </c>
      <c r="H27" s="144" t="n">
        <v>2</v>
      </c>
      <c r="I27" s="144" t="n">
        <f aca="false">F27</f>
        <v>-500</v>
      </c>
      <c r="J27" s="144" t="n">
        <v>-450000</v>
      </c>
      <c r="K27" s="144" t="n">
        <f aca="false">I27-J27</f>
        <v>449500</v>
      </c>
    </row>
    <row r="28" customFormat="false" ht="12.75" hidden="true" customHeight="false" outlineLevel="0" collapsed="false">
      <c r="C28" s="143"/>
      <c r="D28" s="320"/>
      <c r="E28" s="144" t="s">
        <v>294</v>
      </c>
      <c r="F28" s="144" t="n">
        <v>-98000</v>
      </c>
      <c r="H28" s="144" t="n">
        <v>6</v>
      </c>
      <c r="I28" s="144" t="n">
        <f aca="false">F28</f>
        <v>-98000</v>
      </c>
      <c r="J28" s="144" t="n">
        <v>-110000</v>
      </c>
      <c r="K28" s="144" t="n">
        <f aca="false">I28-J28</f>
        <v>12000</v>
      </c>
    </row>
    <row r="29" customFormat="false" ht="12.75" hidden="true" customHeight="false" outlineLevel="0" collapsed="false">
      <c r="C29" s="143"/>
      <c r="D29" s="320"/>
      <c r="E29" s="144" t="s">
        <v>295</v>
      </c>
      <c r="F29" s="144" t="n">
        <v>-20000</v>
      </c>
      <c r="H29" s="144" t="n">
        <v>1</v>
      </c>
      <c r="I29" s="144" t="n">
        <f aca="false">F29</f>
        <v>-20000</v>
      </c>
      <c r="J29" s="144" t="n">
        <v>-50000</v>
      </c>
      <c r="K29" s="144" t="n">
        <f aca="false">I29-J29</f>
        <v>30000</v>
      </c>
    </row>
    <row r="30" customFormat="false" ht="12.75" hidden="true" customHeight="false" outlineLevel="0" collapsed="false">
      <c r="C30" s="143"/>
      <c r="D30" s="320"/>
      <c r="E30" s="144" t="s">
        <v>296</v>
      </c>
      <c r="F30" s="144" t="n">
        <v>-12000</v>
      </c>
      <c r="H30" s="144" t="n">
        <v>1</v>
      </c>
      <c r="I30" s="144" t="n">
        <f aca="false">F30</f>
        <v>-12000</v>
      </c>
      <c r="J30" s="144" t="n">
        <v>-15000</v>
      </c>
      <c r="K30" s="144" t="n">
        <f aca="false">I30-J30</f>
        <v>3000</v>
      </c>
    </row>
    <row r="31" customFormat="false" ht="12.75" hidden="true" customHeight="false" outlineLevel="0" collapsed="false">
      <c r="C31" s="143"/>
      <c r="D31" s="320"/>
      <c r="E31" s="144" t="s">
        <v>297</v>
      </c>
      <c r="F31" s="144" t="n">
        <v>0</v>
      </c>
      <c r="G31" s="144" t="n">
        <v>-150000</v>
      </c>
      <c r="H31" s="144" t="n">
        <v>3</v>
      </c>
      <c r="I31" s="144" t="n">
        <f aca="false">G31</f>
        <v>-150000</v>
      </c>
      <c r="J31" s="144" t="n">
        <v>-300000</v>
      </c>
      <c r="K31" s="144" t="n">
        <f aca="false">I31-J31</f>
        <v>150000</v>
      </c>
    </row>
    <row r="32" customFormat="false" ht="12.75" hidden="true" customHeight="false" outlineLevel="0" collapsed="false">
      <c r="C32" s="143"/>
      <c r="D32" s="320"/>
      <c r="E32" s="144" t="s">
        <v>44</v>
      </c>
      <c r="F32" s="144" t="n">
        <v>0</v>
      </c>
      <c r="G32" s="144" t="n">
        <v>-5000</v>
      </c>
      <c r="H32" s="144" t="n">
        <v>0</v>
      </c>
      <c r="I32" s="144" t="n">
        <f aca="false">G32</f>
        <v>-5000</v>
      </c>
      <c r="J32" s="144" t="n">
        <v>-15000</v>
      </c>
      <c r="K32" s="144" t="n">
        <f aca="false">I32-J32</f>
        <v>10000</v>
      </c>
    </row>
    <row r="33" customFormat="false" ht="12.75" hidden="true" customHeight="false" outlineLevel="0" collapsed="false">
      <c r="C33" s="143"/>
      <c r="D33" s="320"/>
    </row>
    <row r="34" customFormat="false" ht="13.5" hidden="false" customHeight="false" outlineLevel="0" collapsed="false">
      <c r="C34" s="143" t="s">
        <v>288</v>
      </c>
      <c r="D34" s="326"/>
    </row>
    <row r="35" customFormat="false" ht="13.5" hidden="false" customHeight="false" outlineLevel="0" collapsed="false">
      <c r="C35" s="327" t="s">
        <v>298</v>
      </c>
      <c r="D35" s="328" t="n">
        <f aca="false">SUM(D25:D34)</f>
        <v>0</v>
      </c>
      <c r="E35" s="329"/>
      <c r="F35" s="329"/>
      <c r="G35" s="329"/>
      <c r="H35" s="329"/>
      <c r="I35" s="329"/>
      <c r="J35" s="329"/>
      <c r="K35" s="330"/>
    </row>
    <row r="36" customFormat="false" ht="12.75" hidden="false" customHeight="false" outlineLevel="0" collapsed="false">
      <c r="D36" s="319"/>
    </row>
    <row r="37" customFormat="false" ht="12.75" hidden="false" customHeight="false" outlineLevel="0" collapsed="false">
      <c r="D37" s="319"/>
    </row>
    <row r="38" customFormat="false" ht="15.75" hidden="false" customHeight="false" outlineLevel="0" collapsed="false">
      <c r="B38" s="318"/>
      <c r="D38" s="319"/>
    </row>
    <row r="39" customFormat="false" ht="12.75" hidden="false" customHeight="false" outlineLevel="0" collapsed="false">
      <c r="A39" s="143" t="n">
        <v>3</v>
      </c>
      <c r="B39" s="144" t="s">
        <v>300</v>
      </c>
      <c r="C39" s="143" t="s">
        <v>291</v>
      </c>
      <c r="D39" s="319" t="n">
        <v>0</v>
      </c>
    </row>
    <row r="40" customFormat="false" ht="12.75" hidden="true" customHeight="false" outlineLevel="0" collapsed="false">
      <c r="A40" s="144"/>
      <c r="D40" s="319"/>
      <c r="E40" s="144" t="s">
        <v>292</v>
      </c>
      <c r="F40" s="144" t="n">
        <v>-50000</v>
      </c>
      <c r="H40" s="144" t="n">
        <v>3</v>
      </c>
      <c r="I40" s="144" t="n">
        <f aca="false">F40</f>
        <v>-50000</v>
      </c>
      <c r="J40" s="144" t="n">
        <v>-60000</v>
      </c>
      <c r="K40" s="144" t="n">
        <f aca="false">I40-J40</f>
        <v>10000</v>
      </c>
    </row>
    <row r="41" customFormat="false" ht="12.75" hidden="true" customHeight="false" outlineLevel="0" collapsed="false">
      <c r="D41" s="319"/>
      <c r="E41" s="144" t="s">
        <v>293</v>
      </c>
      <c r="F41" s="144" t="n">
        <v>-500</v>
      </c>
      <c r="H41" s="144" t="n">
        <v>2</v>
      </c>
      <c r="I41" s="144" t="n">
        <f aca="false">F41</f>
        <v>-500</v>
      </c>
      <c r="J41" s="144" t="n">
        <v>-450000</v>
      </c>
      <c r="K41" s="144" t="n">
        <f aca="false">I41-J41</f>
        <v>449500</v>
      </c>
    </row>
    <row r="42" customFormat="false" ht="12.75" hidden="true" customHeight="false" outlineLevel="0" collapsed="false">
      <c r="D42" s="319"/>
      <c r="E42" s="144" t="s">
        <v>294</v>
      </c>
      <c r="F42" s="144" t="n">
        <v>-98000</v>
      </c>
      <c r="H42" s="144" t="n">
        <v>6</v>
      </c>
      <c r="I42" s="144" t="n">
        <f aca="false">F42</f>
        <v>-98000</v>
      </c>
      <c r="J42" s="144" t="n">
        <v>-111000</v>
      </c>
      <c r="K42" s="144" t="n">
        <f aca="false">I42-J42</f>
        <v>13000</v>
      </c>
    </row>
    <row r="43" customFormat="false" ht="12.75" hidden="true" customHeight="false" outlineLevel="0" collapsed="false">
      <c r="D43" s="319"/>
      <c r="E43" s="144" t="s">
        <v>295</v>
      </c>
      <c r="F43" s="144" t="n">
        <v>-20000</v>
      </c>
      <c r="H43" s="144" t="n">
        <v>1</v>
      </c>
      <c r="I43" s="144" t="n">
        <f aca="false">F43</f>
        <v>-20000</v>
      </c>
      <c r="J43" s="144" t="n">
        <v>-25000</v>
      </c>
      <c r="K43" s="144" t="n">
        <f aca="false">I43-J43</f>
        <v>5000</v>
      </c>
    </row>
    <row r="44" customFormat="false" ht="12.75" hidden="true" customHeight="false" outlineLevel="0" collapsed="false">
      <c r="D44" s="319"/>
      <c r="E44" s="144" t="s">
        <v>296</v>
      </c>
      <c r="F44" s="144" t="n">
        <v>-12000</v>
      </c>
      <c r="H44" s="144" t="n">
        <v>1</v>
      </c>
      <c r="I44" s="144" t="n">
        <f aca="false">F44</f>
        <v>-12000</v>
      </c>
      <c r="J44" s="144" t="n">
        <v>-15000</v>
      </c>
      <c r="K44" s="144" t="n">
        <f aca="false">I44-J44</f>
        <v>3000</v>
      </c>
    </row>
    <row r="45" customFormat="false" ht="12.75" hidden="true" customHeight="false" outlineLevel="0" collapsed="false">
      <c r="D45" s="319"/>
      <c r="E45" s="144" t="s">
        <v>297</v>
      </c>
      <c r="F45" s="144" t="n">
        <v>0</v>
      </c>
      <c r="G45" s="144" t="n">
        <v>-56000</v>
      </c>
      <c r="H45" s="144" t="n">
        <v>1</v>
      </c>
      <c r="I45" s="144" t="n">
        <f aca="false">G45</f>
        <v>-56000</v>
      </c>
      <c r="J45" s="144" t="n">
        <v>-150000</v>
      </c>
      <c r="K45" s="144" t="n">
        <f aca="false">I45-J45</f>
        <v>94000</v>
      </c>
    </row>
    <row r="46" customFormat="false" ht="12.75" hidden="true" customHeight="false" outlineLevel="0" collapsed="false">
      <c r="D46" s="319"/>
      <c r="E46" s="144" t="s">
        <v>44</v>
      </c>
      <c r="F46" s="144" t="n">
        <v>0</v>
      </c>
      <c r="G46" s="144" t="s">
        <v>301</v>
      </c>
      <c r="I46" s="144" t="n">
        <v>0</v>
      </c>
      <c r="J46" s="144" t="n">
        <v>0</v>
      </c>
      <c r="K46" s="144" t="n">
        <f aca="false">I46-J46</f>
        <v>0</v>
      </c>
    </row>
    <row r="47" customFormat="false" ht="12.75" hidden="true" customHeight="false" outlineLevel="0" collapsed="false">
      <c r="D47" s="319"/>
    </row>
    <row r="48" customFormat="false" ht="13.5" hidden="false" customHeight="false" outlineLevel="0" collapsed="false">
      <c r="C48" s="143" t="s">
        <v>288</v>
      </c>
      <c r="D48" s="320" t="n">
        <f aca="false">I49</f>
        <v>0</v>
      </c>
    </row>
    <row r="49" customFormat="false" ht="13.5" hidden="false" customHeight="false" outlineLevel="0" collapsed="false">
      <c r="C49" s="331" t="s">
        <v>298</v>
      </c>
      <c r="D49" s="332" t="n">
        <f aca="false">SUM(D39:D48)</f>
        <v>0</v>
      </c>
      <c r="E49" s="333"/>
      <c r="F49" s="333"/>
      <c r="G49" s="333"/>
      <c r="H49" s="333"/>
      <c r="I49" s="333"/>
      <c r="J49" s="333"/>
      <c r="K49" s="334"/>
    </row>
  </sheetData>
  <printOptions headings="false" gridLines="false" gridLinesSet="true" horizontalCentered="false" verticalCentered="false"/>
  <pageMargins left="0.551388888888889" right="0.747916666666667" top="0.7875" bottom="0.7875" header="0.511811023622047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 &amp;A&amp;R&amp;D   &amp;T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2001-02-28T09:48:25Z</dcterms:created>
  <dc:creator>pmcalist</dc:creator>
  <dc:description/>
  <dc:language>en-US</dc:language>
  <cp:lastModifiedBy>gmcmahon</cp:lastModifiedBy>
  <cp:lastPrinted>2001-05-18T09:35:59Z</cp:lastPrinted>
  <dcterms:modified xsi:type="dcterms:W3CDTF">2001-05-18T09:36:26Z</dcterms:modified>
  <cp:revision>0</cp:revision>
  <dc:subject/>
  <dc:title/>
</cp:coreProperties>
</file>