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escription" sheetId="1" state="visible" r:id="rId3"/>
    <sheet name="Assumptions" sheetId="2" state="visible" r:id="rId4"/>
    <sheet name="Legacy" sheetId="3" state="visible" r:id="rId5"/>
    <sheet name="New" sheetId="4" state="visible" r:id="rId6"/>
  </sheets>
  <definedNames>
    <definedName function="false" hidden="false" localSheetId="1" name="_xlnm.Print_Area" vbProcedure="false">Assumptions!$A$1:$P$73</definedName>
    <definedName function="false" hidden="false" localSheetId="2" name="_xlnm.Print_Area" vbProcedure="false">Legacy!$A$1:$R$48</definedName>
    <definedName function="false" hidden="false" localSheetId="3" name="_xlnm.Print_Area" vbProcedure="false">New!$A$1:$R$48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<sst xmlns="http://schemas.openxmlformats.org/spreadsheetml/2006/main" count="363" uniqueCount="87">
  <si>
    <t xml:space="preserve">STRUCTURAL ASSUMPTIONS</t>
  </si>
  <si>
    <t xml:space="preserve">Cost Categories:  </t>
  </si>
  <si>
    <t xml:space="preserve">Utility Undercollection Prior to DWR Role</t>
  </si>
  <si>
    <t xml:space="preserve">$11.13 Billion</t>
  </si>
  <si>
    <t xml:space="preserve">DWR Bonds covering 2001-02</t>
  </si>
  <si>
    <t xml:space="preserve">$12.50 Billion</t>
  </si>
  <si>
    <t xml:space="preserve">DWR Above Market Contract Cost</t>
  </si>
  <si>
    <t xml:space="preserve">$9.55 Billion</t>
  </si>
  <si>
    <t xml:space="preserve">PUC Decision on Cost Responsibility for Costs:</t>
  </si>
  <si>
    <t xml:space="preserve">Scenario (A):  All customers pay regardless of DA status</t>
  </si>
  <si>
    <t xml:space="preserve">Scenario (B):  Cost does not apply to DA as of 9/1/01, but proration applies for time spent </t>
  </si>
  <si>
    <t xml:space="preserve">as utility customer</t>
  </si>
  <si>
    <t xml:space="preserve">Scenario (C):  Cost does not apply to DA as of 9/1/01</t>
  </si>
  <si>
    <t xml:space="preserve">Enron Customer Categories:</t>
  </si>
  <si>
    <t xml:space="preserve">"Legacy":  pre-2001 contract; was switched to utility in 2001 and back to DA prior to 9/1/01</t>
  </si>
  <si>
    <t xml:space="preserve">"New":      newly enrolled in summer 2001 as DA; previously was utility customer all along</t>
  </si>
  <si>
    <t xml:space="preserve">Cost Category:  Utility Undercollection</t>
  </si>
  <si>
    <t xml:space="preserve">Assumption 1:  cents on the $ ultimately collected by utility</t>
  </si>
  <si>
    <t xml:space="preserve">PGE</t>
  </si>
  <si>
    <t xml:space="preserve">SCE</t>
  </si>
  <si>
    <t xml:space="preserve">SDGE</t>
  </si>
  <si>
    <t xml:space="preserve">Assumption 2:  PUC decision on cost responsibility</t>
  </si>
  <si>
    <t xml:space="preserve">Scenario A</t>
  </si>
  <si>
    <t xml:space="preserve">Scenario B</t>
  </si>
  <si>
    <t xml:space="preserve">Scenario C</t>
  </si>
  <si>
    <t xml:space="preserve">Assumption 3:  Proration factor for PUC decision Scenario 2</t>
  </si>
  <si>
    <t xml:space="preserve">Cost Category:  DWR Bonds</t>
  </si>
  <si>
    <t xml:space="preserve">Cost Category:  DWR Out of Market Costs</t>
  </si>
  <si>
    <t xml:space="preserve">ASSUMPTIONS/DATA</t>
  </si>
  <si>
    <r>
      <rPr>
        <b val="true"/>
        <sz val="10"/>
        <rFont val="Arial"/>
        <family val="2"/>
      </rPr>
      <t xml:space="preserve">SCENARIO ANALYSIS (</t>
    </r>
    <r>
      <rPr>
        <b val="true"/>
        <sz val="10"/>
        <color rgb="FF3366FF"/>
        <rFont val="Arial"/>
        <family val="2"/>
      </rPr>
      <t xml:space="preserve">scenario numbers</t>
    </r>
    <r>
      <rPr>
        <b val="true"/>
        <sz val="10"/>
        <rFont val="Arial"/>
        <family val="2"/>
      </rPr>
      <t xml:space="preserve"> can be changed)</t>
    </r>
  </si>
  <si>
    <t xml:space="preserve">KEY</t>
  </si>
  <si>
    <t xml:space="preserve">Scenario A-</t>
  </si>
  <si>
    <t xml:space="preserve">Impacts all DA customers</t>
  </si>
  <si>
    <t xml:space="preserve">ANNUAL SALES</t>
  </si>
  <si>
    <t xml:space="preserve">Scenario B-</t>
  </si>
  <si>
    <t xml:space="preserve">Impact is prorated</t>
  </si>
  <si>
    <t xml:space="preserve">PG&amp;E</t>
  </si>
  <si>
    <t xml:space="preserve">Scenario C-</t>
  </si>
  <si>
    <t xml:space="preserve">Costs do not apply</t>
  </si>
  <si>
    <t xml:space="preserve">Edison</t>
  </si>
  <si>
    <t xml:space="preserve">Legacy Customers</t>
  </si>
  <si>
    <t xml:space="preserve">SDG&amp;E</t>
  </si>
  <si>
    <t xml:space="preserve">Total</t>
  </si>
  <si>
    <t xml:space="preserve">Scenario</t>
  </si>
  <si>
    <t xml:space="preserve">Amortization (years)</t>
  </si>
  <si>
    <t xml:space="preserve">A</t>
  </si>
  <si>
    <t xml:space="preserve">Utility Undercollection</t>
  </si>
  <si>
    <t xml:space="preserve">BONDS</t>
  </si>
  <si>
    <t xml:space="preserve">B</t>
  </si>
  <si>
    <t xml:space="preserve">Bonds</t>
  </si>
  <si>
    <t xml:space="preserve">Amount Raised</t>
  </si>
  <si>
    <t xml:space="preserve">Rate</t>
  </si>
  <si>
    <t xml:space="preserve">Interest</t>
  </si>
  <si>
    <t xml:space="preserve">C</t>
  </si>
  <si>
    <t xml:space="preserve">Contracts </t>
  </si>
  <si>
    <t xml:space="preserve">Sub Total</t>
  </si>
  <si>
    <t xml:space="preserve">Regulatory Costs</t>
  </si>
  <si>
    <t xml:space="preserve">ASSUMED DISCOUNT RATES</t>
  </si>
  <si>
    <t xml:space="preserve">Contracts</t>
  </si>
  <si>
    <t xml:space="preserve">Undercollection</t>
  </si>
  <si>
    <t xml:space="preserve">DWR'S COST ALLOCATION - 2001&amp;2002 (USD billions)</t>
  </si>
  <si>
    <t xml:space="preserve">Share</t>
  </si>
  <si>
    <t xml:space="preserve">Above market contract costs</t>
  </si>
  <si>
    <t xml:space="preserve">OTHER COSTS</t>
  </si>
  <si>
    <t xml:space="preserve">Regulatory Costs Breakdown</t>
  </si>
  <si>
    <t xml:space="preserve">Employee Transition</t>
  </si>
  <si>
    <t xml:space="preserve">Power Purchase Obligations</t>
  </si>
  <si>
    <t xml:space="preserve">Nuclear Incremental </t>
  </si>
  <si>
    <t xml:space="preserve">CTC Exempts</t>
  </si>
  <si>
    <t xml:space="preserve">FTA Related </t>
  </si>
  <si>
    <t xml:space="preserve">$</t>
  </si>
  <si>
    <t xml:space="preserve">New Customers</t>
  </si>
  <si>
    <t xml:space="preserve">Total </t>
  </si>
  <si>
    <t xml:space="preserve">LEGACY CUSTOMERS (DA as of 9/01/01 - but had switched back and forth)</t>
  </si>
  <si>
    <t xml:space="preserve">Utility Undercollection </t>
  </si>
  <si>
    <t xml:space="preserve">Bonds </t>
  </si>
  <si>
    <t xml:space="preserve">Above Market Contract Cost </t>
  </si>
  <si>
    <t xml:space="preserve">Weighted Avg. Total</t>
  </si>
  <si>
    <t xml:space="preserve">% Collected</t>
  </si>
  <si>
    <t xml:space="preserve">Weighted </t>
  </si>
  <si>
    <t xml:space="preserve">Probability</t>
  </si>
  <si>
    <t xml:space="preserve">Avg</t>
  </si>
  <si>
    <t xml:space="preserve">Factor</t>
  </si>
  <si>
    <t xml:space="preserve">Weighted</t>
  </si>
  <si>
    <t xml:space="preserve">Average</t>
  </si>
  <si>
    <t xml:space="preserve">NEW CUSTOMERS (DA for first time as of 10/1/01)</t>
  </si>
  <si>
    <t xml:space="preserve">Above Market Contract Cost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</si>
</sst>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\$#,##0.00"/>
    <numFmt numFmtId="166" formatCode="0%"/>
    <numFmt numFmtId="167" formatCode="_(* #,##0.00_);_(* \(#,##0.00\);_(* \-??_);_(@_)"/>
    <numFmt numFmtId="168" formatCode="_(* #,##0_);_(* \(#,##0\);_(* \-??_);_(@_)"/>
    <numFmt numFmtId="169" formatCode="0.0%"/>
    <numFmt numFmtId="170" formatCode="0"/>
    <numFmt numFmtId="171" formatCode="\$#,##0.0000"/>
    <numFmt numFmtId="172" formatCode="0.0000%"/>
    <numFmt numFmtId="173" formatCode="_(\$* #,##0.00_);_(\$* \(#,##0.00\);_(\$* \-??_);_(@_)"/>
    <numFmt numFmtId="174" formatCode="_(\$* #,##0_);_(\$* \(#,##0\);_(\$* \-??_);_(@_)"/>
    <numFmt numFmtId="175" formatCode="0.00%"/>
    <numFmt numFmtId="176" formatCode="_(\$* #,##0.000_);_(\$* \(#,##0.000\);_(\$* \-??_);_(@_)"/>
    <numFmt numFmtId="177" formatCode="0.0"/>
    <numFmt numFmtId="178" formatCode="\$#,##0.0000_);[RED]&quot;($&quot;#,##0.0000\)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sz val="11"/>
      <name val="Arial"/>
      <family val="2"/>
    </font>
    <font>
      <sz val="11"/>
      <name val="Arial"/>
      <family val="2"/>
    </font>
    <font>
      <b val="true"/>
      <sz val="10"/>
      <color rgb="FF3366FF"/>
      <name val="Arial"/>
      <family val="2"/>
    </font>
    <font>
      <b val="true"/>
      <u val="single"/>
      <sz val="11"/>
      <name val="Arial"/>
      <family val="2"/>
    </font>
    <font>
      <sz val="11"/>
      <color rgb="FF3366FF"/>
      <name val="Arial"/>
      <family val="2"/>
    </font>
    <font>
      <b val="true"/>
      <i val="true"/>
      <u val="single"/>
      <sz val="11"/>
      <name val="Arial"/>
      <family val="2"/>
    </font>
    <font>
      <i val="true"/>
      <sz val="11"/>
      <name val="Arial"/>
      <family val="2"/>
    </font>
    <font>
      <b val="true"/>
      <sz val="14"/>
      <name val="Arial"/>
      <family val="2"/>
    </font>
    <font>
      <b val="true"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CCFFCC"/>
        <bgColor rgb="FFCCFFFF"/>
      </patternFill>
    </fill>
    <fill>
      <patternFill patternType="solid">
        <fgColor rgb="FF3366FF"/>
        <bgColor rgb="FF0066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6" fontId="0" fillId="0" borderId="0" applyFont="true" applyBorder="false" applyAlignment="false" applyProtection="false"/>
  </cellStyleXfs>
  <cellXfs count="20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5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6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8" fillId="0" borderId="7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5" fontId="8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6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8" fillId="0" borderId="7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7" fillId="0" borderId="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13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1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0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3" fillId="0" borderId="1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6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true" indent="0" shrinkToFit="false"/>
      <protection locked="true" hidden="false"/>
    </xf>
    <xf numFmtId="173" fontId="8" fillId="4" borderId="6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8" fillId="4" borderId="1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8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9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1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8" fillId="4" borderId="1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0" fillId="4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7" fontId="8" fillId="0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5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6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8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8" fillId="6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8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78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8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1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7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8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8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1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8" fontId="8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8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C1" s="1" t="s">
        <v>0</v>
      </c>
    </row>
    <row r="2" customFormat="false" ht="12.75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</row>
    <row r="3" customFormat="false" ht="12.75" hidden="false" customHeight="false" outlineLevel="0" collapsed="false">
      <c r="A3" s="3" t="s">
        <v>1</v>
      </c>
      <c r="B3" s="2"/>
      <c r="C3" s="2"/>
      <c r="D3" s="2"/>
      <c r="E3" s="2"/>
      <c r="F3" s="2"/>
      <c r="G3" s="2"/>
      <c r="H3" s="2"/>
      <c r="I3" s="2"/>
    </row>
    <row r="4" customFormat="false" ht="12.75" hidden="false" customHeight="false" outlineLevel="0" collapsed="false">
      <c r="A4" s="2"/>
      <c r="B4" s="2" t="s">
        <v>2</v>
      </c>
      <c r="C4" s="2"/>
      <c r="D4" s="2"/>
      <c r="E4" s="2"/>
      <c r="F4" s="2"/>
      <c r="G4" s="2" t="s">
        <v>3</v>
      </c>
      <c r="H4" s="2"/>
      <c r="I4" s="2"/>
    </row>
    <row r="5" customFormat="false" ht="12.75" hidden="false" customHeight="false" outlineLevel="0" collapsed="false">
      <c r="A5" s="2"/>
      <c r="B5" s="2" t="s">
        <v>4</v>
      </c>
      <c r="C5" s="2"/>
      <c r="D5" s="2"/>
      <c r="E5" s="2"/>
      <c r="F5" s="2"/>
      <c r="G5" s="2" t="s">
        <v>5</v>
      </c>
      <c r="H5" s="2"/>
      <c r="I5" s="2"/>
    </row>
    <row r="6" customFormat="false" ht="12.75" hidden="false" customHeight="false" outlineLevel="0" collapsed="false">
      <c r="A6" s="2"/>
      <c r="B6" s="2" t="s">
        <v>6</v>
      </c>
      <c r="C6" s="2"/>
      <c r="D6" s="2"/>
      <c r="E6" s="2"/>
      <c r="F6" s="2"/>
      <c r="G6" s="2" t="s">
        <v>7</v>
      </c>
      <c r="H6" s="2"/>
      <c r="I6" s="2"/>
    </row>
    <row r="7" customFormat="false" ht="12.75" hidden="false" customHeight="false" outlineLevel="0" collapsed="false">
      <c r="A7" s="2"/>
      <c r="B7" s="2"/>
      <c r="C7" s="2"/>
      <c r="D7" s="2"/>
      <c r="E7" s="2"/>
      <c r="F7" s="2"/>
      <c r="G7" s="2"/>
      <c r="H7" s="2"/>
      <c r="I7" s="2"/>
    </row>
    <row r="8" customFormat="false" ht="12.75" hidden="false" customHeight="false" outlineLevel="0" collapsed="false">
      <c r="A8" s="2"/>
      <c r="B8" s="2"/>
      <c r="C8" s="2"/>
      <c r="D8" s="2"/>
      <c r="E8" s="2"/>
      <c r="F8" s="2"/>
      <c r="G8" s="2"/>
      <c r="H8" s="2"/>
      <c r="I8" s="2"/>
    </row>
    <row r="9" customFormat="false" ht="12.75" hidden="false" customHeight="false" outlineLevel="0" collapsed="false">
      <c r="A9" s="3" t="s">
        <v>8</v>
      </c>
      <c r="B9" s="2"/>
      <c r="C9" s="2"/>
      <c r="D9" s="2"/>
      <c r="E9" s="2"/>
      <c r="F9" s="2"/>
      <c r="G9" s="2"/>
      <c r="H9" s="2"/>
      <c r="I9" s="2"/>
    </row>
    <row r="10" customFormat="false" ht="12.75" hidden="false" customHeight="false" outlineLevel="0" collapsed="false">
      <c r="A10" s="2"/>
      <c r="B10" s="2" t="s">
        <v>9</v>
      </c>
      <c r="C10" s="2"/>
      <c r="D10" s="2"/>
      <c r="E10" s="2"/>
      <c r="F10" s="2"/>
      <c r="G10" s="2"/>
      <c r="H10" s="2"/>
      <c r="I10" s="2"/>
    </row>
    <row r="11" customFormat="false" ht="12.75" hidden="false" customHeight="false" outlineLevel="0" collapsed="false">
      <c r="A11" s="2"/>
      <c r="B11" s="2" t="s">
        <v>10</v>
      </c>
      <c r="C11" s="2"/>
      <c r="D11" s="2"/>
      <c r="E11" s="2"/>
      <c r="F11" s="2"/>
      <c r="G11" s="2"/>
      <c r="H11" s="2"/>
      <c r="I11" s="2"/>
    </row>
    <row r="12" customFormat="false" ht="12.75" hidden="false" customHeight="false" outlineLevel="0" collapsed="false">
      <c r="A12" s="2"/>
      <c r="C12" s="2" t="s">
        <v>11</v>
      </c>
      <c r="D12" s="2"/>
      <c r="E12" s="2"/>
      <c r="F12" s="2"/>
      <c r="G12" s="2"/>
      <c r="H12" s="2"/>
      <c r="I12" s="2"/>
    </row>
    <row r="13" customFormat="false" ht="12.75" hidden="false" customHeight="false" outlineLevel="0" collapsed="false">
      <c r="A13" s="2"/>
      <c r="B13" s="2" t="s">
        <v>12</v>
      </c>
      <c r="C13" s="2"/>
      <c r="D13" s="2"/>
      <c r="E13" s="2"/>
      <c r="F13" s="2"/>
      <c r="G13" s="2"/>
      <c r="H13" s="2"/>
      <c r="I13" s="2"/>
    </row>
    <row r="14" customFormat="false" ht="12.75" hidden="false" customHeight="false" outlineLevel="0" collapsed="false">
      <c r="A14" s="2"/>
      <c r="B14" s="2"/>
      <c r="C14" s="2"/>
      <c r="D14" s="2"/>
      <c r="E14" s="2"/>
      <c r="F14" s="2"/>
      <c r="G14" s="2"/>
      <c r="H14" s="2"/>
      <c r="I14" s="2"/>
    </row>
    <row r="15" customFormat="false" ht="12.75" hidden="false" customHeight="false" outlineLevel="0" collapsed="false">
      <c r="A15" s="3" t="s">
        <v>13</v>
      </c>
      <c r="B15" s="2"/>
      <c r="C15" s="2"/>
      <c r="D15" s="2"/>
      <c r="E15" s="2"/>
      <c r="F15" s="2"/>
      <c r="G15" s="2"/>
      <c r="H15" s="2"/>
      <c r="I15" s="2"/>
    </row>
    <row r="16" customFormat="false" ht="12.75" hidden="false" customHeight="false" outlineLevel="0" collapsed="false">
      <c r="A16" s="2"/>
      <c r="B16" s="2" t="s">
        <v>14</v>
      </c>
      <c r="C16" s="2"/>
      <c r="D16" s="2"/>
      <c r="E16" s="2"/>
      <c r="F16" s="2"/>
      <c r="G16" s="2"/>
      <c r="H16" s="2"/>
      <c r="I16" s="2"/>
    </row>
    <row r="17" customFormat="false" ht="12.75" hidden="false" customHeight="false" outlineLevel="0" collapsed="false">
      <c r="A17" s="2"/>
      <c r="B17" s="2" t="s">
        <v>15</v>
      </c>
      <c r="C17" s="2"/>
      <c r="D17" s="2"/>
      <c r="E17" s="2"/>
      <c r="F17" s="2"/>
      <c r="G17" s="2"/>
      <c r="H17" s="2"/>
      <c r="I17" s="2"/>
    </row>
    <row r="18" customFormat="false" ht="12.75" hidden="false" customHeight="false" outlineLevel="0" collapsed="false">
      <c r="A18" s="2"/>
      <c r="B18" s="2"/>
      <c r="C18" s="2"/>
      <c r="D18" s="2"/>
      <c r="E18" s="2"/>
      <c r="F18" s="2"/>
      <c r="G18" s="2"/>
      <c r="H18" s="2"/>
      <c r="I18" s="2"/>
    </row>
    <row r="19" customFormat="false" ht="12.75" hidden="false" customHeight="false" outlineLevel="0" collapsed="false">
      <c r="A19" s="2"/>
      <c r="B19" s="2"/>
      <c r="C19" s="2"/>
      <c r="D19" s="2"/>
      <c r="E19" s="2"/>
      <c r="F19" s="2"/>
      <c r="G19" s="2"/>
      <c r="H19" s="2"/>
      <c r="I19" s="2"/>
    </row>
    <row r="20" customFormat="false" ht="12.75" hidden="false" customHeight="false" outlineLevel="0" collapsed="false">
      <c r="A20" s="3" t="s">
        <v>16</v>
      </c>
      <c r="B20" s="2"/>
      <c r="C20" s="2"/>
      <c r="D20" s="2"/>
      <c r="E20" s="2"/>
      <c r="F20" s="2"/>
      <c r="G20" s="2"/>
      <c r="H20" s="2"/>
      <c r="I20" s="2"/>
    </row>
    <row r="21" customFormat="false" ht="12.75" hidden="false" customHeight="false" outlineLevel="0" collapsed="false">
      <c r="A21" s="2"/>
      <c r="B21" s="2" t="s">
        <v>17</v>
      </c>
      <c r="C21" s="2"/>
      <c r="D21" s="2"/>
      <c r="E21" s="2"/>
      <c r="F21" s="2"/>
      <c r="G21" s="2"/>
      <c r="H21" s="2" t="s">
        <v>18</v>
      </c>
      <c r="I21" s="4" t="n">
        <v>0.8</v>
      </c>
    </row>
    <row r="22" customFormat="false" ht="12.75" hidden="false" customHeight="false" outlineLevel="0" collapsed="false">
      <c r="A22" s="2"/>
      <c r="B22" s="2"/>
      <c r="C22" s="2"/>
      <c r="D22" s="2"/>
      <c r="E22" s="2"/>
      <c r="F22" s="2"/>
      <c r="G22" s="2"/>
      <c r="H22" s="2" t="s">
        <v>19</v>
      </c>
      <c r="I22" s="4" t="n">
        <v>0.8</v>
      </c>
    </row>
    <row r="23" customFormat="false" ht="12.75" hidden="false" customHeight="false" outlineLevel="0" collapsed="false">
      <c r="A23" s="2"/>
      <c r="B23" s="2"/>
      <c r="C23" s="2"/>
      <c r="D23" s="2"/>
      <c r="E23" s="2"/>
      <c r="F23" s="2"/>
      <c r="G23" s="2"/>
      <c r="H23" s="2" t="s">
        <v>20</v>
      </c>
      <c r="I23" s="4" t="n">
        <v>0.8</v>
      </c>
    </row>
    <row r="24" customFormat="false" ht="12.75" hidden="false" customHeight="false" outlineLevel="0" collapsed="false">
      <c r="A24" s="2"/>
      <c r="B24" s="2"/>
      <c r="C24" s="2"/>
      <c r="D24" s="2"/>
      <c r="E24" s="2"/>
      <c r="F24" s="2"/>
      <c r="G24" s="2"/>
      <c r="H24" s="2"/>
      <c r="I24" s="2"/>
    </row>
    <row r="25" customFormat="false" ht="12.75" hidden="false" customHeight="false" outlineLevel="0" collapsed="false">
      <c r="A25" s="2"/>
      <c r="B25" s="2" t="s">
        <v>21</v>
      </c>
      <c r="C25" s="2"/>
      <c r="D25" s="2"/>
      <c r="E25" s="2"/>
      <c r="F25" s="2"/>
      <c r="G25" s="2"/>
      <c r="H25" s="2" t="s">
        <v>22</v>
      </c>
      <c r="I25" s="5" t="n">
        <v>0.95</v>
      </c>
    </row>
    <row r="26" customFormat="false" ht="12.75" hidden="false" customHeight="false" outlineLevel="0" collapsed="false">
      <c r="A26" s="2"/>
      <c r="B26" s="2"/>
      <c r="C26" s="2"/>
      <c r="D26" s="2"/>
      <c r="E26" s="2"/>
      <c r="F26" s="2"/>
      <c r="G26" s="2"/>
      <c r="H26" s="2" t="s">
        <v>23</v>
      </c>
      <c r="I26" s="5" t="n">
        <v>0</v>
      </c>
    </row>
    <row r="27" customFormat="false" ht="12.75" hidden="false" customHeight="false" outlineLevel="0" collapsed="false">
      <c r="A27" s="2"/>
      <c r="B27" s="2"/>
      <c r="C27" s="2"/>
      <c r="D27" s="2"/>
      <c r="E27" s="2"/>
      <c r="F27" s="2"/>
      <c r="G27" s="2"/>
      <c r="H27" s="2" t="s">
        <v>24</v>
      </c>
      <c r="I27" s="5" t="n">
        <v>0.05</v>
      </c>
    </row>
    <row r="28" customFormat="false" ht="12.75" hidden="false" customHeight="false" outlineLevel="0" collapsed="false">
      <c r="A28" s="2"/>
      <c r="B28" s="2"/>
      <c r="C28" s="2"/>
      <c r="D28" s="2"/>
      <c r="E28" s="2"/>
      <c r="F28" s="2"/>
      <c r="G28" s="2"/>
      <c r="H28" s="2"/>
      <c r="I28" s="2"/>
    </row>
    <row r="29" customFormat="false" ht="12.75" hidden="false" customHeight="false" outlineLevel="0" collapsed="false">
      <c r="A29" s="2"/>
      <c r="B29" s="2" t="s">
        <v>25</v>
      </c>
      <c r="C29" s="2"/>
      <c r="D29" s="2"/>
      <c r="E29" s="2"/>
      <c r="F29" s="2"/>
      <c r="G29" s="2"/>
      <c r="H29" s="2"/>
      <c r="I29" s="5" t="n">
        <v>0.5</v>
      </c>
    </row>
    <row r="30" customFormat="false" ht="12.75" hidden="false" customHeight="false" outlineLevel="0" collapsed="false">
      <c r="A30" s="2"/>
      <c r="B30" s="2"/>
      <c r="C30" s="2"/>
      <c r="D30" s="2"/>
      <c r="E30" s="2"/>
      <c r="F30" s="2"/>
      <c r="G30" s="2"/>
      <c r="H30" s="2"/>
      <c r="I30" s="2"/>
    </row>
    <row r="31" customFormat="false" ht="12.75" hidden="false" customHeight="false" outlineLevel="0" collapsed="false">
      <c r="A31" s="3" t="s">
        <v>26</v>
      </c>
      <c r="B31" s="2"/>
      <c r="C31" s="2"/>
      <c r="D31" s="2"/>
      <c r="E31" s="2"/>
      <c r="F31" s="2"/>
      <c r="G31" s="2"/>
      <c r="H31" s="2"/>
      <c r="I31" s="2"/>
    </row>
    <row r="32" customFormat="false" ht="12.75" hidden="false" customHeight="false" outlineLevel="0" collapsed="false">
      <c r="A32" s="2"/>
      <c r="B32" s="2" t="s">
        <v>17</v>
      </c>
      <c r="C32" s="2"/>
      <c r="D32" s="2"/>
      <c r="E32" s="2"/>
      <c r="F32" s="2"/>
      <c r="G32" s="2"/>
      <c r="H32" s="2" t="s">
        <v>18</v>
      </c>
      <c r="I32" s="4" t="n">
        <v>1</v>
      </c>
    </row>
    <row r="33" customFormat="false" ht="12.75" hidden="false" customHeight="false" outlineLevel="0" collapsed="false">
      <c r="A33" s="2"/>
      <c r="B33" s="2"/>
      <c r="C33" s="2"/>
      <c r="D33" s="2"/>
      <c r="E33" s="2"/>
      <c r="F33" s="2"/>
      <c r="G33" s="2"/>
      <c r="H33" s="2" t="s">
        <v>19</v>
      </c>
      <c r="I33" s="4" t="n">
        <v>1</v>
      </c>
    </row>
    <row r="34" customFormat="false" ht="12.75" hidden="false" customHeight="false" outlineLevel="0" collapsed="false">
      <c r="A34" s="2"/>
      <c r="B34" s="2"/>
      <c r="C34" s="2"/>
      <c r="D34" s="2"/>
      <c r="E34" s="2"/>
      <c r="F34" s="2"/>
      <c r="G34" s="2"/>
      <c r="H34" s="2" t="s">
        <v>20</v>
      </c>
      <c r="I34" s="4" t="n">
        <v>1</v>
      </c>
    </row>
    <row r="35" customFormat="false" ht="12.75" hidden="false" customHeight="false" outlineLevel="0" collapsed="false">
      <c r="A35" s="2"/>
      <c r="B35" s="2"/>
      <c r="C35" s="2"/>
      <c r="D35" s="2"/>
      <c r="E35" s="2"/>
      <c r="F35" s="2"/>
      <c r="G35" s="2"/>
      <c r="H35" s="2"/>
      <c r="I35" s="2"/>
    </row>
    <row r="36" customFormat="false" ht="12.75" hidden="false" customHeight="false" outlineLevel="0" collapsed="false">
      <c r="A36" s="2"/>
      <c r="B36" s="2" t="s">
        <v>21</v>
      </c>
      <c r="C36" s="2"/>
      <c r="D36" s="2"/>
      <c r="E36" s="2"/>
      <c r="F36" s="2"/>
      <c r="G36" s="2"/>
      <c r="H36" s="2" t="s">
        <v>22</v>
      </c>
      <c r="I36" s="5" t="n">
        <v>0.2</v>
      </c>
    </row>
    <row r="37" customFormat="false" ht="12.75" hidden="false" customHeight="false" outlineLevel="0" collapsed="false">
      <c r="A37" s="2"/>
      <c r="B37" s="2"/>
      <c r="C37" s="2"/>
      <c r="D37" s="2"/>
      <c r="E37" s="2"/>
      <c r="F37" s="2"/>
      <c r="G37" s="2"/>
      <c r="H37" s="2" t="s">
        <v>23</v>
      </c>
      <c r="I37" s="5" t="n">
        <v>0.6</v>
      </c>
    </row>
    <row r="38" customFormat="false" ht="12.75" hidden="false" customHeight="false" outlineLevel="0" collapsed="false">
      <c r="A38" s="2"/>
      <c r="B38" s="2"/>
      <c r="C38" s="2"/>
      <c r="D38" s="2"/>
      <c r="E38" s="2"/>
      <c r="F38" s="2"/>
      <c r="G38" s="2"/>
      <c r="H38" s="2" t="s">
        <v>24</v>
      </c>
      <c r="I38" s="5" t="n">
        <v>0.2</v>
      </c>
    </row>
    <row r="39" customFormat="false" ht="12.75" hidden="false" customHeight="false" outlineLevel="0" collapsed="false">
      <c r="A39" s="2"/>
      <c r="B39" s="2"/>
      <c r="C39" s="2"/>
      <c r="D39" s="2"/>
      <c r="E39" s="2"/>
      <c r="F39" s="2"/>
      <c r="G39" s="2"/>
      <c r="H39" s="2"/>
      <c r="I39" s="2"/>
    </row>
    <row r="40" customFormat="false" ht="12.75" hidden="false" customHeight="false" outlineLevel="0" collapsed="false">
      <c r="A40" s="2"/>
      <c r="B40" s="2" t="s">
        <v>25</v>
      </c>
      <c r="C40" s="2"/>
      <c r="D40" s="2"/>
      <c r="E40" s="2"/>
      <c r="F40" s="2"/>
      <c r="G40" s="2"/>
      <c r="H40" s="2"/>
      <c r="I40" s="5" t="n">
        <v>0.5</v>
      </c>
    </row>
    <row r="42" customFormat="false" ht="12.75" hidden="false" customHeight="false" outlineLevel="0" collapsed="false">
      <c r="A42" s="3" t="s">
        <v>27</v>
      </c>
      <c r="B42" s="2"/>
      <c r="C42" s="2"/>
      <c r="D42" s="2"/>
      <c r="E42" s="2"/>
      <c r="F42" s="2"/>
      <c r="G42" s="2"/>
      <c r="H42" s="2"/>
      <c r="I42" s="2"/>
    </row>
    <row r="43" customFormat="false" ht="12.75" hidden="false" customHeight="false" outlineLevel="0" collapsed="false">
      <c r="A43" s="2"/>
      <c r="B43" s="2" t="s">
        <v>17</v>
      </c>
      <c r="C43" s="2"/>
      <c r="D43" s="2"/>
      <c r="E43" s="2"/>
      <c r="F43" s="2"/>
      <c r="G43" s="2"/>
      <c r="H43" s="2" t="s">
        <v>18</v>
      </c>
      <c r="I43" s="4" t="n">
        <v>0.75</v>
      </c>
    </row>
    <row r="44" customFormat="false" ht="12.75" hidden="false" customHeight="false" outlineLevel="0" collapsed="false">
      <c r="A44" s="2"/>
      <c r="B44" s="2"/>
      <c r="C44" s="2"/>
      <c r="D44" s="2"/>
      <c r="E44" s="2"/>
      <c r="F44" s="2"/>
      <c r="G44" s="2"/>
      <c r="H44" s="2" t="s">
        <v>19</v>
      </c>
      <c r="I44" s="4" t="n">
        <v>0.75</v>
      </c>
    </row>
    <row r="45" customFormat="false" ht="12.75" hidden="false" customHeight="false" outlineLevel="0" collapsed="false">
      <c r="A45" s="2"/>
      <c r="B45" s="2"/>
      <c r="C45" s="2"/>
      <c r="D45" s="2"/>
      <c r="E45" s="2"/>
      <c r="F45" s="2"/>
      <c r="G45" s="2"/>
      <c r="H45" s="2" t="s">
        <v>20</v>
      </c>
      <c r="I45" s="4" t="n">
        <v>0.75</v>
      </c>
    </row>
    <row r="46" customFormat="false" ht="12.75" hidden="false" customHeight="false" outlineLevel="0" collapsed="false">
      <c r="A46" s="2"/>
      <c r="B46" s="2"/>
      <c r="C46" s="2"/>
      <c r="D46" s="2"/>
      <c r="E46" s="2"/>
      <c r="F46" s="2"/>
      <c r="G46" s="2"/>
      <c r="H46" s="2"/>
      <c r="I46" s="2"/>
    </row>
    <row r="47" customFormat="false" ht="12.75" hidden="false" customHeight="false" outlineLevel="0" collapsed="false">
      <c r="A47" s="2"/>
      <c r="B47" s="2" t="s">
        <v>21</v>
      </c>
      <c r="C47" s="2"/>
      <c r="D47" s="2"/>
      <c r="E47" s="2"/>
      <c r="F47" s="2"/>
      <c r="G47" s="2"/>
      <c r="H47" s="2" t="s">
        <v>22</v>
      </c>
      <c r="I47" s="5" t="n">
        <v>0.2</v>
      </c>
    </row>
    <row r="48" customFormat="false" ht="12.75" hidden="false" customHeight="false" outlineLevel="0" collapsed="false">
      <c r="A48" s="2"/>
      <c r="B48" s="2"/>
      <c r="C48" s="2"/>
      <c r="D48" s="2"/>
      <c r="E48" s="2"/>
      <c r="F48" s="2"/>
      <c r="G48" s="2"/>
      <c r="H48" s="2" t="s">
        <v>23</v>
      </c>
      <c r="I48" s="5" t="n">
        <v>0.6</v>
      </c>
    </row>
    <row r="49" customFormat="false" ht="12.75" hidden="false" customHeight="false" outlineLevel="0" collapsed="false">
      <c r="A49" s="2"/>
      <c r="B49" s="2"/>
      <c r="C49" s="2"/>
      <c r="D49" s="2"/>
      <c r="E49" s="2"/>
      <c r="F49" s="2"/>
      <c r="G49" s="2"/>
      <c r="H49" s="2" t="s">
        <v>24</v>
      </c>
      <c r="I49" s="5" t="n">
        <v>0.2</v>
      </c>
    </row>
    <row r="50" customFormat="false" ht="12.75" hidden="false" customHeight="false" outlineLevel="0" collapsed="false">
      <c r="A50" s="2"/>
      <c r="B50" s="2"/>
      <c r="C50" s="2"/>
      <c r="D50" s="2"/>
      <c r="E50" s="2"/>
      <c r="F50" s="2"/>
      <c r="G50" s="2"/>
      <c r="H50" s="2"/>
      <c r="I50" s="2"/>
    </row>
    <row r="51" customFormat="false" ht="12.75" hidden="false" customHeight="false" outlineLevel="0" collapsed="false">
      <c r="A51" s="2"/>
      <c r="B51" s="2" t="s">
        <v>25</v>
      </c>
      <c r="C51" s="2"/>
      <c r="D51" s="2"/>
      <c r="E51" s="2"/>
      <c r="F51" s="2"/>
      <c r="G51" s="2"/>
      <c r="H51" s="2"/>
      <c r="I51" s="5" t="n">
        <v>0.5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172"/>
  <sheetViews>
    <sheetView showFormulas="false" showGridLines="true" showRowColHeaders="true" showZeros="true" rightToLeft="false" tabSelected="false" showOutlineSymbols="true" defaultGridColor="true" view="normal" topLeftCell="E1" colorId="64" zoomScale="75" zoomScaleNormal="75" zoomScalePageLayoutView="100" workbookViewId="0">
      <selection pane="topLeft" activeCell="V25" activeCellId="0" sqref="V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41"/>
    <col collapsed="false" customWidth="true" hidden="false" outlineLevel="0" max="2" min="2" style="0" width="20.99"/>
    <col collapsed="false" customWidth="true" hidden="false" outlineLevel="0" max="3" min="3" style="0" width="14.85"/>
    <col collapsed="false" customWidth="true" hidden="false" outlineLevel="0" max="4" min="4" style="0" width="22.56"/>
    <col collapsed="false" customWidth="true" hidden="false" outlineLevel="0" max="7" min="7" style="0" width="15.41"/>
    <col collapsed="false" customWidth="true" hidden="false" outlineLevel="0" max="8" min="8" style="0" width="13.14"/>
    <col collapsed="false" customWidth="true" hidden="false" outlineLevel="0" max="9" min="9" style="0" width="14.85"/>
    <col collapsed="false" customWidth="true" hidden="false" outlineLevel="0" max="10" min="10" style="0" width="20.28"/>
    <col collapsed="false" customWidth="true" hidden="false" outlineLevel="0" max="14" min="14" style="0" width="9.28"/>
  </cols>
  <sheetData>
    <row r="1" customFormat="false" ht="12.75" hidden="false" customHeight="false" outlineLevel="0" collapsed="false">
      <c r="G1" s="6"/>
      <c r="H1" s="6"/>
      <c r="I1" s="6"/>
      <c r="J1" s="6"/>
      <c r="K1" s="6"/>
      <c r="L1" s="6"/>
      <c r="M1" s="6"/>
      <c r="N1" s="6"/>
      <c r="O1" s="6"/>
      <c r="P1" s="6"/>
    </row>
    <row r="2" customFormat="false" ht="15.75" hidden="false" customHeight="false" outlineLevel="0" collapsed="false">
      <c r="A2" s="7" t="s">
        <v>28</v>
      </c>
      <c r="B2" s="7"/>
      <c r="C2" s="8"/>
      <c r="D2" s="8"/>
      <c r="E2" s="8"/>
      <c r="I2" s="9" t="s">
        <v>29</v>
      </c>
      <c r="J2" s="6"/>
      <c r="K2" s="6"/>
      <c r="L2" s="6"/>
      <c r="M2" s="6"/>
      <c r="N2" s="6"/>
      <c r="O2" s="6"/>
      <c r="P2" s="6"/>
    </row>
    <row r="3" customFormat="false" ht="15" hidden="false" customHeight="false" outlineLevel="0" collapsed="false">
      <c r="A3" s="8"/>
      <c r="B3" s="8"/>
      <c r="C3" s="10"/>
      <c r="D3" s="11"/>
      <c r="E3" s="11"/>
      <c r="I3" s="12" t="s">
        <v>30</v>
      </c>
      <c r="J3" s="13" t="s">
        <v>31</v>
      </c>
      <c r="K3" s="14" t="s">
        <v>32</v>
      </c>
      <c r="L3" s="14"/>
      <c r="M3" s="15"/>
      <c r="N3" s="6"/>
      <c r="O3" s="6"/>
      <c r="P3" s="6"/>
    </row>
    <row r="4" customFormat="false" ht="15" hidden="false" customHeight="false" outlineLevel="0" collapsed="false">
      <c r="A4" s="16" t="s">
        <v>33</v>
      </c>
      <c r="B4" s="17"/>
      <c r="C4" s="18"/>
      <c r="D4" s="11"/>
      <c r="E4" s="11"/>
      <c r="I4" s="19"/>
      <c r="J4" s="20" t="s">
        <v>34</v>
      </c>
      <c r="K4" s="6" t="s">
        <v>35</v>
      </c>
      <c r="L4" s="6"/>
      <c r="M4" s="21"/>
      <c r="N4" s="6"/>
      <c r="O4" s="6"/>
      <c r="P4" s="6"/>
    </row>
    <row r="5" customFormat="false" ht="15" hidden="false" customHeight="false" outlineLevel="0" collapsed="false">
      <c r="A5" s="22" t="s">
        <v>36</v>
      </c>
      <c r="B5" s="23" t="n">
        <v>80000000</v>
      </c>
      <c r="C5" s="24" t="n">
        <f aca="false">+B5/$B$9</f>
        <v>0.449438202247191</v>
      </c>
      <c r="D5" s="25"/>
      <c r="E5" s="26"/>
      <c r="I5" s="27"/>
      <c r="J5" s="28" t="s">
        <v>37</v>
      </c>
      <c r="K5" s="29" t="s">
        <v>38</v>
      </c>
      <c r="L5" s="29"/>
      <c r="M5" s="30"/>
      <c r="N5" s="6"/>
      <c r="O5" s="6"/>
      <c r="P5" s="6"/>
    </row>
    <row r="6" customFormat="false" ht="15" hidden="false" customHeight="false" outlineLevel="0" collapsed="false">
      <c r="A6" s="22" t="s">
        <v>39</v>
      </c>
      <c r="B6" s="23" t="n">
        <v>82000000</v>
      </c>
      <c r="C6" s="24" t="n">
        <f aca="false">+B6/$B$9</f>
        <v>0.460674157303371</v>
      </c>
      <c r="D6" s="25"/>
      <c r="E6" s="26"/>
      <c r="H6" s="11" t="s">
        <v>40</v>
      </c>
      <c r="I6" s="11"/>
      <c r="J6" s="11"/>
      <c r="K6" s="6"/>
      <c r="L6" s="6"/>
      <c r="M6" s="6"/>
      <c r="N6" s="6"/>
      <c r="O6" s="6"/>
      <c r="P6" s="6"/>
    </row>
    <row r="7" customFormat="false" ht="15" hidden="false" customHeight="false" outlineLevel="0" collapsed="false">
      <c r="A7" s="22" t="s">
        <v>41</v>
      </c>
      <c r="B7" s="23" t="n">
        <v>16000000</v>
      </c>
      <c r="C7" s="24" t="n">
        <f aca="false">+B7/$B$9</f>
        <v>0.0898876404494382</v>
      </c>
      <c r="D7" s="25"/>
      <c r="E7" s="26"/>
      <c r="G7" s="11"/>
      <c r="H7" s="31" t="s">
        <v>36</v>
      </c>
      <c r="I7" s="17"/>
      <c r="J7" s="17"/>
      <c r="K7" s="14"/>
      <c r="L7" s="14"/>
      <c r="M7" s="14"/>
      <c r="N7" s="14"/>
      <c r="O7" s="15"/>
      <c r="P7" s="6"/>
    </row>
    <row r="8" customFormat="false" ht="15" hidden="false" customHeight="false" outlineLevel="0" collapsed="false">
      <c r="A8" s="22"/>
      <c r="B8" s="23"/>
      <c r="C8" s="32"/>
      <c r="D8" s="11"/>
      <c r="E8" s="11"/>
      <c r="G8" s="33"/>
      <c r="H8" s="22"/>
      <c r="I8" s="11"/>
      <c r="J8" s="6"/>
      <c r="K8" s="34"/>
      <c r="L8" s="34"/>
      <c r="M8" s="6"/>
      <c r="N8" s="6"/>
      <c r="O8" s="21"/>
      <c r="P8" s="6"/>
    </row>
    <row r="9" customFormat="false" ht="30.75" hidden="false" customHeight="false" outlineLevel="0" collapsed="false">
      <c r="A9" s="35" t="s">
        <v>42</v>
      </c>
      <c r="B9" s="36" t="n">
        <f aca="false">SUM(B5:B7)</f>
        <v>178000000</v>
      </c>
      <c r="C9" s="37" t="n">
        <f aca="false">+B9/$B$9</f>
        <v>1</v>
      </c>
      <c r="D9" s="25"/>
      <c r="E9" s="25"/>
      <c r="G9" s="38"/>
      <c r="H9" s="39" t="s">
        <v>43</v>
      </c>
      <c r="I9" s="6"/>
      <c r="J9" s="40" t="s">
        <v>44</v>
      </c>
      <c r="K9" s="41" t="n">
        <v>5</v>
      </c>
      <c r="L9" s="41" t="n">
        <v>7</v>
      </c>
      <c r="M9" s="41" t="n">
        <v>10</v>
      </c>
      <c r="N9" s="41" t="n">
        <v>12</v>
      </c>
      <c r="O9" s="42" t="n">
        <v>15</v>
      </c>
      <c r="P9" s="6"/>
    </row>
    <row r="10" customFormat="false" ht="15.75" hidden="false" customHeight="false" outlineLevel="0" collapsed="false">
      <c r="A10" s="7"/>
      <c r="B10" s="7"/>
      <c r="C10" s="8"/>
      <c r="D10" s="8"/>
      <c r="E10" s="8"/>
      <c r="G10" s="38"/>
      <c r="H10" s="43" t="s">
        <v>45</v>
      </c>
      <c r="I10" s="11" t="s">
        <v>46</v>
      </c>
      <c r="J10" s="11"/>
      <c r="K10" s="44" t="n">
        <f aca="false">HLOOKUP($H10,Legacy!$B$4:$E$14,7)</f>
        <v>0.0152792040523763</v>
      </c>
      <c r="L10" s="44" t="n">
        <f aca="false">HLOOKUP($H10,Legacy!$B$4:$E$14,8)</f>
        <v>0.0115686508148571</v>
      </c>
      <c r="M10" s="44" t="n">
        <f aca="false">HLOOKUP($H10,Legacy!$B$4:$E$14,9)</f>
        <v>0.00881675994130674</v>
      </c>
      <c r="N10" s="44" t="n">
        <f aca="false">HLOOKUP($H10,Legacy!$B$4:$E$14,10)</f>
        <v>0.00776355549159944</v>
      </c>
      <c r="O10" s="45" t="n">
        <f aca="false">HLOOKUP($H10,Legacy!$B$4:$E$14,11)</f>
        <v>0.0067302698339742</v>
      </c>
      <c r="P10" s="6"/>
    </row>
    <row r="11" customFormat="false" ht="15" hidden="false" customHeight="false" outlineLevel="0" collapsed="false">
      <c r="A11" s="46" t="s">
        <v>47</v>
      </c>
      <c r="B11" s="17"/>
      <c r="C11" s="18"/>
      <c r="D11" s="11"/>
      <c r="E11" s="11"/>
      <c r="G11" s="38"/>
      <c r="H11" s="43" t="s">
        <v>48</v>
      </c>
      <c r="I11" s="11" t="s">
        <v>49</v>
      </c>
      <c r="J11" s="11"/>
      <c r="K11" s="44" t="n">
        <f aca="false">HLOOKUP($H11,Legacy!$H$4:$J$14,7)</f>
        <v>0.00537173092920036</v>
      </c>
      <c r="L11" s="44" t="n">
        <f aca="false">HLOOKUP($H11,Legacy!$H$4:$J$14,8)</f>
        <v>0.00406720658865878</v>
      </c>
      <c r="M11" s="44" t="n">
        <f aca="false">HLOOKUP($H11,Legacy!$H$4:$J$14,9)</f>
        <v>0.00309972050309036</v>
      </c>
      <c r="N11" s="44" t="n">
        <f aca="false">HLOOKUP($H11,Legacy!$H$4:$J$14,10)</f>
        <v>0.00272944395610071</v>
      </c>
      <c r="O11" s="45" t="n">
        <f aca="false">HLOOKUP($H11,Legacy!$H$4:$J$14,11)</f>
        <v>0.00236617028642933</v>
      </c>
      <c r="P11" s="6"/>
    </row>
    <row r="12" customFormat="false" ht="15" hidden="false" customHeight="false" outlineLevel="0" collapsed="false">
      <c r="A12" s="47" t="s">
        <v>50</v>
      </c>
      <c r="B12" s="48" t="s">
        <v>51</v>
      </c>
      <c r="C12" s="49" t="s">
        <v>52</v>
      </c>
      <c r="D12" s="50"/>
      <c r="E12" s="50"/>
      <c r="G12" s="11"/>
      <c r="H12" s="43" t="s">
        <v>53</v>
      </c>
      <c r="I12" s="11" t="s">
        <v>54</v>
      </c>
      <c r="J12" s="11"/>
      <c r="K12" s="44" t="n">
        <f aca="false">HLOOKUP($H12,Legacy!$M$4:$O$14,7)</f>
        <v>0</v>
      </c>
      <c r="L12" s="44" t="n">
        <f aca="false">HLOOKUP($H12,Legacy!$M$4:$O$14,8)</f>
        <v>0</v>
      </c>
      <c r="M12" s="44" t="n">
        <f aca="false">HLOOKUP($H12,Legacy!$M$4:$O$14,9)</f>
        <v>0</v>
      </c>
      <c r="N12" s="44" t="n">
        <f aca="false">HLOOKUP($H12,Legacy!$M$4:$O$14,10)</f>
        <v>0</v>
      </c>
      <c r="O12" s="45" t="n">
        <f aca="false">HLOOKUP($H12,Legacy!$M$4:$O$14,11)</f>
        <v>0</v>
      </c>
      <c r="P12" s="6"/>
    </row>
    <row r="13" customFormat="false" ht="14.25" hidden="false" customHeight="false" outlineLevel="0" collapsed="false">
      <c r="A13" s="51"/>
      <c r="B13" s="52"/>
      <c r="C13" s="53"/>
      <c r="D13" s="52"/>
      <c r="E13" s="52"/>
      <c r="G13" s="54"/>
      <c r="H13" s="19" t="s">
        <v>55</v>
      </c>
      <c r="I13" s="11"/>
      <c r="J13" s="11"/>
      <c r="K13" s="44" t="n">
        <f aca="false">SUM(K10:K12)</f>
        <v>0.0206509349815767</v>
      </c>
      <c r="L13" s="44" t="n">
        <f aca="false">SUM(L10:L12)</f>
        <v>0.0156358574035159</v>
      </c>
      <c r="M13" s="44" t="n">
        <f aca="false">SUM(M10:M12)</f>
        <v>0.0119164804443971</v>
      </c>
      <c r="N13" s="44" t="n">
        <f aca="false">SUM(N10:N12)</f>
        <v>0.0104929994477001</v>
      </c>
      <c r="O13" s="45" t="n">
        <f aca="false">SUM(O10:O12)</f>
        <v>0.00909644012040353</v>
      </c>
      <c r="P13" s="6"/>
    </row>
    <row r="14" customFormat="false" ht="14.25" hidden="false" customHeight="false" outlineLevel="0" collapsed="false">
      <c r="A14" s="55" t="n">
        <v>8500</v>
      </c>
      <c r="B14" s="56" t="n">
        <v>0.0577</v>
      </c>
      <c r="C14" s="57" t="n">
        <f aca="false">+A14*B14</f>
        <v>490.45</v>
      </c>
      <c r="D14" s="58"/>
      <c r="E14" s="59"/>
      <c r="G14" s="11"/>
      <c r="H14" s="19"/>
      <c r="I14" s="11" t="s">
        <v>56</v>
      </c>
      <c r="J14" s="11"/>
      <c r="K14" s="60"/>
      <c r="L14" s="60"/>
      <c r="M14" s="60"/>
      <c r="N14" s="60"/>
      <c r="O14" s="61"/>
      <c r="P14" s="6"/>
    </row>
    <row r="15" customFormat="false" ht="15" hidden="false" customHeight="false" outlineLevel="0" collapsed="false">
      <c r="A15" s="55" t="n">
        <v>4000</v>
      </c>
      <c r="B15" s="56" t="n">
        <v>0.0777</v>
      </c>
      <c r="C15" s="57" t="n">
        <f aca="false">+A15*B15</f>
        <v>310.8</v>
      </c>
      <c r="D15" s="58"/>
      <c r="E15" s="58"/>
      <c r="G15" s="11"/>
      <c r="H15" s="27" t="s">
        <v>42</v>
      </c>
      <c r="I15" s="29"/>
      <c r="J15" s="29"/>
      <c r="K15" s="62" t="n">
        <f aca="false">SUM(K13:K14)</f>
        <v>0.0206509349815767</v>
      </c>
      <c r="L15" s="62" t="n">
        <f aca="false">SUM(L13:L14)</f>
        <v>0.0156358574035159</v>
      </c>
      <c r="M15" s="62" t="n">
        <f aca="false">SUM(M13:M14)</f>
        <v>0.0119164804443971</v>
      </c>
      <c r="N15" s="62" t="n">
        <f aca="false">SUM(N13:N14)</f>
        <v>0.0104929994477001</v>
      </c>
      <c r="O15" s="63" t="n">
        <f aca="false">SUM(O13:O14)</f>
        <v>0.00909644012040353</v>
      </c>
      <c r="P15" s="6"/>
    </row>
    <row r="16" customFormat="false" ht="15.75" hidden="false" customHeight="false" outlineLevel="0" collapsed="false">
      <c r="A16" s="64" t="n">
        <f aca="false">+A14+A15</f>
        <v>12500</v>
      </c>
      <c r="B16" s="65" t="n">
        <f aca="false">+C16/A16</f>
        <v>0.0641</v>
      </c>
      <c r="C16" s="66" t="n">
        <f aca="false">+C15+C14</f>
        <v>801.25</v>
      </c>
      <c r="D16" s="58"/>
      <c r="E16" s="58"/>
      <c r="G16" s="50"/>
      <c r="H16" s="6"/>
      <c r="I16" s="6"/>
      <c r="J16" s="6"/>
      <c r="K16" s="6"/>
      <c r="L16" s="6"/>
      <c r="M16" s="6"/>
      <c r="N16" s="6"/>
      <c r="O16" s="6"/>
      <c r="P16" s="6"/>
    </row>
    <row r="17" customFormat="false" ht="15.75" hidden="false" customHeight="false" outlineLevel="0" collapsed="false">
      <c r="A17" s="67"/>
      <c r="B17" s="67"/>
      <c r="C17" s="68"/>
      <c r="D17" s="68"/>
      <c r="E17" s="68"/>
      <c r="G17" s="52"/>
      <c r="H17" s="6"/>
      <c r="I17" s="6"/>
      <c r="J17" s="6"/>
      <c r="K17" s="6"/>
      <c r="L17" s="6"/>
      <c r="M17" s="6"/>
      <c r="N17" s="6"/>
      <c r="O17" s="6"/>
      <c r="P17" s="6"/>
    </row>
    <row r="18" customFormat="false" ht="15" hidden="false" customHeight="false" outlineLevel="0" collapsed="false">
      <c r="A18" s="16" t="s">
        <v>57</v>
      </c>
      <c r="B18" s="69"/>
      <c r="C18" s="68"/>
      <c r="D18" s="68"/>
      <c r="E18" s="68"/>
      <c r="G18" s="58"/>
      <c r="H18" s="31" t="s">
        <v>19</v>
      </c>
      <c r="I18" s="17"/>
      <c r="J18" s="17"/>
      <c r="K18" s="14"/>
      <c r="L18" s="14"/>
      <c r="M18" s="14"/>
      <c r="N18" s="14"/>
      <c r="O18" s="15"/>
      <c r="P18" s="6"/>
    </row>
    <row r="19" customFormat="false" ht="15" hidden="false" customHeight="false" outlineLevel="0" collapsed="false">
      <c r="A19" s="70" t="s">
        <v>49</v>
      </c>
      <c r="B19" s="71" t="n">
        <f aca="false">B16</f>
        <v>0.0641</v>
      </c>
      <c r="C19" s="68"/>
      <c r="D19" s="68"/>
      <c r="E19" s="68"/>
      <c r="G19" s="58"/>
      <c r="H19" s="22"/>
      <c r="I19" s="11"/>
      <c r="J19" s="6"/>
      <c r="K19" s="34"/>
      <c r="L19" s="34"/>
      <c r="M19" s="6"/>
      <c r="N19" s="6"/>
      <c r="O19" s="21"/>
      <c r="P19" s="6"/>
    </row>
    <row r="20" customFormat="false" ht="30" hidden="false" customHeight="false" outlineLevel="0" collapsed="false">
      <c r="A20" s="70" t="s">
        <v>58</v>
      </c>
      <c r="B20" s="71" t="n">
        <v>0.09</v>
      </c>
      <c r="C20" s="68"/>
      <c r="D20" s="68"/>
      <c r="E20" s="68"/>
      <c r="G20" s="58"/>
      <c r="H20" s="39" t="s">
        <v>43</v>
      </c>
      <c r="I20" s="6"/>
      <c r="J20" s="40" t="s">
        <v>44</v>
      </c>
      <c r="K20" s="41" t="n">
        <v>5</v>
      </c>
      <c r="L20" s="41" t="n">
        <v>7</v>
      </c>
      <c r="M20" s="41" t="n">
        <v>10</v>
      </c>
      <c r="N20" s="41" t="n">
        <v>12</v>
      </c>
      <c r="O20" s="42" t="n">
        <v>15</v>
      </c>
      <c r="P20" s="6"/>
    </row>
    <row r="21" customFormat="false" ht="15" hidden="false" customHeight="false" outlineLevel="0" collapsed="false">
      <c r="A21" s="70" t="s">
        <v>59</v>
      </c>
      <c r="B21" s="71" t="n">
        <v>0.0641</v>
      </c>
      <c r="C21" s="68"/>
      <c r="D21" s="68"/>
      <c r="E21" s="68"/>
      <c r="G21" s="68"/>
      <c r="H21" s="43" t="s">
        <v>53</v>
      </c>
      <c r="I21" s="11" t="s">
        <v>46</v>
      </c>
      <c r="J21" s="11"/>
      <c r="K21" s="44" t="n">
        <f aca="false">HLOOKUP($H21,Legacy!$B$19:$E$29,7)</f>
        <v>0</v>
      </c>
      <c r="L21" s="44" t="n">
        <f aca="false">HLOOKUP($H21,Legacy!$B$19:$E$29,8)</f>
        <v>0</v>
      </c>
      <c r="M21" s="44" t="n">
        <f aca="false">HLOOKUP($H21,Legacy!$B$19:$E$29,9)</f>
        <v>0</v>
      </c>
      <c r="N21" s="44" t="n">
        <f aca="false">HLOOKUP($H21,Legacy!$B$4:$E$14,10)</f>
        <v>0</v>
      </c>
      <c r="O21" s="45" t="n">
        <f aca="false">HLOOKUP($H21,Legacy!$B$4:$E$14,11)</f>
        <v>0</v>
      </c>
      <c r="P21" s="6"/>
    </row>
    <row r="22" customFormat="false" ht="15.75" hidden="false" customHeight="false" outlineLevel="0" collapsed="false">
      <c r="A22" s="72"/>
      <c r="B22" s="73"/>
      <c r="C22" s="68"/>
      <c r="D22" s="68"/>
      <c r="E22" s="68"/>
      <c r="G22" s="67"/>
      <c r="H22" s="43" t="s">
        <v>48</v>
      </c>
      <c r="I22" s="11" t="s">
        <v>49</v>
      </c>
      <c r="J22" s="11"/>
      <c r="K22" s="44" t="n">
        <f aca="false">HLOOKUP($H22,Legacy!$H$19:$J$29,7)</f>
        <v>0.00397538402754452</v>
      </c>
      <c r="L22" s="44" t="n">
        <f aca="false">HLOOKUP($H22,Legacy!$H$19:$J$29,8)</f>
        <v>0.00300996239803933</v>
      </c>
      <c r="M22" s="44" t="n">
        <f aca="false">HLOOKUP($H22,Legacy!$H$19:$J$29,9)</f>
        <v>0.0022939680971087</v>
      </c>
      <c r="N22" s="44" t="n">
        <f aca="false">HLOOKUP($H22,Legacy!$H$19:$J$29,10)</f>
        <v>0.00201994255672369</v>
      </c>
      <c r="O22" s="45" t="n">
        <f aca="false">HLOOKUP($H22,Legacy!$H$19:$J$29,11)</f>
        <v>0.00175109954074372</v>
      </c>
      <c r="P22" s="6"/>
    </row>
    <row r="23" customFormat="false" ht="15.75" hidden="false" customHeight="false" outlineLevel="0" collapsed="false">
      <c r="A23" s="70"/>
      <c r="B23" s="67"/>
      <c r="C23" s="68"/>
      <c r="D23" s="68"/>
      <c r="E23" s="68"/>
      <c r="G23" s="67"/>
      <c r="H23" s="43" t="s">
        <v>45</v>
      </c>
      <c r="I23" s="11" t="s">
        <v>54</v>
      </c>
      <c r="J23" s="11"/>
      <c r="K23" s="44" t="n">
        <f aca="false">HLOOKUP($H23,Legacy!$M$19:$O$29,7)</f>
        <v>0.00162589694171489</v>
      </c>
      <c r="L23" s="44" t="n">
        <f aca="false">HLOOKUP($H23,Legacy!$M$19:$O$29,8)</f>
        <v>0.0012565530217864</v>
      </c>
      <c r="M23" s="44" t="n">
        <f aca="false">HLOOKUP($H23,Legacy!$M$19:$O$29,9)</f>
        <v>0.000985433064197062</v>
      </c>
      <c r="N23" s="44" t="n">
        <f aca="false">HLOOKUP($H23,Legacy!$M$19:$O$29,10)</f>
        <v>0.000883174797120702</v>
      </c>
      <c r="O23" s="45" t="n">
        <f aca="false">HLOOKUP($H23,Legacy!$M$19:$O$29,11)</f>
        <v>0.000784569723598081</v>
      </c>
      <c r="P23" s="6"/>
    </row>
    <row r="24" customFormat="false" ht="15" hidden="false" customHeight="false" outlineLevel="0" collapsed="false">
      <c r="A24" s="46" t="s">
        <v>60</v>
      </c>
      <c r="B24" s="17"/>
      <c r="C24" s="17"/>
      <c r="D24" s="74"/>
      <c r="E24" s="33"/>
      <c r="G24" s="67"/>
      <c r="H24" s="19" t="s">
        <v>55</v>
      </c>
      <c r="I24" s="11"/>
      <c r="J24" s="11"/>
      <c r="K24" s="44" t="n">
        <f aca="false">SUM(K21:K23)</f>
        <v>0.0056012809692594</v>
      </c>
      <c r="L24" s="44" t="n">
        <f aca="false">SUM(L21:L23)</f>
        <v>0.00426651541982573</v>
      </c>
      <c r="M24" s="44" t="n">
        <f aca="false">SUM(M21:M23)</f>
        <v>0.00327940116130576</v>
      </c>
      <c r="N24" s="44" t="n">
        <f aca="false">SUM(N21:N23)</f>
        <v>0.00290311735384439</v>
      </c>
      <c r="O24" s="45" t="n">
        <f aca="false">SUM(O21:O23)</f>
        <v>0.0025356692643418</v>
      </c>
      <c r="P24" s="6"/>
    </row>
    <row r="25" customFormat="false" ht="28.5" hidden="false" customHeight="false" outlineLevel="0" collapsed="false">
      <c r="A25" s="22"/>
      <c r="B25" s="75" t="s">
        <v>61</v>
      </c>
      <c r="C25" s="76" t="s">
        <v>49</v>
      </c>
      <c r="D25" s="77" t="s">
        <v>62</v>
      </c>
      <c r="E25" s="78"/>
      <c r="G25" s="67"/>
      <c r="H25" s="19"/>
      <c r="I25" s="34" t="s">
        <v>56</v>
      </c>
      <c r="J25" s="6"/>
      <c r="K25" s="60"/>
      <c r="L25" s="60"/>
      <c r="M25" s="60"/>
      <c r="N25" s="60"/>
      <c r="O25" s="61"/>
      <c r="P25" s="6"/>
    </row>
    <row r="26" customFormat="false" ht="15" hidden="false" customHeight="false" outlineLevel="0" collapsed="false">
      <c r="A26" s="22" t="s">
        <v>36</v>
      </c>
      <c r="B26" s="79" t="n">
        <f aca="false">55417/116084</f>
        <v>0.477387064539471</v>
      </c>
      <c r="C26" s="80" t="n">
        <f aca="false">12.5*B26</f>
        <v>5.96733830674339</v>
      </c>
      <c r="D26" s="81" t="n">
        <f aca="false">9.547*B26</f>
        <v>4.55761430515833</v>
      </c>
      <c r="E26" s="80"/>
      <c r="G26" s="67"/>
      <c r="H26" s="27" t="s">
        <v>42</v>
      </c>
      <c r="I26" s="29"/>
      <c r="J26" s="29"/>
      <c r="K26" s="62" t="n">
        <f aca="false">SUM(K24:K25)</f>
        <v>0.0056012809692594</v>
      </c>
      <c r="L26" s="62" t="n">
        <f aca="false">SUM(L24:L25)</f>
        <v>0.00426651541982573</v>
      </c>
      <c r="M26" s="62" t="n">
        <f aca="false">SUM(M24:M25)</f>
        <v>0.00327940116130576</v>
      </c>
      <c r="N26" s="62" t="n">
        <f aca="false">SUM(N24:N25)</f>
        <v>0.00290311735384439</v>
      </c>
      <c r="O26" s="63" t="n">
        <f aca="false">SUM(O24:O25)</f>
        <v>0.0025356692643418</v>
      </c>
      <c r="P26" s="6"/>
    </row>
    <row r="27" customFormat="false" ht="15" hidden="false" customHeight="false" outlineLevel="0" collapsed="false">
      <c r="A27" s="22" t="s">
        <v>39</v>
      </c>
      <c r="B27" s="79" t="n">
        <f aca="false">42037/116084</f>
        <v>0.362125702077806</v>
      </c>
      <c r="C27" s="80" t="n">
        <f aca="false">12.5*B27</f>
        <v>4.52657127597257</v>
      </c>
      <c r="D27" s="81" t="n">
        <f aca="false">9.547*B27</f>
        <v>3.45721407773681</v>
      </c>
      <c r="E27" s="80"/>
      <c r="G27" s="68"/>
      <c r="H27" s="6"/>
      <c r="I27" s="6"/>
      <c r="J27" s="6"/>
      <c r="K27" s="6"/>
      <c r="L27" s="6"/>
      <c r="M27" s="6"/>
      <c r="N27" s="6"/>
      <c r="O27" s="6"/>
      <c r="P27" s="6"/>
    </row>
    <row r="28" customFormat="false" ht="15.75" hidden="false" customHeight="false" outlineLevel="0" collapsed="false">
      <c r="A28" s="22" t="s">
        <v>41</v>
      </c>
      <c r="B28" s="79" t="n">
        <f aca="false">18631/116084</f>
        <v>0.160495847834327</v>
      </c>
      <c r="C28" s="82" t="n">
        <f aca="false">12.5*B28</f>
        <v>2.00619809792909</v>
      </c>
      <c r="D28" s="83" t="n">
        <f aca="false">9.547*B28</f>
        <v>1.53225385927432</v>
      </c>
      <c r="E28" s="80"/>
      <c r="G28" s="33"/>
      <c r="H28" s="6"/>
      <c r="I28" s="6"/>
      <c r="J28" s="6"/>
      <c r="K28" s="6"/>
      <c r="L28" s="6"/>
      <c r="M28" s="6"/>
      <c r="N28" s="6"/>
      <c r="O28" s="6"/>
      <c r="P28" s="6"/>
    </row>
    <row r="29" customFormat="false" ht="15.75" hidden="false" customHeight="false" outlineLevel="0" collapsed="false">
      <c r="A29" s="35" t="s">
        <v>42</v>
      </c>
      <c r="B29" s="84" t="n">
        <f aca="false">SUM(B26:B28)</f>
        <v>1.0000086144516</v>
      </c>
      <c r="C29" s="85" t="n">
        <f aca="false">SUM(C26:C28)</f>
        <v>12.5001076806451</v>
      </c>
      <c r="D29" s="86" t="n">
        <f aca="false">SUM(D26:D28)</f>
        <v>9.54708224216947</v>
      </c>
      <c r="E29" s="87"/>
      <c r="G29" s="78"/>
      <c r="H29" s="31" t="s">
        <v>20</v>
      </c>
      <c r="I29" s="17"/>
      <c r="J29" s="17"/>
      <c r="K29" s="14"/>
      <c r="L29" s="14"/>
      <c r="M29" s="14"/>
      <c r="N29" s="14"/>
      <c r="O29" s="15"/>
      <c r="P29" s="6"/>
    </row>
    <row r="30" customFormat="false" ht="15.75" hidden="false" customHeight="false" outlineLevel="0" collapsed="false">
      <c r="A30" s="67"/>
      <c r="B30" s="67"/>
      <c r="C30" s="68"/>
      <c r="D30" s="68"/>
      <c r="E30" s="68"/>
      <c r="G30" s="80"/>
      <c r="H30" s="22"/>
      <c r="I30" s="11"/>
      <c r="J30" s="6"/>
      <c r="K30" s="34"/>
      <c r="L30" s="34"/>
      <c r="M30" s="6"/>
      <c r="N30" s="6"/>
      <c r="O30" s="21"/>
      <c r="P30" s="6"/>
    </row>
    <row r="31" customFormat="false" ht="30" hidden="false" customHeight="false" outlineLevel="0" collapsed="false">
      <c r="A31" s="46" t="s">
        <v>63</v>
      </c>
      <c r="B31" s="17"/>
      <c r="C31" s="18"/>
      <c r="D31" s="11"/>
      <c r="E31" s="8"/>
      <c r="G31" s="80"/>
      <c r="H31" s="39" t="s">
        <v>43</v>
      </c>
      <c r="I31" s="6"/>
      <c r="J31" s="40" t="s">
        <v>44</v>
      </c>
      <c r="K31" s="41" t="n">
        <v>5</v>
      </c>
      <c r="L31" s="41" t="n">
        <v>7</v>
      </c>
      <c r="M31" s="41" t="n">
        <v>10</v>
      </c>
      <c r="N31" s="41" t="n">
        <v>12</v>
      </c>
      <c r="O31" s="42" t="n">
        <v>15</v>
      </c>
      <c r="P31" s="6"/>
    </row>
    <row r="32" customFormat="false" ht="28.5" hidden="false" customHeight="false" outlineLevel="0" collapsed="false">
      <c r="A32" s="22"/>
      <c r="B32" s="78" t="s">
        <v>59</v>
      </c>
      <c r="C32" s="88" t="s">
        <v>56</v>
      </c>
      <c r="D32" s="89"/>
      <c r="E32" s="8"/>
      <c r="G32" s="80"/>
      <c r="H32" s="43" t="s">
        <v>48</v>
      </c>
      <c r="I32" s="11" t="s">
        <v>46</v>
      </c>
      <c r="J32" s="11"/>
      <c r="K32" s="44" t="n">
        <f aca="false">HLOOKUP($H32,Legacy!$B34:$E$44,7)</f>
        <v>0</v>
      </c>
      <c r="L32" s="44" t="n">
        <f aca="false">HLOOKUP($H32,Legacy!$B34:$E$44,8)</f>
        <v>0</v>
      </c>
      <c r="M32" s="44" t="n">
        <f aca="false">HLOOKUP($H32,Legacy!$B$34:$E$44,9)</f>
        <v>0</v>
      </c>
      <c r="N32" s="44" t="n">
        <f aca="false">HLOOKUP($H32,Legacy!$B$34:$E$44,10)</f>
        <v>0</v>
      </c>
      <c r="O32" s="45" t="n">
        <f aca="false">HLOOKUP($H32,Legacy!$B$34:$E$44,11)</f>
        <v>0</v>
      </c>
      <c r="P32" s="6"/>
    </row>
    <row r="33" customFormat="false" ht="14.25" hidden="false" customHeight="false" outlineLevel="0" collapsed="false">
      <c r="A33" s="22" t="s">
        <v>36</v>
      </c>
      <c r="B33" s="80" t="n">
        <v>6.7</v>
      </c>
      <c r="C33" s="90"/>
      <c r="D33" s="80"/>
      <c r="E33" s="8"/>
      <c r="G33" s="87"/>
      <c r="H33" s="43" t="s">
        <v>53</v>
      </c>
      <c r="I33" s="11" t="s">
        <v>49</v>
      </c>
      <c r="J33" s="11"/>
      <c r="K33" s="44" t="n">
        <f aca="false">HLOOKUP($H33,Legacy!$H$34:$J$44,7)</f>
        <v>0</v>
      </c>
      <c r="L33" s="44" t="n">
        <f aca="false">HLOOKUP($H33,Legacy!$H$34:$J$44,8)</f>
        <v>0</v>
      </c>
      <c r="M33" s="44" t="n">
        <f aca="false">HLOOKUP($H33,Legacy!$H$34:$J$44,9)</f>
        <v>0</v>
      </c>
      <c r="N33" s="44" t="n">
        <f aca="false">HLOOKUP($H33,Legacy!$H$34:$J$44,10)</f>
        <v>0</v>
      </c>
      <c r="O33" s="45" t="n">
        <f aca="false">HLOOKUP($H33,Legacy!$H$34:$J$44,11)</f>
        <v>0</v>
      </c>
      <c r="P33" s="6"/>
    </row>
    <row r="34" customFormat="false" ht="15" hidden="false" customHeight="false" outlineLevel="0" collapsed="false">
      <c r="A34" s="22" t="s">
        <v>39</v>
      </c>
      <c r="B34" s="80" t="n">
        <v>3.5</v>
      </c>
      <c r="C34" s="90"/>
      <c r="D34" s="80"/>
      <c r="E34" s="8"/>
      <c r="G34" s="68"/>
      <c r="H34" s="43" t="s">
        <v>53</v>
      </c>
      <c r="I34" s="11" t="s">
        <v>54</v>
      </c>
      <c r="J34" s="11"/>
      <c r="K34" s="44" t="n">
        <f aca="false">HLOOKUP($H34,Legacy!$M$34:$O$44,7)</f>
        <v>0</v>
      </c>
      <c r="L34" s="44" t="n">
        <f aca="false">HLOOKUP($H34,Legacy!$M$34:$O$44,8)</f>
        <v>0</v>
      </c>
      <c r="M34" s="44" t="n">
        <f aca="false">HLOOKUP($H34,Legacy!$M$34:$O$44,9)</f>
        <v>0</v>
      </c>
      <c r="N34" s="44" t="n">
        <f aca="false">HLOOKUP($H34,Legacy!$M$34:$O$44,10)</f>
        <v>0</v>
      </c>
      <c r="O34" s="45" t="n">
        <f aca="false">HLOOKUP($H34,Legacy!$M$34:$O$44,11)</f>
        <v>0</v>
      </c>
      <c r="P34" s="6"/>
    </row>
    <row r="35" customFormat="false" ht="14.25" hidden="false" customHeight="false" outlineLevel="0" collapsed="false">
      <c r="A35" s="22" t="s">
        <v>41</v>
      </c>
      <c r="B35" s="82" t="n">
        <v>0.932</v>
      </c>
      <c r="C35" s="91"/>
      <c r="D35" s="80"/>
      <c r="E35" s="8"/>
      <c r="G35" s="11"/>
      <c r="H35" s="19" t="s">
        <v>55</v>
      </c>
      <c r="I35" s="11"/>
      <c r="J35" s="11"/>
      <c r="K35" s="44" t="n">
        <f aca="false">SUM(K32:K34)</f>
        <v>0</v>
      </c>
      <c r="L35" s="44" t="n">
        <f aca="false">SUM(L32:L34)</f>
        <v>0</v>
      </c>
      <c r="M35" s="44" t="n">
        <f aca="false">SUM(M32:M34)</f>
        <v>0</v>
      </c>
      <c r="N35" s="44" t="n">
        <f aca="false">SUM(N32:N34)</f>
        <v>0</v>
      </c>
      <c r="O35" s="45" t="n">
        <f aca="false">SUM(O32:O34)</f>
        <v>0</v>
      </c>
      <c r="P35" s="6"/>
    </row>
    <row r="36" customFormat="false" ht="15.75" hidden="false" customHeight="false" outlineLevel="0" collapsed="false">
      <c r="A36" s="92" t="s">
        <v>42</v>
      </c>
      <c r="B36" s="85" t="n">
        <f aca="false">SUM(B33:B35)</f>
        <v>11.132</v>
      </c>
      <c r="C36" s="93"/>
      <c r="D36" s="87"/>
      <c r="E36" s="87"/>
      <c r="G36" s="11"/>
      <c r="H36" s="94"/>
      <c r="I36" s="34" t="s">
        <v>56</v>
      </c>
      <c r="J36" s="6"/>
      <c r="K36" s="60"/>
      <c r="L36" s="60"/>
      <c r="M36" s="60"/>
      <c r="N36" s="60"/>
      <c r="O36" s="61"/>
      <c r="P36" s="6"/>
    </row>
    <row r="37" customFormat="false" ht="15.75" hidden="false" customHeight="false" outlineLevel="0" collapsed="false">
      <c r="A37" s="33"/>
      <c r="B37" s="33"/>
      <c r="C37" s="87"/>
      <c r="D37" s="87"/>
      <c r="E37" s="87"/>
      <c r="G37" s="11"/>
      <c r="H37" s="27" t="s">
        <v>42</v>
      </c>
      <c r="I37" s="29"/>
      <c r="J37" s="29"/>
      <c r="K37" s="62" t="n">
        <f aca="false">SUM(K35:K36)</f>
        <v>0</v>
      </c>
      <c r="L37" s="62" t="n">
        <f aca="false">SUM(L35:L36)</f>
        <v>0</v>
      </c>
      <c r="M37" s="62" t="n">
        <f aca="false">SUM(M35:M36)</f>
        <v>0</v>
      </c>
      <c r="N37" s="62" t="n">
        <f aca="false">SUM(N35:N36)</f>
        <v>0</v>
      </c>
      <c r="O37" s="63" t="n">
        <f aca="false">SUM(O35:O36)</f>
        <v>0</v>
      </c>
      <c r="P37" s="6"/>
    </row>
    <row r="38" customFormat="false" ht="15" hidden="false" customHeight="false" outlineLevel="0" collapsed="false">
      <c r="G38" s="11"/>
      <c r="P38" s="6"/>
    </row>
    <row r="39" customFormat="false" ht="15" hidden="false" customHeight="false" outlineLevel="0" collapsed="false">
      <c r="A39" s="95" t="s">
        <v>64</v>
      </c>
      <c r="B39" s="96"/>
      <c r="C39" s="96"/>
      <c r="D39" s="96"/>
      <c r="E39" s="96"/>
      <c r="F39" s="97"/>
      <c r="G39" s="11"/>
      <c r="H39" s="6"/>
      <c r="I39" s="6"/>
      <c r="J39" s="6"/>
      <c r="K39" s="6"/>
      <c r="L39" s="6"/>
      <c r="M39" s="6"/>
      <c r="N39" s="6"/>
      <c r="O39" s="6"/>
      <c r="P39" s="6"/>
    </row>
    <row r="40" customFormat="false" ht="29.25" hidden="false" customHeight="true" outlineLevel="0" collapsed="false">
      <c r="A40" s="98" t="s">
        <v>65</v>
      </c>
      <c r="B40" s="99" t="s">
        <v>66</v>
      </c>
      <c r="C40" s="99" t="s">
        <v>67</v>
      </c>
      <c r="D40" s="99" t="s">
        <v>68</v>
      </c>
      <c r="E40" s="99" t="s">
        <v>69</v>
      </c>
      <c r="F40" s="100" t="s">
        <v>42</v>
      </c>
      <c r="G40" s="11"/>
      <c r="P40" s="6"/>
    </row>
    <row r="41" customFormat="false" ht="15.75" hidden="false" customHeight="false" outlineLevel="0" collapsed="false">
      <c r="A41" s="101" t="s">
        <v>70</v>
      </c>
      <c r="B41" s="102" t="s">
        <v>70</v>
      </c>
      <c r="C41" s="102" t="s">
        <v>70</v>
      </c>
      <c r="D41" s="102" t="s">
        <v>70</v>
      </c>
      <c r="E41" s="102" t="s">
        <v>70</v>
      </c>
      <c r="F41" s="103" t="s">
        <v>70</v>
      </c>
      <c r="G41" s="104"/>
      <c r="P41" s="6"/>
    </row>
    <row r="42" customFormat="false" ht="16.5" hidden="false" customHeight="true" outlineLevel="0" collapsed="false">
      <c r="G42" s="105"/>
      <c r="H42" s="106" t="s">
        <v>71</v>
      </c>
      <c r="I42" s="106"/>
      <c r="J42" s="6"/>
      <c r="K42" s="6"/>
      <c r="L42" s="6"/>
      <c r="M42" s="6"/>
      <c r="N42" s="6"/>
      <c r="O42" s="6"/>
      <c r="P42" s="6"/>
    </row>
    <row r="43" customFormat="false" ht="12.75" hidden="false" customHeight="false" outlineLevel="0" collapsed="false">
      <c r="G43" s="6"/>
      <c r="H43" s="107" t="s">
        <v>36</v>
      </c>
      <c r="I43" s="14"/>
      <c r="J43" s="14"/>
      <c r="K43" s="14"/>
      <c r="L43" s="14"/>
      <c r="M43" s="14"/>
      <c r="N43" s="14"/>
      <c r="O43" s="15"/>
      <c r="P43" s="6"/>
    </row>
    <row r="44" customFormat="false" ht="30" hidden="false" customHeight="false" outlineLevel="0" collapsed="false">
      <c r="G44" s="6"/>
      <c r="H44" s="39" t="s">
        <v>43</v>
      </c>
      <c r="I44" s="6"/>
      <c r="J44" s="40" t="s">
        <v>44</v>
      </c>
      <c r="K44" s="41" t="n">
        <v>5</v>
      </c>
      <c r="L44" s="41" t="n">
        <v>7</v>
      </c>
      <c r="M44" s="41" t="n">
        <v>10</v>
      </c>
      <c r="N44" s="41" t="n">
        <v>12</v>
      </c>
      <c r="O44" s="42" t="n">
        <v>15</v>
      </c>
      <c r="P44" s="6"/>
    </row>
    <row r="45" customFormat="false" ht="14.25" hidden="false" customHeight="false" outlineLevel="0" collapsed="false">
      <c r="G45" s="6"/>
      <c r="H45" s="43" t="s">
        <v>53</v>
      </c>
      <c r="I45" s="11" t="s">
        <v>46</v>
      </c>
      <c r="J45" s="11"/>
      <c r="K45" s="44" t="n">
        <f aca="false">HLOOKUP($H45,New!$B$4:$E$14,7)</f>
        <v>0</v>
      </c>
      <c r="L45" s="44" t="n">
        <f aca="false">HLOOKUP($H45,New!$B$4:$E$14,8)</f>
        <v>0</v>
      </c>
      <c r="M45" s="44" t="n">
        <f aca="false">HLOOKUP($H45,New!$B$4:$E$14,9)</f>
        <v>0</v>
      </c>
      <c r="N45" s="44" t="n">
        <f aca="false">HLOOKUP($H45,New!$B$4:$E$14,10)</f>
        <v>0</v>
      </c>
      <c r="O45" s="45" t="n">
        <f aca="false">HLOOKUP($H45,New!$B$4:$E$14,11)</f>
        <v>0</v>
      </c>
      <c r="P45" s="6"/>
    </row>
    <row r="46" customFormat="false" ht="14.25" hidden="false" customHeight="false" outlineLevel="0" collapsed="false">
      <c r="G46" s="6"/>
      <c r="H46" s="43" t="s">
        <v>48</v>
      </c>
      <c r="I46" s="11" t="s">
        <v>49</v>
      </c>
      <c r="J46" s="11"/>
      <c r="K46" s="44" t="n">
        <f aca="false">HLOOKUP($H46,New!$H$4:$J$14,7)</f>
        <v>0.0107434618584007</v>
      </c>
      <c r="L46" s="44" t="n">
        <f aca="false">HLOOKUP($H46,New!$H$4:$J$14,8)</f>
        <v>0.00813441317731755</v>
      </c>
      <c r="M46" s="44" t="n">
        <f aca="false">HLOOKUP($H46,New!$H$4:$J$14,9)</f>
        <v>0.00619944100618072</v>
      </c>
      <c r="N46" s="44" t="n">
        <f aca="false">HLOOKUP($H46,New!$H$4:$J$14,10)</f>
        <v>0.00545888791220142</v>
      </c>
      <c r="O46" s="45" t="n">
        <f aca="false">HLOOKUP($H46,New!$H$4:$J$14,11)</f>
        <v>0.00473234057285865</v>
      </c>
      <c r="P46" s="6"/>
    </row>
    <row r="47" customFormat="false" ht="14.25" hidden="false" customHeight="false" outlineLevel="0" collapsed="false">
      <c r="G47" s="6"/>
      <c r="H47" s="43" t="s">
        <v>45</v>
      </c>
      <c r="I47" s="11" t="s">
        <v>54</v>
      </c>
      <c r="J47" s="11"/>
      <c r="K47" s="44" t="n">
        <f aca="false">HLOOKUP($H47,New!$M$4:$O$14,7)</f>
        <v>0.00219699048670193</v>
      </c>
      <c r="L47" s="44" t="n">
        <f aca="false">HLOOKUP($H47,New!$M$4:$O$14,8)</f>
        <v>0.00169791514091266</v>
      </c>
      <c r="M47" s="44" t="n">
        <f aca="false">HLOOKUP($H47,New!$M$4:$O$14,9)</f>
        <v>0.00133156475775088</v>
      </c>
      <c r="N47" s="44" t="n">
        <f aca="false">HLOOKUP($H47,New!$M$4:$O$14,10)</f>
        <v>0.00119338844768511</v>
      </c>
      <c r="O47" s="45" t="n">
        <f aca="false">HLOOKUP($H47,New!$M$4:$O$14,11)</f>
        <v>0.0010601485092169</v>
      </c>
      <c r="P47" s="6"/>
    </row>
    <row r="48" customFormat="false" ht="14.25" hidden="false" customHeight="false" outlineLevel="0" collapsed="false">
      <c r="G48" s="6"/>
      <c r="H48" s="19" t="s">
        <v>55</v>
      </c>
      <c r="I48" s="11"/>
      <c r="J48" s="11"/>
      <c r="K48" s="44" t="n">
        <f aca="false">SUM(K45:K47)</f>
        <v>0.0129404523451026</v>
      </c>
      <c r="L48" s="44" t="n">
        <f aca="false">SUM(L45:L47)</f>
        <v>0.00983232831823021</v>
      </c>
      <c r="M48" s="44" t="n">
        <f aca="false">SUM(M45:M47)</f>
        <v>0.0075310057639316</v>
      </c>
      <c r="N48" s="44" t="n">
        <f aca="false">SUM(N45:N47)</f>
        <v>0.00665227635988652</v>
      </c>
      <c r="O48" s="45" t="n">
        <f aca="false">SUM(O45:O47)</f>
        <v>0.00579248908207555</v>
      </c>
      <c r="P48" s="6"/>
    </row>
    <row r="49" customFormat="false" ht="14.25" hidden="false" customHeight="false" outlineLevel="0" collapsed="false">
      <c r="G49" s="6"/>
      <c r="H49" s="19"/>
      <c r="I49" s="34" t="s">
        <v>56</v>
      </c>
      <c r="J49" s="6"/>
      <c r="K49" s="60"/>
      <c r="L49" s="60"/>
      <c r="M49" s="60"/>
      <c r="N49" s="60"/>
      <c r="O49" s="61"/>
      <c r="P49" s="6"/>
    </row>
    <row r="50" customFormat="false" ht="13.5" hidden="false" customHeight="false" outlineLevel="0" collapsed="false">
      <c r="G50" s="6"/>
      <c r="H50" s="27" t="s">
        <v>72</v>
      </c>
      <c r="I50" s="29"/>
      <c r="J50" s="29"/>
      <c r="K50" s="108" t="n">
        <f aca="false">SUM(K48:K49)</f>
        <v>0.0129404523451026</v>
      </c>
      <c r="L50" s="108" t="n">
        <f aca="false">SUM(L48:L49)</f>
        <v>0.00983232831823021</v>
      </c>
      <c r="M50" s="108" t="n">
        <f aca="false">SUM(M48:M49)</f>
        <v>0.0075310057639316</v>
      </c>
      <c r="N50" s="108" t="n">
        <f aca="false">SUM(N48:N49)</f>
        <v>0.00665227635988652</v>
      </c>
      <c r="O50" s="109" t="n">
        <f aca="false">SUM(O48:O49)</f>
        <v>0.00579248908207555</v>
      </c>
      <c r="P50" s="6"/>
    </row>
    <row r="51" customFormat="false" ht="12.75" hidden="false" customHeight="false" outlineLevel="0" collapsed="false">
      <c r="G51" s="6"/>
      <c r="H51" s="6"/>
      <c r="I51" s="6"/>
      <c r="J51" s="6"/>
      <c r="K51" s="6"/>
      <c r="L51" s="6"/>
      <c r="M51" s="6"/>
      <c r="N51" s="6"/>
      <c r="O51" s="6"/>
      <c r="P51" s="6"/>
    </row>
    <row r="52" customFormat="false" ht="13.5" hidden="false" customHeight="false" outlineLevel="0" collapsed="false">
      <c r="G52" s="6"/>
      <c r="H52" s="6"/>
      <c r="I52" s="6"/>
      <c r="J52" s="6"/>
      <c r="K52" s="6"/>
      <c r="L52" s="6"/>
      <c r="M52" s="6"/>
      <c r="N52" s="6"/>
      <c r="O52" s="6"/>
      <c r="P52" s="6"/>
    </row>
    <row r="53" customFormat="false" ht="15" hidden="false" customHeight="false" outlineLevel="0" collapsed="false">
      <c r="G53" s="6"/>
      <c r="H53" s="31" t="s">
        <v>19</v>
      </c>
      <c r="I53" s="17"/>
      <c r="J53" s="17"/>
      <c r="K53" s="14"/>
      <c r="L53" s="14"/>
      <c r="M53" s="14"/>
      <c r="N53" s="14"/>
      <c r="O53" s="15"/>
      <c r="P53" s="6"/>
    </row>
    <row r="54" customFormat="false" ht="14.25" hidden="false" customHeight="false" outlineLevel="0" collapsed="false">
      <c r="G54" s="6"/>
      <c r="H54" s="22"/>
      <c r="I54" s="11"/>
      <c r="J54" s="6"/>
      <c r="K54" s="34"/>
      <c r="L54" s="34"/>
      <c r="M54" s="6"/>
      <c r="N54" s="6"/>
      <c r="O54" s="21"/>
      <c r="P54" s="6"/>
    </row>
    <row r="55" customFormat="false" ht="30" hidden="false" customHeight="false" outlineLevel="0" collapsed="false">
      <c r="G55" s="6"/>
      <c r="H55" s="39" t="s">
        <v>43</v>
      </c>
      <c r="I55" s="6"/>
      <c r="J55" s="40" t="s">
        <v>44</v>
      </c>
      <c r="K55" s="41" t="n">
        <v>5</v>
      </c>
      <c r="L55" s="41" t="n">
        <v>7</v>
      </c>
      <c r="M55" s="41" t="n">
        <v>10</v>
      </c>
      <c r="N55" s="41" t="n">
        <v>12</v>
      </c>
      <c r="O55" s="42" t="n">
        <v>15</v>
      </c>
      <c r="P55" s="6"/>
    </row>
    <row r="56" customFormat="false" ht="14.25" hidden="false" customHeight="false" outlineLevel="0" collapsed="false">
      <c r="G56" s="6"/>
      <c r="H56" s="43" t="s">
        <v>45</v>
      </c>
      <c r="I56" s="11" t="s">
        <v>46</v>
      </c>
      <c r="J56" s="11"/>
      <c r="K56" s="44" t="n">
        <f aca="false">HLOOKUP($H56,New!$B$19:$E$29,7)</f>
        <v>0.00778699878897955</v>
      </c>
      <c r="L56" s="44" t="n">
        <f aca="false">HLOOKUP($H56,New!$B$19:$E$29,8)</f>
        <v>0.00589592688052419</v>
      </c>
      <c r="M56" s="44" t="n">
        <f aca="false">HLOOKUP($H56,New!$B$19:$E$29,9)</f>
        <v>0.00449343426204202</v>
      </c>
      <c r="N56" s="44" t="n">
        <f aca="false">HLOOKUP($H56,New!$B$4:$E$14,10)</f>
        <v>0.00776355549159944</v>
      </c>
      <c r="O56" s="45" t="n">
        <f aca="false">HLOOKUP($H56,New!$B$4:$E$14,11)</f>
        <v>0.0067302698339742</v>
      </c>
      <c r="P56" s="6"/>
    </row>
    <row r="57" customFormat="false" ht="14.25" hidden="false" customHeight="false" outlineLevel="0" collapsed="false">
      <c r="G57" s="6"/>
      <c r="H57" s="43" t="s">
        <v>48</v>
      </c>
      <c r="I57" s="11" t="s">
        <v>49</v>
      </c>
      <c r="J57" s="11"/>
      <c r="K57" s="44" t="n">
        <f aca="false">HLOOKUP($H57,New!$H$19:$J$29,7)</f>
        <v>0.00795076805508903</v>
      </c>
      <c r="L57" s="44" t="n">
        <f aca="false">HLOOKUP($H57,New!$H$19:$J$29,8)</f>
        <v>0.00601992479607865</v>
      </c>
      <c r="M57" s="44" t="n">
        <f aca="false">HLOOKUP($H57,New!$H$19:$J$29,9)</f>
        <v>0.00458793619421739</v>
      </c>
      <c r="N57" s="44" t="n">
        <f aca="false">HLOOKUP($H57,New!$H$19:$J$29,10)</f>
        <v>0.00403988511344737</v>
      </c>
      <c r="O57" s="45" t="n">
        <f aca="false">HLOOKUP($H57,New!$H$19:$J$29,11)</f>
        <v>0.00350219908148744</v>
      </c>
      <c r="P57" s="6"/>
    </row>
    <row r="58" customFormat="false" ht="14.25" hidden="false" customHeight="false" outlineLevel="0" collapsed="false">
      <c r="G58" s="6"/>
      <c r="H58" s="43" t="s">
        <v>53</v>
      </c>
      <c r="I58" s="11" t="s">
        <v>54</v>
      </c>
      <c r="J58" s="11"/>
      <c r="K58" s="44" t="n">
        <f aca="false">HLOOKUP($H58,New!$M$19:$O$29,7)</f>
        <v>0</v>
      </c>
      <c r="L58" s="44" t="n">
        <f aca="false">HLOOKUP($H58,New!$M$19:$O$29,8)</f>
        <v>0</v>
      </c>
      <c r="M58" s="44" t="n">
        <f aca="false">HLOOKUP($H58,New!$M$19:$O$29,9)</f>
        <v>0</v>
      </c>
      <c r="N58" s="44" t="n">
        <f aca="false">HLOOKUP($H58,New!$M$19:$O$29,10)</f>
        <v>0</v>
      </c>
      <c r="O58" s="45" t="n">
        <f aca="false">HLOOKUP($H58,New!$M$19:$O$29,11)</f>
        <v>0</v>
      </c>
      <c r="P58" s="6"/>
    </row>
    <row r="59" customFormat="false" ht="14.25" hidden="false" customHeight="false" outlineLevel="0" collapsed="false">
      <c r="G59" s="6"/>
      <c r="H59" s="19" t="s">
        <v>55</v>
      </c>
      <c r="I59" s="11"/>
      <c r="J59" s="11"/>
      <c r="K59" s="44" t="n">
        <f aca="false">SUM(K56:K58)</f>
        <v>0.0157377668440686</v>
      </c>
      <c r="L59" s="44" t="n">
        <f aca="false">SUM(L56:L58)</f>
        <v>0.0119158516766028</v>
      </c>
      <c r="M59" s="44" t="n">
        <f aca="false">SUM(M56:M58)</f>
        <v>0.00908137045625941</v>
      </c>
      <c r="N59" s="44" t="n">
        <f aca="false">SUM(N56:N58)</f>
        <v>0.0118034406050468</v>
      </c>
      <c r="O59" s="45" t="n">
        <f aca="false">SUM(O56:O58)</f>
        <v>0.0102324689154616</v>
      </c>
      <c r="P59" s="6"/>
    </row>
    <row r="60" customFormat="false" ht="14.25" hidden="false" customHeight="false" outlineLevel="0" collapsed="false">
      <c r="G60" s="6"/>
      <c r="H60" s="19"/>
      <c r="I60" s="34" t="s">
        <v>56</v>
      </c>
      <c r="J60" s="6"/>
      <c r="K60" s="60"/>
      <c r="L60" s="60"/>
      <c r="M60" s="60"/>
      <c r="N60" s="60"/>
      <c r="O60" s="61"/>
      <c r="P60" s="6"/>
    </row>
    <row r="61" customFormat="false" ht="13.5" hidden="false" customHeight="false" outlineLevel="0" collapsed="false">
      <c r="G61" s="6"/>
      <c r="H61" s="27" t="s">
        <v>42</v>
      </c>
      <c r="I61" s="29"/>
      <c r="J61" s="29"/>
      <c r="K61" s="62" t="n">
        <f aca="false">SUM(K59:K60)</f>
        <v>0.0157377668440686</v>
      </c>
      <c r="L61" s="62" t="n">
        <f aca="false">SUM(L59:L60)</f>
        <v>0.0119158516766028</v>
      </c>
      <c r="M61" s="62" t="n">
        <f aca="false">SUM(M59:M60)</f>
        <v>0.00908137045625941</v>
      </c>
      <c r="N61" s="62" t="n">
        <f aca="false">SUM(N59:N60)</f>
        <v>0.0118034406050468</v>
      </c>
      <c r="O61" s="63" t="n">
        <f aca="false">SUM(O59:O60)</f>
        <v>0.0102324689154616</v>
      </c>
      <c r="P61" s="6"/>
    </row>
    <row r="62" customFormat="false" ht="12.75" hidden="false" customHeight="false" outlineLevel="0" collapsed="false">
      <c r="G62" s="6"/>
      <c r="H62" s="6"/>
      <c r="I62" s="6"/>
      <c r="J62" s="6"/>
      <c r="K62" s="6"/>
      <c r="L62" s="6"/>
      <c r="M62" s="6"/>
      <c r="N62" s="6"/>
      <c r="O62" s="6"/>
      <c r="P62" s="6"/>
    </row>
    <row r="63" customFormat="false" ht="13.5" hidden="false" customHeight="false" outlineLevel="0" collapsed="false">
      <c r="G63" s="6"/>
      <c r="P63" s="6"/>
    </row>
    <row r="64" customFormat="false" ht="15" hidden="false" customHeight="false" outlineLevel="0" collapsed="false">
      <c r="G64" s="6"/>
      <c r="H64" s="31" t="s">
        <v>20</v>
      </c>
      <c r="I64" s="17"/>
      <c r="J64" s="17"/>
      <c r="K64" s="14"/>
      <c r="L64" s="14"/>
      <c r="M64" s="14"/>
      <c r="N64" s="14"/>
      <c r="O64" s="15"/>
      <c r="P64" s="6"/>
    </row>
    <row r="65" customFormat="false" ht="14.25" hidden="false" customHeight="false" outlineLevel="0" collapsed="false">
      <c r="G65" s="6"/>
      <c r="H65" s="22"/>
      <c r="I65" s="11"/>
      <c r="J65" s="6"/>
      <c r="K65" s="34"/>
      <c r="L65" s="34"/>
      <c r="M65" s="6"/>
      <c r="N65" s="6"/>
      <c r="O65" s="21"/>
      <c r="P65" s="6"/>
    </row>
    <row r="66" customFormat="false" ht="30" hidden="false" customHeight="false" outlineLevel="0" collapsed="false">
      <c r="G66" s="6"/>
      <c r="H66" s="39" t="s">
        <v>43</v>
      </c>
      <c r="I66" s="6"/>
      <c r="J66" s="40" t="s">
        <v>44</v>
      </c>
      <c r="K66" s="41" t="n">
        <v>5</v>
      </c>
      <c r="L66" s="41" t="n">
        <v>7</v>
      </c>
      <c r="M66" s="41" t="n">
        <v>10</v>
      </c>
      <c r="N66" s="41" t="n">
        <v>12</v>
      </c>
      <c r="O66" s="42" t="n">
        <v>15</v>
      </c>
      <c r="P66" s="6"/>
    </row>
    <row r="67" customFormat="false" ht="14.25" hidden="false" customHeight="false" outlineLevel="0" collapsed="false">
      <c r="G67" s="6"/>
      <c r="H67" s="43" t="s">
        <v>48</v>
      </c>
      <c r="I67" s="11" t="s">
        <v>46</v>
      </c>
      <c r="J67" s="11"/>
      <c r="K67" s="44" t="n">
        <f aca="false">HLOOKUP($H67,New!$B$34:$E58,7)</f>
        <v>0</v>
      </c>
      <c r="L67" s="44" t="n">
        <f aca="false">HLOOKUP($H67,New!$B$34:$E58,8)</f>
        <v>0</v>
      </c>
      <c r="M67" s="44" t="n">
        <f aca="false">HLOOKUP($H67,New!$B$34:$E$44,9)</f>
        <v>0</v>
      </c>
      <c r="N67" s="44" t="n">
        <f aca="false">HLOOKUP($H67,New!$B$34:$E$44,10)</f>
        <v>0</v>
      </c>
      <c r="O67" s="45" t="n">
        <f aca="false">HLOOKUP($H67,New!$B$34:$E$44,11)</f>
        <v>0</v>
      </c>
      <c r="P67" s="6"/>
    </row>
    <row r="68" customFormat="false" ht="14.25" hidden="false" customHeight="false" outlineLevel="0" collapsed="false">
      <c r="G68" s="6"/>
      <c r="H68" s="43" t="s">
        <v>53</v>
      </c>
      <c r="I68" s="11" t="s">
        <v>49</v>
      </c>
      <c r="J68" s="11"/>
      <c r="K68" s="44" t="n">
        <f aca="false">HLOOKUP($H68,New!$H$34:$J$44,7)</f>
        <v>0</v>
      </c>
      <c r="L68" s="44" t="n">
        <f aca="false">HLOOKUP($H68,New!$H$34:$J$44,8)</f>
        <v>0</v>
      </c>
      <c r="M68" s="44" t="n">
        <f aca="false">HLOOKUP($H68,New!$H$34:$J$44,9)</f>
        <v>0</v>
      </c>
      <c r="N68" s="44" t="n">
        <f aca="false">HLOOKUP($H68,New!$H$34:$J$44,10)</f>
        <v>0</v>
      </c>
      <c r="O68" s="45" t="n">
        <f aca="false">HLOOKUP($H68,New!$H$34:$J$44,11)</f>
        <v>0</v>
      </c>
      <c r="P68" s="6"/>
    </row>
    <row r="69" customFormat="false" ht="14.25" hidden="false" customHeight="false" outlineLevel="0" collapsed="false">
      <c r="G69" s="6"/>
      <c r="H69" s="43" t="s">
        <v>45</v>
      </c>
      <c r="I69" s="11" t="s">
        <v>54</v>
      </c>
      <c r="J69" s="11"/>
      <c r="K69" s="44" t="n">
        <f aca="false">HLOOKUP($H69,New!$M$34:$O$44,7)</f>
        <v>0.00369310227527146</v>
      </c>
      <c r="L69" s="44" t="n">
        <f aca="false">HLOOKUP($H69,New!$M$34:$O$44,8)</f>
        <v>0.00285416541768264</v>
      </c>
      <c r="M69" s="44" t="n">
        <f aca="false">HLOOKUP($H69,New!$M$34:$O$44,9)</f>
        <v>0.00223833688233364</v>
      </c>
      <c r="N69" s="44" t="n">
        <f aca="false">HLOOKUP($H69,New!$M$34:$O$44,10)</f>
        <v>0.00200606494115716</v>
      </c>
      <c r="O69" s="45" t="n">
        <f aca="false">HLOOKUP($H69,New!$M$34:$O$44,11)</f>
        <v>0.0017820909536081</v>
      </c>
      <c r="P69" s="6"/>
    </row>
    <row r="70" customFormat="false" ht="14.25" hidden="false" customHeight="false" outlineLevel="0" collapsed="false">
      <c r="G70" s="6"/>
      <c r="H70" s="19" t="s">
        <v>55</v>
      </c>
      <c r="I70" s="11"/>
      <c r="J70" s="11"/>
      <c r="K70" s="44" t="n">
        <f aca="false">SUM(K67:K69)</f>
        <v>0.00369310227527146</v>
      </c>
      <c r="L70" s="44" t="n">
        <f aca="false">SUM(L67:L69)</f>
        <v>0.00285416541768264</v>
      </c>
      <c r="M70" s="44" t="n">
        <f aca="false">SUM(M67:M69)</f>
        <v>0.00223833688233364</v>
      </c>
      <c r="N70" s="44" t="n">
        <f aca="false">SUM(N67:N69)</f>
        <v>0.00200606494115716</v>
      </c>
      <c r="O70" s="45" t="n">
        <f aca="false">SUM(O67:O69)</f>
        <v>0.0017820909536081</v>
      </c>
      <c r="P70" s="6"/>
    </row>
    <row r="71" customFormat="false" ht="14.25" hidden="false" customHeight="false" outlineLevel="0" collapsed="false">
      <c r="G71" s="6"/>
      <c r="H71" s="19"/>
      <c r="I71" s="34" t="s">
        <v>56</v>
      </c>
      <c r="J71" s="6"/>
      <c r="K71" s="60"/>
      <c r="L71" s="60"/>
      <c r="M71" s="60"/>
      <c r="N71" s="60"/>
      <c r="O71" s="61"/>
      <c r="P71" s="6"/>
    </row>
    <row r="72" customFormat="false" ht="13.5" hidden="false" customHeight="false" outlineLevel="0" collapsed="false">
      <c r="G72" s="6"/>
      <c r="H72" s="27" t="s">
        <v>42</v>
      </c>
      <c r="I72" s="29"/>
      <c r="J72" s="29"/>
      <c r="K72" s="108" t="n">
        <f aca="false">SUM(K70:K71)</f>
        <v>0.00369310227527146</v>
      </c>
      <c r="L72" s="108" t="n">
        <f aca="false">SUM(L70:L71)</f>
        <v>0.00285416541768264</v>
      </c>
      <c r="M72" s="108" t="n">
        <f aca="false">SUM(M70:M71)</f>
        <v>0.00223833688233364</v>
      </c>
      <c r="N72" s="108" t="n">
        <f aca="false">SUM(N70:N71)</f>
        <v>0.00200606494115716</v>
      </c>
      <c r="O72" s="109" t="n">
        <f aca="false">SUM(O70:O71)</f>
        <v>0.0017820909536081</v>
      </c>
      <c r="P72" s="6"/>
    </row>
    <row r="73" customFormat="false" ht="12.75" hidden="false" customHeight="false" outlineLevel="0" collapsed="false">
      <c r="G73" s="6"/>
      <c r="H73" s="6"/>
      <c r="I73" s="6"/>
      <c r="J73" s="6"/>
      <c r="K73" s="6"/>
      <c r="L73" s="6"/>
      <c r="M73" s="6"/>
      <c r="N73" s="6"/>
      <c r="O73" s="6"/>
      <c r="P73" s="6"/>
    </row>
    <row r="74" customFormat="false" ht="12.75" hidden="false" customHeight="false" outlineLevel="0" collapsed="false">
      <c r="G74" s="6"/>
      <c r="H74" s="6"/>
      <c r="I74" s="6"/>
      <c r="J74" s="6"/>
      <c r="K74" s="6"/>
      <c r="L74" s="6"/>
      <c r="M74" s="6"/>
      <c r="N74" s="6"/>
      <c r="O74" s="6"/>
      <c r="P74" s="6"/>
    </row>
    <row r="75" customFormat="false" ht="12.75" hidden="false" customHeight="false" outlineLevel="0" collapsed="false">
      <c r="G75" s="6"/>
      <c r="H75" s="6"/>
      <c r="I75" s="6"/>
      <c r="J75" s="6"/>
      <c r="K75" s="6"/>
      <c r="L75" s="6"/>
      <c r="M75" s="6"/>
      <c r="N75" s="6"/>
      <c r="O75" s="6"/>
      <c r="P75" s="6"/>
    </row>
    <row r="76" customFormat="false" ht="12.75" hidden="false" customHeight="false" outlineLevel="0" collapsed="false">
      <c r="G76" s="6"/>
      <c r="H76" s="6"/>
      <c r="I76" s="6"/>
      <c r="J76" s="6"/>
      <c r="K76" s="6"/>
      <c r="L76" s="6"/>
      <c r="M76" s="6"/>
      <c r="N76" s="6"/>
      <c r="O76" s="6"/>
      <c r="P76" s="6"/>
    </row>
    <row r="77" customFormat="false" ht="12.75" hidden="false" customHeight="false" outlineLevel="0" collapsed="false">
      <c r="G77" s="6"/>
      <c r="H77" s="6"/>
      <c r="I77" s="6"/>
      <c r="J77" s="6"/>
      <c r="K77" s="6"/>
      <c r="L77" s="6"/>
      <c r="M77" s="6"/>
      <c r="N77" s="6"/>
      <c r="O77" s="6"/>
      <c r="P77" s="6"/>
    </row>
    <row r="78" customFormat="false" ht="12.75" hidden="false" customHeight="false" outlineLevel="0" collapsed="false">
      <c r="G78" s="6"/>
      <c r="H78" s="6"/>
      <c r="I78" s="6"/>
      <c r="J78" s="6"/>
      <c r="K78" s="6"/>
      <c r="L78" s="6"/>
      <c r="M78" s="6"/>
      <c r="N78" s="6"/>
      <c r="O78" s="6"/>
      <c r="P78" s="6"/>
    </row>
    <row r="79" customFormat="false" ht="12.75" hidden="false" customHeight="false" outlineLevel="0" collapsed="false">
      <c r="G79" s="6"/>
      <c r="H79" s="6"/>
      <c r="I79" s="6"/>
      <c r="J79" s="6"/>
      <c r="K79" s="6"/>
      <c r="L79" s="6"/>
      <c r="M79" s="6"/>
      <c r="N79" s="6"/>
      <c r="O79" s="6"/>
      <c r="P79" s="6"/>
    </row>
    <row r="80" customFormat="false" ht="12.75" hidden="false" customHeight="false" outlineLevel="0" collapsed="false">
      <c r="G80" s="6"/>
      <c r="H80" s="6"/>
      <c r="I80" s="6"/>
      <c r="J80" s="6"/>
      <c r="K80" s="6"/>
      <c r="L80" s="6"/>
      <c r="M80" s="6"/>
      <c r="N80" s="6"/>
      <c r="O80" s="6"/>
      <c r="P80" s="6"/>
    </row>
    <row r="81" customFormat="false" ht="12.75" hidden="false" customHeight="false" outlineLevel="0" collapsed="false">
      <c r="G81" s="6"/>
      <c r="H81" s="6"/>
      <c r="I81" s="6"/>
      <c r="J81" s="6"/>
      <c r="K81" s="6"/>
      <c r="L81" s="6"/>
      <c r="M81" s="6"/>
      <c r="N81" s="6"/>
      <c r="O81" s="6"/>
      <c r="P81" s="6"/>
    </row>
    <row r="82" customFormat="false" ht="12.75" hidden="false" customHeight="false" outlineLevel="0" collapsed="false">
      <c r="G82" s="6"/>
      <c r="H82" s="6"/>
      <c r="I82" s="6"/>
      <c r="J82" s="6"/>
      <c r="K82" s="6"/>
      <c r="L82" s="6"/>
      <c r="M82" s="6"/>
      <c r="N82" s="6"/>
      <c r="O82" s="6"/>
      <c r="P82" s="6"/>
    </row>
    <row r="83" customFormat="false" ht="12.75" hidden="false" customHeight="false" outlineLevel="0" collapsed="false">
      <c r="G83" s="6"/>
      <c r="H83" s="6"/>
      <c r="I83" s="6"/>
      <c r="J83" s="6"/>
      <c r="K83" s="6"/>
      <c r="L83" s="6"/>
      <c r="M83" s="6"/>
      <c r="N83" s="6"/>
      <c r="O83" s="6"/>
      <c r="P83" s="6"/>
    </row>
    <row r="84" customFormat="false" ht="12.75" hidden="false" customHeight="false" outlineLevel="0" collapsed="false">
      <c r="G84" s="6"/>
      <c r="H84" s="6"/>
      <c r="I84" s="6"/>
      <c r="J84" s="6"/>
      <c r="K84" s="6"/>
      <c r="L84" s="6"/>
      <c r="M84" s="6"/>
      <c r="N84" s="6"/>
      <c r="O84" s="6"/>
      <c r="P84" s="6"/>
    </row>
    <row r="85" customFormat="false" ht="12.75" hidden="false" customHeight="false" outlineLevel="0" collapsed="false">
      <c r="G85" s="6"/>
      <c r="H85" s="6"/>
      <c r="I85" s="6"/>
      <c r="J85" s="6"/>
      <c r="K85" s="6"/>
      <c r="L85" s="6"/>
      <c r="M85" s="6"/>
      <c r="N85" s="6"/>
      <c r="O85" s="6"/>
      <c r="P85" s="6"/>
    </row>
    <row r="86" customFormat="false" ht="12.75" hidden="false" customHeight="false" outlineLevel="0" collapsed="false">
      <c r="G86" s="6"/>
      <c r="H86" s="6"/>
      <c r="I86" s="6"/>
      <c r="J86" s="6"/>
      <c r="K86" s="6"/>
      <c r="L86" s="6"/>
      <c r="M86" s="6"/>
      <c r="N86" s="6"/>
      <c r="O86" s="6"/>
      <c r="P86" s="6"/>
    </row>
    <row r="87" customFormat="false" ht="12.75" hidden="false" customHeight="false" outlineLevel="0" collapsed="false">
      <c r="G87" s="6"/>
      <c r="H87" s="6"/>
      <c r="I87" s="6"/>
      <c r="J87" s="6"/>
      <c r="K87" s="6"/>
      <c r="L87" s="6"/>
      <c r="M87" s="6"/>
      <c r="N87" s="6"/>
      <c r="O87" s="6"/>
      <c r="P87" s="6"/>
    </row>
    <row r="88" customFormat="false" ht="12.75" hidden="false" customHeight="false" outlineLevel="0" collapsed="false">
      <c r="G88" s="6"/>
      <c r="H88" s="6"/>
      <c r="I88" s="6"/>
      <c r="J88" s="6"/>
      <c r="K88" s="6"/>
      <c r="L88" s="6"/>
      <c r="M88" s="6"/>
      <c r="N88" s="6"/>
      <c r="O88" s="6"/>
      <c r="P88" s="6"/>
    </row>
    <row r="89" customFormat="false" ht="12.75" hidden="false" customHeight="false" outlineLevel="0" collapsed="false">
      <c r="G89" s="6"/>
      <c r="H89" s="6"/>
      <c r="I89" s="6"/>
      <c r="J89" s="6"/>
      <c r="K89" s="6"/>
      <c r="L89" s="6"/>
      <c r="M89" s="6"/>
      <c r="N89" s="6"/>
      <c r="O89" s="6"/>
      <c r="P89" s="6"/>
    </row>
    <row r="90" customFormat="false" ht="12.75" hidden="false" customHeight="false" outlineLevel="0" collapsed="false">
      <c r="G90" s="6"/>
      <c r="H90" s="6"/>
      <c r="I90" s="6"/>
      <c r="J90" s="6"/>
      <c r="K90" s="6"/>
      <c r="L90" s="6"/>
      <c r="M90" s="6"/>
      <c r="N90" s="6"/>
      <c r="O90" s="6"/>
      <c r="P90" s="6"/>
    </row>
    <row r="91" customFormat="false" ht="12.75" hidden="false" customHeight="false" outlineLevel="0" collapsed="false">
      <c r="G91" s="6"/>
      <c r="H91" s="6"/>
      <c r="I91" s="6"/>
      <c r="J91" s="6"/>
      <c r="K91" s="6"/>
      <c r="L91" s="6"/>
      <c r="M91" s="6"/>
      <c r="N91" s="6"/>
      <c r="O91" s="6"/>
      <c r="P91" s="6"/>
    </row>
    <row r="92" customFormat="false" ht="12.75" hidden="false" customHeight="false" outlineLevel="0" collapsed="false">
      <c r="G92" s="6"/>
      <c r="H92" s="6"/>
      <c r="I92" s="6"/>
      <c r="J92" s="6"/>
      <c r="K92" s="6"/>
      <c r="L92" s="6"/>
      <c r="M92" s="6"/>
      <c r="N92" s="6"/>
      <c r="O92" s="6"/>
      <c r="P92" s="6"/>
    </row>
    <row r="93" customFormat="false" ht="12.75" hidden="false" customHeight="false" outlineLevel="0" collapsed="false">
      <c r="G93" s="6"/>
      <c r="H93" s="6"/>
      <c r="I93" s="6"/>
      <c r="J93" s="6"/>
      <c r="K93" s="6"/>
      <c r="L93" s="6"/>
      <c r="M93" s="6"/>
      <c r="N93" s="6"/>
      <c r="O93" s="6"/>
      <c r="P93" s="6"/>
    </row>
    <row r="94" customFormat="false" ht="12.75" hidden="false" customHeight="false" outlineLevel="0" collapsed="false">
      <c r="G94" s="6"/>
      <c r="H94" s="6"/>
      <c r="I94" s="6"/>
      <c r="J94" s="6"/>
      <c r="K94" s="6"/>
      <c r="L94" s="6"/>
      <c r="M94" s="6"/>
      <c r="N94" s="6"/>
      <c r="O94" s="6"/>
      <c r="P94" s="6"/>
    </row>
    <row r="95" customFormat="false" ht="12.75" hidden="false" customHeight="false" outlineLevel="0" collapsed="false">
      <c r="G95" s="6"/>
      <c r="H95" s="6"/>
      <c r="I95" s="6"/>
      <c r="J95" s="6"/>
      <c r="K95" s="6"/>
      <c r="L95" s="6"/>
      <c r="M95" s="6"/>
      <c r="N95" s="6"/>
      <c r="O95" s="6"/>
      <c r="P95" s="6"/>
    </row>
    <row r="96" customFormat="false" ht="12.75" hidden="false" customHeight="false" outlineLevel="0" collapsed="false">
      <c r="G96" s="6"/>
      <c r="H96" s="6"/>
      <c r="I96" s="6"/>
      <c r="J96" s="6"/>
      <c r="K96" s="6"/>
      <c r="L96" s="6"/>
      <c r="M96" s="6"/>
      <c r="N96" s="6"/>
      <c r="O96" s="6"/>
      <c r="P96" s="6"/>
    </row>
    <row r="97" customFormat="false" ht="12.75" hidden="false" customHeight="false" outlineLevel="0" collapsed="false">
      <c r="G97" s="6"/>
      <c r="H97" s="6"/>
      <c r="I97" s="6"/>
      <c r="J97" s="6"/>
      <c r="K97" s="6"/>
      <c r="L97" s="6"/>
      <c r="M97" s="6"/>
      <c r="N97" s="6"/>
      <c r="O97" s="6"/>
      <c r="P97" s="6"/>
    </row>
    <row r="98" customFormat="false" ht="12.75" hidden="false" customHeight="false" outlineLevel="0" collapsed="false">
      <c r="G98" s="6"/>
      <c r="H98" s="6"/>
      <c r="I98" s="6"/>
      <c r="J98" s="6"/>
      <c r="K98" s="6"/>
      <c r="L98" s="6"/>
      <c r="M98" s="6"/>
      <c r="N98" s="6"/>
      <c r="O98" s="6"/>
      <c r="P98" s="6"/>
    </row>
    <row r="99" customFormat="false" ht="12.75" hidden="false" customHeight="false" outlineLevel="0" collapsed="false">
      <c r="G99" s="6"/>
      <c r="H99" s="6"/>
      <c r="I99" s="6"/>
      <c r="J99" s="6"/>
      <c r="K99" s="6"/>
      <c r="L99" s="6"/>
      <c r="M99" s="6"/>
      <c r="N99" s="6"/>
      <c r="O99" s="6"/>
      <c r="P99" s="6"/>
    </row>
    <row r="100" customFormat="false" ht="12.75" hidden="false" customHeight="false" outlineLevel="0" collapsed="false">
      <c r="G100" s="6"/>
      <c r="H100" s="6"/>
      <c r="I100" s="6"/>
      <c r="J100" s="6"/>
      <c r="K100" s="6"/>
      <c r="L100" s="6"/>
      <c r="M100" s="6"/>
      <c r="N100" s="6"/>
      <c r="O100" s="6"/>
      <c r="P100" s="6"/>
    </row>
    <row r="101" customFormat="false" ht="12.75" hidden="false" customHeight="false" outlineLevel="0" collapsed="false">
      <c r="G101" s="6"/>
      <c r="H101" s="6"/>
      <c r="I101" s="6"/>
      <c r="J101" s="6"/>
      <c r="K101" s="6"/>
      <c r="L101" s="6"/>
      <c r="M101" s="6"/>
      <c r="N101" s="6"/>
      <c r="O101" s="6"/>
      <c r="P101" s="6"/>
    </row>
    <row r="102" customFormat="false" ht="12.75" hidden="false" customHeight="false" outlineLevel="0" collapsed="false">
      <c r="G102" s="6"/>
      <c r="H102" s="6"/>
      <c r="I102" s="6"/>
      <c r="J102" s="6"/>
      <c r="K102" s="6"/>
      <c r="L102" s="6"/>
      <c r="M102" s="6"/>
      <c r="N102" s="6"/>
      <c r="O102" s="6"/>
      <c r="P102" s="6"/>
    </row>
    <row r="103" customFormat="false" ht="12.75" hidden="false" customHeight="false" outlineLevel="0" collapsed="false">
      <c r="G103" s="6"/>
      <c r="H103" s="6"/>
      <c r="I103" s="6"/>
      <c r="J103" s="6"/>
      <c r="K103" s="6"/>
      <c r="L103" s="6"/>
      <c r="M103" s="6"/>
      <c r="N103" s="6"/>
      <c r="O103" s="6"/>
      <c r="P103" s="6"/>
    </row>
    <row r="104" customFormat="false" ht="12.75" hidden="false" customHeight="false" outlineLevel="0" collapsed="false">
      <c r="G104" s="6"/>
      <c r="H104" s="6"/>
      <c r="I104" s="6"/>
      <c r="J104" s="6"/>
      <c r="K104" s="6"/>
      <c r="L104" s="6"/>
      <c r="M104" s="6"/>
      <c r="N104" s="6"/>
      <c r="O104" s="6"/>
      <c r="P104" s="6"/>
    </row>
    <row r="105" customFormat="false" ht="12.75" hidden="false" customHeight="false" outlineLevel="0" collapsed="false">
      <c r="G105" s="6"/>
      <c r="H105" s="6"/>
      <c r="I105" s="6"/>
      <c r="J105" s="6"/>
      <c r="K105" s="6"/>
      <c r="L105" s="6"/>
      <c r="M105" s="6"/>
      <c r="N105" s="6"/>
      <c r="O105" s="6"/>
      <c r="P105" s="6"/>
    </row>
    <row r="106" customFormat="false" ht="12.75" hidden="false" customHeight="false" outlineLevel="0" collapsed="false">
      <c r="G106" s="6"/>
      <c r="H106" s="6"/>
      <c r="I106" s="6"/>
      <c r="J106" s="6"/>
      <c r="K106" s="6"/>
      <c r="L106" s="6"/>
      <c r="M106" s="6"/>
      <c r="N106" s="6"/>
      <c r="O106" s="6"/>
      <c r="P106" s="6"/>
    </row>
    <row r="107" customFormat="false" ht="12.75" hidden="false" customHeight="false" outlineLevel="0" collapsed="false">
      <c r="G107" s="6"/>
      <c r="H107" s="6"/>
      <c r="I107" s="6"/>
      <c r="J107" s="6"/>
      <c r="K107" s="6"/>
      <c r="L107" s="6"/>
      <c r="M107" s="6"/>
      <c r="N107" s="6"/>
      <c r="O107" s="6"/>
      <c r="P107" s="6"/>
    </row>
    <row r="108" customFormat="false" ht="12.75" hidden="false" customHeight="false" outlineLevel="0" collapsed="false">
      <c r="G108" s="6"/>
      <c r="H108" s="6"/>
      <c r="I108" s="6"/>
      <c r="J108" s="6"/>
      <c r="K108" s="6"/>
      <c r="L108" s="6"/>
      <c r="M108" s="6"/>
      <c r="N108" s="6"/>
      <c r="O108" s="6"/>
      <c r="P108" s="6"/>
    </row>
    <row r="109" customFormat="false" ht="12.75" hidden="false" customHeight="false" outlineLevel="0" collapsed="false">
      <c r="G109" s="6"/>
      <c r="H109" s="6"/>
      <c r="I109" s="6"/>
      <c r="J109" s="6"/>
      <c r="K109" s="6"/>
      <c r="L109" s="6"/>
      <c r="M109" s="6"/>
      <c r="N109" s="6"/>
      <c r="O109" s="6"/>
      <c r="P109" s="6"/>
    </row>
    <row r="110" customFormat="false" ht="12.75" hidden="false" customHeight="false" outlineLevel="0" collapsed="false">
      <c r="G110" s="6"/>
      <c r="H110" s="6"/>
      <c r="I110" s="6"/>
      <c r="J110" s="6"/>
      <c r="K110" s="6"/>
      <c r="L110" s="6"/>
      <c r="M110" s="6"/>
      <c r="N110" s="6"/>
      <c r="O110" s="6"/>
      <c r="P110" s="6"/>
    </row>
    <row r="111" customFormat="false" ht="12.75" hidden="false" customHeight="false" outlineLevel="0" collapsed="false">
      <c r="G111" s="6"/>
      <c r="H111" s="6"/>
      <c r="I111" s="6"/>
      <c r="J111" s="6"/>
      <c r="K111" s="6"/>
      <c r="L111" s="6"/>
      <c r="M111" s="6"/>
      <c r="N111" s="6"/>
      <c r="O111" s="6"/>
      <c r="P111" s="6"/>
    </row>
    <row r="112" customFormat="false" ht="12.75" hidden="false" customHeight="false" outlineLevel="0" collapsed="false">
      <c r="G112" s="6"/>
      <c r="H112" s="6"/>
      <c r="I112" s="6"/>
      <c r="J112" s="6"/>
      <c r="K112" s="6"/>
      <c r="L112" s="6"/>
      <c r="M112" s="6"/>
      <c r="N112" s="6"/>
      <c r="O112" s="6"/>
      <c r="P112" s="6"/>
    </row>
    <row r="113" customFormat="false" ht="12.75" hidden="false" customHeight="false" outlineLevel="0" collapsed="false">
      <c r="G113" s="6"/>
      <c r="H113" s="6"/>
      <c r="I113" s="6"/>
      <c r="J113" s="6"/>
      <c r="K113" s="6"/>
      <c r="L113" s="6"/>
      <c r="M113" s="6"/>
      <c r="N113" s="6"/>
      <c r="O113" s="6"/>
      <c r="P113" s="6"/>
    </row>
    <row r="114" customFormat="false" ht="12.75" hidden="false" customHeight="false" outlineLevel="0" collapsed="false">
      <c r="G114" s="6"/>
      <c r="H114" s="6"/>
      <c r="I114" s="6"/>
      <c r="J114" s="6"/>
      <c r="K114" s="6"/>
      <c r="L114" s="6"/>
      <c r="M114" s="6"/>
      <c r="N114" s="6"/>
      <c r="O114" s="6"/>
      <c r="P114" s="6"/>
    </row>
    <row r="115" customFormat="false" ht="12.75" hidden="false" customHeight="false" outlineLevel="0" collapsed="false">
      <c r="G115" s="6"/>
      <c r="H115" s="6"/>
      <c r="I115" s="6"/>
      <c r="J115" s="6"/>
      <c r="K115" s="6"/>
      <c r="L115" s="6"/>
      <c r="M115" s="6"/>
      <c r="N115" s="6"/>
      <c r="O115" s="6"/>
      <c r="P115" s="6"/>
    </row>
    <row r="116" customFormat="false" ht="12.75" hidden="false" customHeight="false" outlineLevel="0" collapsed="false">
      <c r="G116" s="6"/>
      <c r="H116" s="6"/>
      <c r="I116" s="6"/>
      <c r="J116" s="6"/>
      <c r="K116" s="6"/>
      <c r="L116" s="6"/>
      <c r="M116" s="6"/>
      <c r="N116" s="6"/>
      <c r="O116" s="6"/>
      <c r="P116" s="6"/>
    </row>
    <row r="117" customFormat="false" ht="12.75" hidden="false" customHeight="false" outlineLevel="0" collapsed="false">
      <c r="G117" s="6"/>
      <c r="H117" s="6"/>
      <c r="I117" s="6"/>
      <c r="J117" s="6"/>
      <c r="K117" s="6"/>
      <c r="L117" s="6"/>
      <c r="M117" s="6"/>
      <c r="N117" s="6"/>
      <c r="O117" s="6"/>
      <c r="P117" s="6"/>
    </row>
    <row r="118" customFormat="false" ht="12.75" hidden="false" customHeight="false" outlineLevel="0" collapsed="false">
      <c r="G118" s="6"/>
      <c r="H118" s="6"/>
      <c r="I118" s="6"/>
      <c r="J118" s="6"/>
      <c r="K118" s="6"/>
      <c r="L118" s="6"/>
      <c r="M118" s="6"/>
      <c r="N118" s="6"/>
      <c r="O118" s="6"/>
      <c r="P118" s="6"/>
    </row>
    <row r="119" customFormat="false" ht="12.75" hidden="false" customHeight="false" outlineLevel="0" collapsed="false">
      <c r="G119" s="6"/>
      <c r="H119" s="6"/>
      <c r="I119" s="6"/>
      <c r="J119" s="6"/>
      <c r="K119" s="6"/>
      <c r="L119" s="6"/>
      <c r="M119" s="6"/>
      <c r="N119" s="6"/>
      <c r="O119" s="6"/>
      <c r="P119" s="6"/>
    </row>
    <row r="120" customFormat="false" ht="12.75" hidden="false" customHeight="false" outlineLevel="0" collapsed="false">
      <c r="G120" s="6"/>
      <c r="H120" s="6"/>
      <c r="I120" s="6"/>
      <c r="J120" s="6"/>
      <c r="K120" s="6"/>
      <c r="L120" s="6"/>
      <c r="M120" s="6"/>
      <c r="N120" s="6"/>
      <c r="O120" s="6"/>
      <c r="P120" s="6"/>
    </row>
    <row r="121" customFormat="false" ht="12.75" hidden="false" customHeight="false" outlineLevel="0" collapsed="false">
      <c r="G121" s="6"/>
      <c r="H121" s="6"/>
      <c r="I121" s="6"/>
      <c r="J121" s="6"/>
      <c r="K121" s="6"/>
      <c r="L121" s="6"/>
      <c r="M121" s="6"/>
      <c r="N121" s="6"/>
      <c r="O121" s="6"/>
      <c r="P121" s="6"/>
    </row>
    <row r="122" customFormat="false" ht="12.75" hidden="false" customHeight="false" outlineLevel="0" collapsed="false">
      <c r="G122" s="6"/>
      <c r="H122" s="6"/>
      <c r="I122" s="6"/>
      <c r="J122" s="6"/>
      <c r="K122" s="6"/>
      <c r="L122" s="6"/>
      <c r="M122" s="6"/>
      <c r="N122" s="6"/>
      <c r="O122" s="6"/>
      <c r="P122" s="6"/>
    </row>
    <row r="123" customFormat="false" ht="12.75" hidden="false" customHeight="false" outlineLevel="0" collapsed="false">
      <c r="G123" s="6"/>
      <c r="H123" s="6"/>
      <c r="I123" s="6"/>
      <c r="J123" s="6"/>
      <c r="K123" s="6"/>
      <c r="L123" s="6"/>
      <c r="M123" s="6"/>
      <c r="N123" s="6"/>
      <c r="O123" s="6"/>
      <c r="P123" s="6"/>
    </row>
    <row r="124" customFormat="false" ht="12.75" hidden="false" customHeight="false" outlineLevel="0" collapsed="false">
      <c r="G124" s="6"/>
      <c r="H124" s="6"/>
      <c r="I124" s="6"/>
      <c r="J124" s="6"/>
      <c r="K124" s="6"/>
      <c r="L124" s="6"/>
      <c r="M124" s="6"/>
      <c r="N124" s="6"/>
      <c r="O124" s="6"/>
      <c r="P124" s="6"/>
    </row>
    <row r="125" customFormat="false" ht="12.75" hidden="false" customHeight="false" outlineLevel="0" collapsed="false">
      <c r="G125" s="6"/>
      <c r="H125" s="6"/>
      <c r="I125" s="6"/>
      <c r="J125" s="6"/>
      <c r="K125" s="6"/>
      <c r="L125" s="6"/>
      <c r="M125" s="6"/>
      <c r="N125" s="6"/>
      <c r="O125" s="6"/>
      <c r="P125" s="6"/>
    </row>
    <row r="126" customFormat="false" ht="12.75" hidden="false" customHeight="false" outlineLevel="0" collapsed="false">
      <c r="G126" s="6"/>
      <c r="H126" s="6"/>
      <c r="I126" s="6"/>
      <c r="J126" s="6"/>
      <c r="K126" s="6"/>
      <c r="L126" s="6"/>
      <c r="M126" s="6"/>
      <c r="N126" s="6"/>
      <c r="O126" s="6"/>
      <c r="P126" s="6"/>
    </row>
    <row r="127" customFormat="false" ht="12.75" hidden="false" customHeight="false" outlineLevel="0" collapsed="false">
      <c r="G127" s="6"/>
      <c r="H127" s="6"/>
      <c r="I127" s="6"/>
      <c r="J127" s="6"/>
      <c r="K127" s="6"/>
      <c r="L127" s="6"/>
      <c r="M127" s="6"/>
      <c r="N127" s="6"/>
      <c r="O127" s="6"/>
      <c r="P127" s="6"/>
    </row>
    <row r="128" customFormat="false" ht="12.75" hidden="false" customHeight="false" outlineLevel="0" collapsed="false">
      <c r="G128" s="6"/>
      <c r="H128" s="6"/>
      <c r="I128" s="6"/>
      <c r="J128" s="6"/>
      <c r="K128" s="6"/>
      <c r="L128" s="6"/>
      <c r="M128" s="6"/>
      <c r="N128" s="6"/>
      <c r="O128" s="6"/>
      <c r="P128" s="6"/>
    </row>
    <row r="129" customFormat="false" ht="12.75" hidden="false" customHeight="false" outlineLevel="0" collapsed="false">
      <c r="G129" s="6"/>
      <c r="H129" s="6"/>
      <c r="I129" s="6"/>
      <c r="J129" s="6"/>
      <c r="K129" s="6"/>
      <c r="L129" s="6"/>
      <c r="M129" s="6"/>
      <c r="N129" s="6"/>
      <c r="O129" s="6"/>
      <c r="P129" s="6"/>
    </row>
    <row r="130" customFormat="false" ht="12.75" hidden="false" customHeight="false" outlineLevel="0" collapsed="false">
      <c r="G130" s="6"/>
      <c r="H130" s="6"/>
      <c r="I130" s="6"/>
      <c r="J130" s="6"/>
      <c r="K130" s="6"/>
      <c r="L130" s="6"/>
      <c r="M130" s="6"/>
      <c r="N130" s="6"/>
      <c r="O130" s="6"/>
      <c r="P130" s="6"/>
    </row>
    <row r="131" customFormat="false" ht="12.75" hidden="false" customHeight="false" outlineLevel="0" collapsed="false">
      <c r="G131" s="6"/>
      <c r="H131" s="6"/>
      <c r="I131" s="6"/>
      <c r="J131" s="6"/>
      <c r="K131" s="6"/>
      <c r="L131" s="6"/>
      <c r="M131" s="6"/>
      <c r="N131" s="6"/>
      <c r="O131" s="6"/>
      <c r="P131" s="6"/>
    </row>
    <row r="132" customFormat="false" ht="12.75" hidden="false" customHeight="false" outlineLevel="0" collapsed="false">
      <c r="G132" s="6"/>
      <c r="H132" s="6"/>
      <c r="I132" s="6"/>
      <c r="J132" s="6"/>
      <c r="K132" s="6"/>
      <c r="L132" s="6"/>
      <c r="M132" s="6"/>
      <c r="N132" s="6"/>
      <c r="O132" s="6"/>
      <c r="P132" s="6"/>
    </row>
    <row r="133" customFormat="false" ht="12.75" hidden="false" customHeight="false" outlineLevel="0" collapsed="false">
      <c r="G133" s="6"/>
      <c r="H133" s="6"/>
      <c r="I133" s="6"/>
      <c r="J133" s="6"/>
      <c r="K133" s="6"/>
      <c r="L133" s="6"/>
      <c r="M133" s="6"/>
      <c r="N133" s="6"/>
      <c r="O133" s="6"/>
      <c r="P133" s="6"/>
    </row>
    <row r="134" customFormat="false" ht="12.75" hidden="false" customHeight="false" outlineLevel="0" collapsed="false">
      <c r="G134" s="6"/>
      <c r="H134" s="6"/>
      <c r="I134" s="6"/>
      <c r="J134" s="6"/>
      <c r="K134" s="6"/>
      <c r="L134" s="6"/>
      <c r="M134" s="6"/>
      <c r="N134" s="6"/>
      <c r="O134" s="6"/>
      <c r="P134" s="6"/>
    </row>
    <row r="135" customFormat="false" ht="12.75" hidden="false" customHeight="false" outlineLevel="0" collapsed="false">
      <c r="G135" s="6"/>
      <c r="H135" s="6"/>
      <c r="I135" s="6"/>
      <c r="J135" s="6"/>
      <c r="K135" s="6"/>
      <c r="L135" s="6"/>
      <c r="M135" s="6"/>
      <c r="N135" s="6"/>
      <c r="O135" s="6"/>
      <c r="P135" s="6"/>
    </row>
    <row r="136" customFormat="false" ht="12.75" hidden="false" customHeight="false" outlineLevel="0" collapsed="false">
      <c r="G136" s="6"/>
      <c r="H136" s="6"/>
      <c r="I136" s="6"/>
      <c r="J136" s="6"/>
      <c r="K136" s="6"/>
      <c r="L136" s="6"/>
      <c r="M136" s="6"/>
      <c r="N136" s="6"/>
      <c r="O136" s="6"/>
      <c r="P136" s="6"/>
    </row>
    <row r="137" customFormat="false" ht="12.75" hidden="false" customHeight="false" outlineLevel="0" collapsed="false">
      <c r="G137" s="6"/>
      <c r="H137" s="6"/>
      <c r="I137" s="6"/>
      <c r="J137" s="6"/>
      <c r="K137" s="6"/>
      <c r="L137" s="6"/>
      <c r="M137" s="6"/>
      <c r="N137" s="6"/>
      <c r="O137" s="6"/>
      <c r="P137" s="6"/>
    </row>
    <row r="138" customFormat="false" ht="12.75" hidden="false" customHeight="false" outlineLevel="0" collapsed="false">
      <c r="G138" s="6"/>
      <c r="H138" s="6"/>
      <c r="I138" s="6"/>
      <c r="J138" s="6"/>
      <c r="K138" s="6"/>
      <c r="L138" s="6"/>
      <c r="M138" s="6"/>
      <c r="N138" s="6"/>
      <c r="O138" s="6"/>
      <c r="P138" s="6"/>
    </row>
    <row r="139" customFormat="false" ht="12.75" hidden="false" customHeight="false" outlineLevel="0" collapsed="false">
      <c r="G139" s="6"/>
      <c r="H139" s="6"/>
      <c r="I139" s="6"/>
      <c r="J139" s="6"/>
      <c r="K139" s="6"/>
      <c r="L139" s="6"/>
      <c r="M139" s="6"/>
      <c r="N139" s="6"/>
      <c r="O139" s="6"/>
      <c r="P139" s="6"/>
    </row>
    <row r="140" customFormat="false" ht="12.75" hidden="false" customHeight="false" outlineLevel="0" collapsed="false">
      <c r="G140" s="6"/>
      <c r="H140" s="6"/>
      <c r="I140" s="6"/>
      <c r="J140" s="6"/>
      <c r="K140" s="6"/>
      <c r="L140" s="6"/>
      <c r="M140" s="6"/>
      <c r="N140" s="6"/>
      <c r="O140" s="6"/>
      <c r="P140" s="6"/>
    </row>
    <row r="141" customFormat="false" ht="12.75" hidden="false" customHeight="false" outlineLevel="0" collapsed="false">
      <c r="G141" s="6"/>
      <c r="H141" s="6"/>
      <c r="I141" s="6"/>
      <c r="J141" s="6"/>
      <c r="K141" s="6"/>
      <c r="L141" s="6"/>
      <c r="M141" s="6"/>
      <c r="N141" s="6"/>
      <c r="O141" s="6"/>
      <c r="P141" s="6"/>
    </row>
    <row r="142" customFormat="false" ht="12.75" hidden="false" customHeight="false" outlineLevel="0" collapsed="false">
      <c r="G142" s="6"/>
      <c r="H142" s="6"/>
      <c r="I142" s="6"/>
      <c r="J142" s="6"/>
      <c r="K142" s="6"/>
      <c r="L142" s="6"/>
      <c r="M142" s="6"/>
      <c r="N142" s="6"/>
      <c r="O142" s="6"/>
      <c r="P142" s="6"/>
    </row>
    <row r="143" customFormat="false" ht="12.75" hidden="false" customHeight="false" outlineLevel="0" collapsed="false">
      <c r="G143" s="6"/>
      <c r="H143" s="6"/>
      <c r="I143" s="6"/>
      <c r="J143" s="6"/>
      <c r="K143" s="6"/>
      <c r="L143" s="6"/>
      <c r="M143" s="6"/>
      <c r="N143" s="6"/>
      <c r="O143" s="6"/>
      <c r="P143" s="6"/>
    </row>
    <row r="144" customFormat="false" ht="12.75" hidden="false" customHeight="false" outlineLevel="0" collapsed="false">
      <c r="G144" s="6"/>
      <c r="H144" s="6"/>
      <c r="I144" s="6"/>
      <c r="J144" s="6"/>
      <c r="K144" s="6"/>
      <c r="L144" s="6"/>
      <c r="M144" s="6"/>
      <c r="N144" s="6"/>
      <c r="O144" s="6"/>
      <c r="P144" s="6"/>
    </row>
    <row r="145" customFormat="false" ht="12.75" hidden="false" customHeight="false" outlineLevel="0" collapsed="false">
      <c r="G145" s="6"/>
      <c r="H145" s="6"/>
      <c r="I145" s="6"/>
      <c r="J145" s="6"/>
      <c r="K145" s="6"/>
      <c r="L145" s="6"/>
      <c r="M145" s="6"/>
      <c r="N145" s="6"/>
      <c r="O145" s="6"/>
      <c r="P145" s="6"/>
    </row>
    <row r="146" customFormat="false" ht="12.75" hidden="false" customHeight="false" outlineLevel="0" collapsed="false">
      <c r="G146" s="6"/>
      <c r="H146" s="6"/>
      <c r="I146" s="6"/>
      <c r="J146" s="6"/>
      <c r="K146" s="6"/>
      <c r="L146" s="6"/>
      <c r="M146" s="6"/>
      <c r="N146" s="6"/>
      <c r="O146" s="6"/>
      <c r="P146" s="6"/>
    </row>
    <row r="147" customFormat="false" ht="12.75" hidden="false" customHeight="false" outlineLevel="0" collapsed="false">
      <c r="G147" s="6"/>
      <c r="H147" s="6"/>
      <c r="I147" s="6"/>
      <c r="J147" s="6"/>
      <c r="K147" s="6"/>
      <c r="L147" s="6"/>
      <c r="M147" s="6"/>
      <c r="N147" s="6"/>
      <c r="O147" s="6"/>
      <c r="P147" s="6"/>
    </row>
    <row r="148" customFormat="false" ht="12.75" hidden="false" customHeight="false" outlineLevel="0" collapsed="false">
      <c r="G148" s="6"/>
      <c r="H148" s="6"/>
      <c r="I148" s="6"/>
      <c r="J148" s="6"/>
      <c r="K148" s="6"/>
      <c r="L148" s="6"/>
      <c r="M148" s="6"/>
      <c r="N148" s="6"/>
      <c r="O148" s="6"/>
      <c r="P148" s="6"/>
    </row>
    <row r="149" customFormat="false" ht="12.75" hidden="false" customHeight="false" outlineLevel="0" collapsed="false">
      <c r="G149" s="6"/>
      <c r="H149" s="6"/>
      <c r="I149" s="6"/>
      <c r="J149" s="6"/>
      <c r="K149" s="6"/>
      <c r="L149" s="6"/>
      <c r="M149" s="6"/>
      <c r="N149" s="6"/>
      <c r="O149" s="6"/>
      <c r="P149" s="6"/>
    </row>
    <row r="150" customFormat="false" ht="12.75" hidden="false" customHeight="false" outlineLevel="0" collapsed="false">
      <c r="G150" s="6"/>
      <c r="H150" s="6"/>
      <c r="I150" s="6"/>
      <c r="J150" s="6"/>
      <c r="K150" s="6"/>
      <c r="L150" s="6"/>
      <c r="M150" s="6"/>
      <c r="N150" s="6"/>
      <c r="O150" s="6"/>
      <c r="P150" s="6"/>
    </row>
    <row r="151" customFormat="false" ht="12.75" hidden="false" customHeight="false" outlineLevel="0" collapsed="false">
      <c r="G151" s="6"/>
      <c r="H151" s="6"/>
      <c r="I151" s="6"/>
      <c r="J151" s="6"/>
      <c r="K151" s="6"/>
      <c r="L151" s="6"/>
      <c r="M151" s="6"/>
      <c r="N151" s="6"/>
      <c r="O151" s="6"/>
      <c r="P151" s="6"/>
    </row>
    <row r="152" customFormat="false" ht="12.75" hidden="false" customHeight="false" outlineLevel="0" collapsed="false">
      <c r="G152" s="6"/>
      <c r="H152" s="6"/>
      <c r="I152" s="6"/>
      <c r="J152" s="6"/>
      <c r="K152" s="6"/>
      <c r="L152" s="6"/>
      <c r="M152" s="6"/>
      <c r="N152" s="6"/>
      <c r="O152" s="6"/>
      <c r="P152" s="6"/>
    </row>
    <row r="153" customFormat="false" ht="12.75" hidden="false" customHeight="false" outlineLevel="0" collapsed="false">
      <c r="G153" s="6"/>
      <c r="H153" s="6"/>
      <c r="I153" s="6"/>
      <c r="J153" s="6"/>
      <c r="K153" s="6"/>
      <c r="L153" s="6"/>
      <c r="M153" s="6"/>
      <c r="N153" s="6"/>
      <c r="O153" s="6"/>
      <c r="P153" s="6"/>
    </row>
    <row r="154" customFormat="false" ht="12.75" hidden="false" customHeight="false" outlineLevel="0" collapsed="false">
      <c r="G154" s="6"/>
      <c r="H154" s="6"/>
      <c r="I154" s="6"/>
      <c r="J154" s="6"/>
      <c r="K154" s="6"/>
      <c r="L154" s="6"/>
      <c r="M154" s="6"/>
      <c r="N154" s="6"/>
      <c r="O154" s="6"/>
      <c r="P154" s="6"/>
    </row>
    <row r="155" customFormat="false" ht="12.75" hidden="false" customHeight="false" outlineLevel="0" collapsed="false">
      <c r="G155" s="6"/>
      <c r="H155" s="6"/>
      <c r="I155" s="6"/>
      <c r="J155" s="6"/>
      <c r="K155" s="6"/>
      <c r="L155" s="6"/>
      <c r="M155" s="6"/>
      <c r="N155" s="6"/>
      <c r="O155" s="6"/>
      <c r="P155" s="6"/>
    </row>
    <row r="156" customFormat="false" ht="12.75" hidden="false" customHeight="false" outlineLevel="0" collapsed="false">
      <c r="G156" s="6"/>
      <c r="H156" s="6"/>
      <c r="I156" s="6"/>
      <c r="J156" s="6"/>
      <c r="K156" s="6"/>
      <c r="L156" s="6"/>
      <c r="M156" s="6"/>
      <c r="N156" s="6"/>
      <c r="O156" s="6"/>
      <c r="P156" s="6"/>
    </row>
    <row r="157" customFormat="false" ht="12.75" hidden="false" customHeight="false" outlineLevel="0" collapsed="false">
      <c r="G157" s="6"/>
      <c r="H157" s="6"/>
      <c r="I157" s="6"/>
      <c r="J157" s="6"/>
      <c r="K157" s="6"/>
      <c r="L157" s="6"/>
      <c r="M157" s="6"/>
      <c r="N157" s="6"/>
      <c r="O157" s="6"/>
      <c r="P157" s="6"/>
    </row>
    <row r="158" customFormat="false" ht="12.75" hidden="false" customHeight="false" outlineLevel="0" collapsed="false">
      <c r="G158" s="6"/>
      <c r="H158" s="6"/>
      <c r="I158" s="6"/>
      <c r="J158" s="6"/>
      <c r="K158" s="6"/>
      <c r="L158" s="6"/>
      <c r="M158" s="6"/>
      <c r="N158" s="6"/>
      <c r="O158" s="6"/>
      <c r="P158" s="6"/>
    </row>
    <row r="159" customFormat="false" ht="12.75" hidden="false" customHeight="false" outlineLevel="0" collapsed="false">
      <c r="G159" s="6"/>
      <c r="H159" s="6"/>
      <c r="I159" s="6"/>
      <c r="J159" s="6"/>
      <c r="K159" s="6"/>
      <c r="L159" s="6"/>
      <c r="M159" s="6"/>
      <c r="N159" s="6"/>
      <c r="O159" s="6"/>
      <c r="P159" s="6"/>
    </row>
    <row r="160" customFormat="false" ht="12.75" hidden="false" customHeight="false" outlineLevel="0" collapsed="false">
      <c r="G160" s="6"/>
      <c r="H160" s="6"/>
      <c r="I160" s="6"/>
      <c r="J160" s="6"/>
      <c r="K160" s="6"/>
      <c r="L160" s="6"/>
      <c r="M160" s="6"/>
      <c r="N160" s="6"/>
      <c r="O160" s="6"/>
      <c r="P160" s="6"/>
    </row>
    <row r="161" customFormat="false" ht="12.75" hidden="false" customHeight="false" outlineLevel="0" collapsed="false">
      <c r="G161" s="6"/>
      <c r="H161" s="6"/>
      <c r="I161" s="6"/>
      <c r="J161" s="6"/>
      <c r="K161" s="6"/>
      <c r="L161" s="6"/>
      <c r="M161" s="6"/>
      <c r="N161" s="6"/>
      <c r="O161" s="6"/>
      <c r="P161" s="6"/>
    </row>
    <row r="162" customFormat="false" ht="12.75" hidden="false" customHeight="false" outlineLevel="0" collapsed="false">
      <c r="G162" s="6"/>
      <c r="H162" s="6"/>
      <c r="I162" s="6"/>
      <c r="J162" s="6"/>
      <c r="K162" s="6"/>
      <c r="L162" s="6"/>
      <c r="M162" s="6"/>
      <c r="N162" s="6"/>
      <c r="O162" s="6"/>
      <c r="P162" s="6"/>
    </row>
    <row r="163" customFormat="false" ht="12.75" hidden="false" customHeight="false" outlineLevel="0" collapsed="false">
      <c r="G163" s="6"/>
      <c r="H163" s="6"/>
      <c r="I163" s="6"/>
      <c r="J163" s="6"/>
      <c r="K163" s="6"/>
      <c r="L163" s="6"/>
      <c r="M163" s="6"/>
      <c r="N163" s="6"/>
      <c r="O163" s="6"/>
      <c r="P163" s="6"/>
    </row>
    <row r="164" customFormat="false" ht="12.75" hidden="false" customHeight="false" outlineLevel="0" collapsed="false">
      <c r="G164" s="6"/>
      <c r="H164" s="6"/>
      <c r="I164" s="6"/>
      <c r="J164" s="6"/>
      <c r="K164" s="6"/>
      <c r="L164" s="6"/>
      <c r="M164" s="6"/>
      <c r="N164" s="6"/>
      <c r="O164" s="6"/>
      <c r="P164" s="6"/>
    </row>
    <row r="165" customFormat="false" ht="12.75" hidden="false" customHeight="false" outlineLevel="0" collapsed="false">
      <c r="G165" s="6"/>
      <c r="H165" s="6"/>
      <c r="I165" s="6"/>
      <c r="J165" s="6"/>
      <c r="K165" s="6"/>
      <c r="L165" s="6"/>
      <c r="M165" s="6"/>
      <c r="N165" s="6"/>
      <c r="O165" s="6"/>
      <c r="P165" s="6"/>
    </row>
    <row r="166" customFormat="false" ht="12.75" hidden="false" customHeight="false" outlineLevel="0" collapsed="false">
      <c r="G166" s="6"/>
      <c r="H166" s="6"/>
      <c r="I166" s="6"/>
      <c r="J166" s="6"/>
      <c r="K166" s="6"/>
      <c r="L166" s="6"/>
      <c r="M166" s="6"/>
      <c r="N166" s="6"/>
      <c r="O166" s="6"/>
      <c r="P166" s="6"/>
    </row>
    <row r="167" customFormat="false" ht="12.75" hidden="false" customHeight="false" outlineLevel="0" collapsed="false">
      <c r="G167" s="6"/>
      <c r="H167" s="6"/>
      <c r="I167" s="6"/>
      <c r="J167" s="6"/>
      <c r="K167" s="6"/>
      <c r="L167" s="6"/>
      <c r="M167" s="6"/>
      <c r="N167" s="6"/>
      <c r="O167" s="6"/>
      <c r="P167" s="6"/>
    </row>
    <row r="168" customFormat="false" ht="12.75" hidden="false" customHeight="false" outlineLevel="0" collapsed="false">
      <c r="G168" s="6"/>
      <c r="H168" s="6"/>
      <c r="I168" s="6"/>
      <c r="J168" s="6"/>
      <c r="K168" s="6"/>
      <c r="L168" s="6"/>
      <c r="M168" s="6"/>
      <c r="N168" s="6"/>
      <c r="O168" s="6"/>
      <c r="P168" s="6"/>
    </row>
    <row r="169" customFormat="false" ht="12.75" hidden="false" customHeight="false" outlineLevel="0" collapsed="false">
      <c r="G169" s="6"/>
      <c r="H169" s="6"/>
      <c r="I169" s="6"/>
      <c r="J169" s="6"/>
      <c r="K169" s="6"/>
      <c r="L169" s="6"/>
      <c r="M169" s="6"/>
      <c r="N169" s="6"/>
      <c r="O169" s="6"/>
      <c r="P169" s="6"/>
    </row>
    <row r="170" customFormat="false" ht="12.75" hidden="false" customHeight="false" outlineLevel="0" collapsed="false">
      <c r="G170" s="6"/>
      <c r="H170" s="6"/>
      <c r="I170" s="6"/>
      <c r="J170" s="6"/>
      <c r="K170" s="6"/>
      <c r="L170" s="6"/>
      <c r="M170" s="6"/>
      <c r="N170" s="6"/>
      <c r="O170" s="6"/>
      <c r="P170" s="6"/>
    </row>
    <row r="171" customFormat="false" ht="12.75" hidden="false" customHeight="false" outlineLevel="0" collapsed="false">
      <c r="G171" s="6"/>
      <c r="H171" s="6"/>
      <c r="I171" s="6"/>
      <c r="J171" s="6"/>
      <c r="K171" s="6"/>
      <c r="L171" s="6"/>
      <c r="M171" s="6"/>
      <c r="N171" s="6"/>
      <c r="O171" s="6"/>
      <c r="P171" s="6"/>
    </row>
    <row r="172" customFormat="false" ht="12.75" hidden="false" customHeight="false" outlineLevel="0" collapsed="false">
      <c r="G172" s="6"/>
      <c r="H172" s="6"/>
      <c r="I172" s="6"/>
      <c r="J172" s="6"/>
      <c r="K172" s="6"/>
      <c r="L172" s="6"/>
      <c r="M172" s="6"/>
      <c r="N172" s="6"/>
      <c r="O172" s="6"/>
      <c r="P172" s="6"/>
    </row>
  </sheetData>
  <mergeCells count="1">
    <mergeCell ref="H42:I42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76" fitToWidth="1" fitToHeight="1" pageOrder="downThenOver" orientation="portrait" blackAndWhite="false" draft="false" cellComments="none" horizontalDpi="300" verticalDpi="300" copies="1"/>
  <headerFooter differentFirst="false" differentOddEven="false">
    <oddHeader>&amp;CPOTENTIAL EXPOSURE OF CALIFORNIA DIRECT ACCESS CUSTOMERS</oddHeader>
    <oddFooter>&amp;CPage &amp;P of &amp;N</oddFooter>
  </headerFooter>
  <rowBreaks count="1" manualBreakCount="1">
    <brk id="41" man="true" max="16383" min="0"/>
  </rowBreaks>
  <colBreaks count="1" manualBreakCount="1">
    <brk id="6" man="true" max="65535" min="0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false" showOutlineSymbols="true" defaultGridColor="true" view="pageBreakPreview" topLeftCell="C1" colorId="64" zoomScale="100" zoomScaleNormal="75" zoomScalePageLayoutView="100" workbookViewId="0">
      <selection pane="topLeft" activeCell="K34" activeCellId="0" sqref="K34:K38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11" width="18.99"/>
    <col collapsed="false" customWidth="true" hidden="false" outlineLevel="0" max="2" min="2" style="11" width="14.41"/>
    <col collapsed="false" customWidth="true" hidden="false" outlineLevel="0" max="3" min="3" style="11" width="13.56"/>
    <col collapsed="false" customWidth="true" hidden="false" outlineLevel="0" max="4" min="4" style="11" width="15.85"/>
    <col collapsed="false" customWidth="true" hidden="false" outlineLevel="0" max="6" min="5" style="11" width="13.85"/>
    <col collapsed="false" customWidth="true" hidden="false" outlineLevel="0" max="7" min="7" style="11" width="15.13"/>
    <col collapsed="false" customWidth="true" hidden="false" outlineLevel="0" max="8" min="8" style="11" width="15.99"/>
    <col collapsed="false" customWidth="true" hidden="false" outlineLevel="0" max="9" min="9" style="11" width="13.28"/>
    <col collapsed="false" customWidth="true" hidden="false" outlineLevel="0" max="11" min="10" style="11" width="13.14"/>
    <col collapsed="false" customWidth="true" hidden="false" outlineLevel="0" max="12" min="12" style="11" width="14.99"/>
    <col collapsed="false" customWidth="true" hidden="false" outlineLevel="0" max="13" min="13" style="11" width="12.85"/>
    <col collapsed="false" customWidth="true" hidden="false" outlineLevel="0" max="14" min="14" style="11" width="11.42"/>
    <col collapsed="false" customWidth="true" hidden="false" outlineLevel="0" max="16" min="15" style="11" width="10.28"/>
    <col collapsed="false" customWidth="true" hidden="false" outlineLevel="0" max="17" min="17" style="11" width="16.28"/>
    <col collapsed="false" customWidth="true" hidden="false" outlineLevel="0" max="18" min="18" style="11" width="8.14"/>
    <col collapsed="false" customWidth="true" hidden="false" outlineLevel="0" max="19" min="19" style="11" width="18.41"/>
    <col collapsed="false" customWidth="true" hidden="false" outlineLevel="0" max="20" min="20" style="11" width="16.7"/>
    <col collapsed="false" customWidth="true" hidden="false" outlineLevel="0" max="21" min="21" style="11" width="13.14"/>
    <col collapsed="false" customWidth="true" hidden="false" outlineLevel="0" max="22" min="22" style="11" width="15.28"/>
    <col collapsed="false" customWidth="true" hidden="false" outlineLevel="0" max="23" min="23" style="11" width="16.28"/>
    <col collapsed="false" customWidth="true" hidden="false" outlineLevel="0" max="24" min="24" style="11" width="11.42"/>
    <col collapsed="false" customWidth="false" hidden="false" outlineLevel="0" max="25" min="25" style="11" width="9.14"/>
    <col collapsed="false" customWidth="true" hidden="false" outlineLevel="0" max="26" min="26" style="11" width="9.7"/>
    <col collapsed="false" customWidth="false" hidden="false" outlineLevel="0" max="257" min="27" style="11" width="9.14"/>
  </cols>
  <sheetData>
    <row r="1" customFormat="false" ht="18" hidden="false" customHeight="false" outlineLevel="0" collapsed="false">
      <c r="A1" s="110" t="s">
        <v>73</v>
      </c>
    </row>
    <row r="2" customFormat="false" ht="15.75" hidden="false" customHeight="false" outlineLevel="0" collapsed="false">
      <c r="A2" s="34"/>
      <c r="B2" s="111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</row>
    <row r="3" customFormat="false" ht="30.75" hidden="false" customHeight="true" outlineLevel="0" collapsed="false">
      <c r="A3" s="112" t="s">
        <v>36</v>
      </c>
      <c r="B3" s="113" t="s">
        <v>74</v>
      </c>
      <c r="C3" s="113"/>
      <c r="D3" s="113"/>
      <c r="E3" s="113"/>
      <c r="F3" s="113"/>
      <c r="G3" s="114" t="s">
        <v>75</v>
      </c>
      <c r="H3" s="114"/>
      <c r="I3" s="114"/>
      <c r="J3" s="114"/>
      <c r="K3" s="114"/>
      <c r="L3" s="114" t="s">
        <v>76</v>
      </c>
      <c r="M3" s="114"/>
      <c r="N3" s="114"/>
      <c r="O3" s="114"/>
      <c r="P3" s="114"/>
      <c r="Q3" s="115" t="s">
        <v>77</v>
      </c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</row>
    <row r="4" customFormat="false" ht="14.25" hidden="false" customHeight="false" outlineLevel="0" collapsed="false">
      <c r="A4" s="116"/>
      <c r="B4" s="117" t="s">
        <v>43</v>
      </c>
      <c r="C4" s="118" t="s">
        <v>45</v>
      </c>
      <c r="D4" s="118" t="s">
        <v>48</v>
      </c>
      <c r="E4" s="118" t="s">
        <v>53</v>
      </c>
      <c r="F4" s="119"/>
      <c r="G4" s="117" t="s">
        <v>43</v>
      </c>
      <c r="H4" s="118" t="s">
        <v>45</v>
      </c>
      <c r="I4" s="118" t="s">
        <v>48</v>
      </c>
      <c r="J4" s="118" t="s">
        <v>53</v>
      </c>
      <c r="K4" s="119"/>
      <c r="L4" s="117" t="s">
        <v>43</v>
      </c>
      <c r="M4" s="118" t="s">
        <v>45</v>
      </c>
      <c r="N4" s="118" t="s">
        <v>48</v>
      </c>
      <c r="O4" s="118" t="s">
        <v>53</v>
      </c>
      <c r="P4" s="119"/>
      <c r="Q4" s="120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  <c r="IW4" s="121"/>
    </row>
    <row r="5" customFormat="false" ht="15" hidden="false" customHeight="false" outlineLevel="0" collapsed="false">
      <c r="A5" s="122"/>
      <c r="B5" s="122"/>
      <c r="C5" s="123"/>
      <c r="D5" s="123"/>
      <c r="E5" s="123"/>
      <c r="F5" s="124"/>
      <c r="G5" s="122"/>
      <c r="H5" s="125"/>
      <c r="I5" s="125"/>
      <c r="J5" s="125"/>
      <c r="K5" s="126"/>
      <c r="L5" s="122"/>
      <c r="M5" s="125"/>
      <c r="N5" s="125"/>
      <c r="O5" s="125"/>
      <c r="P5" s="126"/>
      <c r="Q5" s="127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</row>
    <row r="6" customFormat="false" ht="14.25" hidden="false" customHeight="false" outlineLevel="0" collapsed="false">
      <c r="A6" s="122"/>
      <c r="B6" s="122" t="s">
        <v>78</v>
      </c>
      <c r="C6" s="123" t="n">
        <f aca="false">Description!$I$21</f>
        <v>0.8</v>
      </c>
      <c r="D6" s="123" t="n">
        <f aca="false">Description!$I$21</f>
        <v>0.8</v>
      </c>
      <c r="E6" s="123" t="n">
        <f aca="false">Description!$I$21</f>
        <v>0.8</v>
      </c>
      <c r="F6" s="124" t="s">
        <v>79</v>
      </c>
      <c r="G6" s="122" t="s">
        <v>78</v>
      </c>
      <c r="H6" s="123" t="n">
        <f aca="false">Description!$I$32</f>
        <v>1</v>
      </c>
      <c r="I6" s="123" t="n">
        <f aca="false">Description!$I$32</f>
        <v>1</v>
      </c>
      <c r="J6" s="123" t="n">
        <f aca="false">Description!$I$32</f>
        <v>1</v>
      </c>
      <c r="K6" s="124" t="s">
        <v>79</v>
      </c>
      <c r="L6" s="122" t="s">
        <v>78</v>
      </c>
      <c r="M6" s="123" t="n">
        <f aca="false">Description!$I$43</f>
        <v>0.75</v>
      </c>
      <c r="N6" s="123" t="n">
        <f aca="false">Description!$I$43</f>
        <v>0.75</v>
      </c>
      <c r="O6" s="123" t="n">
        <f aca="false">Description!$I$43</f>
        <v>0.75</v>
      </c>
      <c r="P6" s="124" t="s">
        <v>79</v>
      </c>
      <c r="Q6" s="128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</row>
    <row r="7" customFormat="false" ht="14.25" hidden="false" customHeight="false" outlineLevel="0" collapsed="false">
      <c r="A7" s="122"/>
      <c r="B7" s="122" t="s">
        <v>80</v>
      </c>
      <c r="C7" s="123" t="n">
        <f aca="false">Description!$I$25</f>
        <v>0.95</v>
      </c>
      <c r="D7" s="123" t="n">
        <f aca="false">Description!$I$26</f>
        <v>0</v>
      </c>
      <c r="E7" s="123" t="n">
        <f aca="false">Description!$I$27</f>
        <v>0.05</v>
      </c>
      <c r="F7" s="124" t="s">
        <v>81</v>
      </c>
      <c r="G7" s="122" t="s">
        <v>80</v>
      </c>
      <c r="H7" s="123" t="n">
        <f aca="false">Description!$I$36</f>
        <v>0.2</v>
      </c>
      <c r="I7" s="123" t="n">
        <f aca="false">Description!$I$37</f>
        <v>0.6</v>
      </c>
      <c r="J7" s="123" t="n">
        <f aca="false">Description!$I$38</f>
        <v>0.2</v>
      </c>
      <c r="K7" s="124" t="s">
        <v>81</v>
      </c>
      <c r="L7" s="122" t="s">
        <v>80</v>
      </c>
      <c r="M7" s="123" t="n">
        <f aca="false">Description!$I$47</f>
        <v>0.2</v>
      </c>
      <c r="N7" s="123" t="n">
        <f aca="false">Description!$I$48</f>
        <v>0.6</v>
      </c>
      <c r="O7" s="123" t="n">
        <f aca="false">Description!$I$49</f>
        <v>0.2</v>
      </c>
      <c r="P7" s="124" t="s">
        <v>81</v>
      </c>
      <c r="Q7" s="128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5.75" hidden="false" customHeight="false" outlineLevel="0" collapsed="false">
      <c r="A8" s="122"/>
      <c r="B8" s="129" t="s">
        <v>82</v>
      </c>
      <c r="C8" s="130" t="n">
        <v>1</v>
      </c>
      <c r="D8" s="130" t="n">
        <f aca="false">Description!I29</f>
        <v>0.5</v>
      </c>
      <c r="E8" s="130" t="n">
        <v>0</v>
      </c>
      <c r="F8" s="131"/>
      <c r="G8" s="132" t="s">
        <v>82</v>
      </c>
      <c r="H8" s="130" t="n">
        <v>1</v>
      </c>
      <c r="I8" s="130" t="n">
        <f aca="false">Description!I40</f>
        <v>0.5</v>
      </c>
      <c r="J8" s="130" t="n">
        <v>0</v>
      </c>
      <c r="K8" s="131"/>
      <c r="L8" s="132" t="s">
        <v>82</v>
      </c>
      <c r="M8" s="130" t="n">
        <v>1</v>
      </c>
      <c r="N8" s="130" t="n">
        <f aca="false">Description!$I$51</f>
        <v>0.5</v>
      </c>
      <c r="O8" s="130" t="n">
        <v>0</v>
      </c>
      <c r="P8" s="133"/>
      <c r="Q8" s="128"/>
      <c r="R8" s="104"/>
      <c r="S8" s="104"/>
      <c r="T8" s="104"/>
      <c r="U8" s="104"/>
      <c r="V8" s="104"/>
      <c r="W8" s="10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</row>
    <row r="9" customFormat="false" ht="35.25" hidden="false" customHeight="true" outlineLevel="0" collapsed="false">
      <c r="A9" s="134" t="s">
        <v>44</v>
      </c>
      <c r="B9" s="135"/>
      <c r="C9" s="136"/>
      <c r="D9" s="136"/>
      <c r="E9" s="136"/>
      <c r="F9" s="137"/>
      <c r="G9" s="135"/>
      <c r="H9" s="136"/>
      <c r="I9" s="136"/>
      <c r="J9" s="136"/>
      <c r="K9" s="137"/>
      <c r="L9" s="135"/>
      <c r="M9" s="136"/>
      <c r="N9" s="136"/>
      <c r="O9" s="136"/>
      <c r="P9" s="137"/>
      <c r="Q9" s="138"/>
      <c r="R9" s="105"/>
      <c r="S9" s="105"/>
      <c r="T9" s="105"/>
      <c r="U9" s="105"/>
      <c r="V9" s="105"/>
      <c r="W9" s="105"/>
      <c r="X9" s="105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9"/>
      <c r="EC9" s="139"/>
      <c r="ED9" s="139"/>
      <c r="EE9" s="139"/>
      <c r="EF9" s="139"/>
      <c r="EG9" s="139"/>
      <c r="EH9" s="139"/>
      <c r="EI9" s="139"/>
      <c r="EJ9" s="139"/>
      <c r="EK9" s="139"/>
      <c r="EL9" s="139"/>
      <c r="EM9" s="139"/>
      <c r="EN9" s="139"/>
      <c r="EO9" s="139"/>
      <c r="EP9" s="139"/>
      <c r="EQ9" s="139"/>
      <c r="ER9" s="139"/>
      <c r="ES9" s="139"/>
      <c r="ET9" s="139"/>
      <c r="EU9" s="139"/>
      <c r="EV9" s="139"/>
      <c r="EW9" s="139"/>
      <c r="EX9" s="139"/>
      <c r="EY9" s="139"/>
      <c r="EZ9" s="139"/>
      <c r="FA9" s="139"/>
      <c r="FB9" s="139"/>
      <c r="FC9" s="139"/>
      <c r="FD9" s="139"/>
      <c r="FE9" s="139"/>
      <c r="FF9" s="139"/>
      <c r="FG9" s="139"/>
      <c r="FH9" s="139"/>
      <c r="FI9" s="139"/>
      <c r="FJ9" s="139"/>
      <c r="FK9" s="139"/>
      <c r="FL9" s="139"/>
      <c r="FM9" s="139"/>
      <c r="FN9" s="139"/>
      <c r="FO9" s="139"/>
      <c r="FP9" s="139"/>
      <c r="FQ9" s="139"/>
      <c r="FR9" s="139"/>
      <c r="FS9" s="139"/>
      <c r="FT9" s="139"/>
      <c r="FU9" s="139"/>
      <c r="FV9" s="139"/>
      <c r="FW9" s="139"/>
      <c r="FX9" s="139"/>
      <c r="FY9" s="139"/>
      <c r="FZ9" s="139"/>
      <c r="GA9" s="139"/>
      <c r="GB9" s="139"/>
      <c r="GC9" s="139"/>
      <c r="GD9" s="139"/>
      <c r="GE9" s="139"/>
      <c r="GF9" s="139"/>
      <c r="GG9" s="139"/>
      <c r="GH9" s="139"/>
      <c r="GI9" s="139"/>
      <c r="GJ9" s="139"/>
      <c r="GK9" s="139"/>
      <c r="GL9" s="139"/>
      <c r="GM9" s="139"/>
      <c r="GN9" s="139"/>
      <c r="GO9" s="139"/>
      <c r="GP9" s="139"/>
      <c r="GQ9" s="139"/>
      <c r="GR9" s="139"/>
      <c r="GS9" s="139"/>
      <c r="GT9" s="139"/>
      <c r="GU9" s="139"/>
      <c r="GV9" s="139"/>
      <c r="GW9" s="139"/>
      <c r="GX9" s="139"/>
      <c r="GY9" s="139"/>
      <c r="GZ9" s="139"/>
      <c r="HA9" s="139"/>
      <c r="HB9" s="139"/>
      <c r="HC9" s="139"/>
      <c r="HD9" s="139"/>
      <c r="HE9" s="139"/>
      <c r="HF9" s="139"/>
      <c r="HG9" s="139"/>
      <c r="HH9" s="139"/>
      <c r="HI9" s="139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39"/>
      <c r="IF9" s="139"/>
      <c r="IG9" s="139"/>
      <c r="IH9" s="139"/>
      <c r="II9" s="139"/>
      <c r="IJ9" s="139"/>
      <c r="IK9" s="139"/>
      <c r="IL9" s="139"/>
      <c r="IM9" s="139"/>
      <c r="IN9" s="139"/>
      <c r="IO9" s="139"/>
      <c r="IP9" s="139"/>
      <c r="IQ9" s="139"/>
      <c r="IR9" s="139"/>
      <c r="IS9" s="139"/>
      <c r="IT9" s="139"/>
      <c r="IU9" s="139"/>
      <c r="IV9" s="139"/>
      <c r="IW9" s="139"/>
    </row>
    <row r="10" customFormat="false" ht="14.25" hidden="false" customHeight="false" outlineLevel="0" collapsed="false">
      <c r="A10" s="140" t="n">
        <v>5</v>
      </c>
      <c r="B10" s="141" t="n">
        <f aca="false">-PMT(Assumptions!$B$21,$A10,Assumptions!$B$33)/Assumptions!$B$5*1000000</f>
        <v>0.0201042158583899</v>
      </c>
      <c r="C10" s="142" t="n">
        <f aca="false">$B10*C$6*C$7*C$8</f>
        <v>0.0152792040523763</v>
      </c>
      <c r="D10" s="142" t="n">
        <f aca="false">$B10*D$6*D$7*D$8</f>
        <v>0</v>
      </c>
      <c r="E10" s="142" t="n">
        <f aca="false">$B10*E$6*E$7*E$8</f>
        <v>0</v>
      </c>
      <c r="F10" s="143" t="n">
        <f aca="false">SUM(C10:E10)</f>
        <v>0.0152792040523763</v>
      </c>
      <c r="G10" s="141" t="n">
        <f aca="false">-PMT(Assumptions!$B$19,$A10,Assumptions!$C$26)/Assumptions!$B$5*1000000</f>
        <v>0.0179057697640012</v>
      </c>
      <c r="H10" s="142" t="n">
        <f aca="false">$G10*H$6*H$7*H$8</f>
        <v>0.00358115395280024</v>
      </c>
      <c r="I10" s="142" t="n">
        <f aca="false">$G10*I$6*I$7*I$8</f>
        <v>0.00537173092920036</v>
      </c>
      <c r="J10" s="142" t="n">
        <f aca="false">$G10*J$6*J$7*J$8</f>
        <v>0</v>
      </c>
      <c r="K10" s="143" t="n">
        <f aca="false">SUM(H10:J10)</f>
        <v>0.0089528848820006</v>
      </c>
      <c r="L10" s="141" t="n">
        <f aca="false">-PMT(Assumptions!$B$20,$A10,Assumptions!$D$26)/Assumptions!$B$5*1000000</f>
        <v>0.0146466032446796</v>
      </c>
      <c r="M10" s="142" t="n">
        <f aca="false">$L10*M$6*M$7*M$8</f>
        <v>0.00219699048670193</v>
      </c>
      <c r="N10" s="142" t="n">
        <f aca="false">$L10*N$6*N$7*N$8</f>
        <v>0.0032954857300529</v>
      </c>
      <c r="O10" s="142" t="n">
        <f aca="false">$L10*O$6*O$7*O$8</f>
        <v>0</v>
      </c>
      <c r="P10" s="143" t="n">
        <f aca="false">SUM(M10:O10)</f>
        <v>0.00549247621675483</v>
      </c>
      <c r="Q10" s="144" t="n">
        <f aca="false">SUM(F10,K10,P10)</f>
        <v>0.0297245651511317</v>
      </c>
      <c r="R10" s="142"/>
      <c r="S10" s="34"/>
      <c r="T10" s="34"/>
      <c r="U10" s="34"/>
      <c r="V10" s="34"/>
      <c r="W10" s="145"/>
      <c r="X10" s="142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</row>
    <row r="11" customFormat="false" ht="14.25" hidden="false" customHeight="false" outlineLevel="0" collapsed="false">
      <c r="A11" s="140" t="n">
        <v>7</v>
      </c>
      <c r="B11" s="141" t="n">
        <f aca="false">-PMT(Assumptions!$B$21,$A11,Assumptions!$B$33)/Assumptions!$B$5*1000000</f>
        <v>0.0152219089669172</v>
      </c>
      <c r="C11" s="142" t="n">
        <f aca="false">$B11*C$6*C$7*C$8</f>
        <v>0.0115686508148571</v>
      </c>
      <c r="D11" s="142" t="n">
        <f aca="false">$B11*D$6*D$7*D$8</f>
        <v>0</v>
      </c>
      <c r="E11" s="142" t="n">
        <f aca="false">$B11*E$6*E$7*E$8</f>
        <v>0</v>
      </c>
      <c r="F11" s="143" t="n">
        <f aca="false">SUM(C11:E11)</f>
        <v>0.0115686508148571</v>
      </c>
      <c r="G11" s="141" t="n">
        <f aca="false">-PMT(Assumptions!$B$19,$A11,Assumptions!$C$26)/Assumptions!$B$5*1000000</f>
        <v>0.0135573552955293</v>
      </c>
      <c r="H11" s="142" t="n">
        <f aca="false">$G11*H$6*H$7*H$8</f>
        <v>0.00271147105910585</v>
      </c>
      <c r="I11" s="142" t="n">
        <f aca="false">$G11*I$6*I$7*I$8</f>
        <v>0.00406720658865878</v>
      </c>
      <c r="J11" s="142" t="n">
        <f aca="false">$G11*J$6*J$7*J$8</f>
        <v>0</v>
      </c>
      <c r="K11" s="143" t="n">
        <f aca="false">SUM(H11:J11)</f>
        <v>0.00677867764776463</v>
      </c>
      <c r="L11" s="141" t="n">
        <f aca="false">-PMT(Assumptions!$B$20,$A11,Assumptions!$D$26)/Assumptions!$B$5*1000000</f>
        <v>0.0113194342727511</v>
      </c>
      <c r="M11" s="142" t="n">
        <f aca="false">$L11*M$6*M$7*M$8</f>
        <v>0.00169791514091266</v>
      </c>
      <c r="N11" s="142" t="n">
        <f aca="false">$L11*N$6*N$7*N$8</f>
        <v>0.00254687271136899</v>
      </c>
      <c r="O11" s="142" t="n">
        <f aca="false">$L11*O$6*O$7*O$8</f>
        <v>0</v>
      </c>
      <c r="P11" s="143" t="n">
        <f aca="false">SUM(M11:O11)</f>
        <v>0.00424478785228166</v>
      </c>
      <c r="Q11" s="144" t="n">
        <f aca="false">SUM(F11,K11,P11)</f>
        <v>0.0225921163149034</v>
      </c>
      <c r="R11" s="142"/>
      <c r="S11" s="34"/>
      <c r="T11" s="34"/>
      <c r="U11" s="34"/>
      <c r="V11" s="34"/>
      <c r="W11" s="145"/>
      <c r="X11" s="142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</row>
    <row r="12" customFormat="false" ht="14.25" hidden="false" customHeight="false" outlineLevel="0" collapsed="false">
      <c r="A12" s="140" t="n">
        <v>10</v>
      </c>
      <c r="B12" s="141" t="n">
        <f aca="false">-PMT(Assumptions!$B$21,$A12,Assumptions!$B$33)/Assumptions!$B$5*1000000</f>
        <v>0.011600999922772</v>
      </c>
      <c r="C12" s="142" t="n">
        <f aca="false">$B12*C$6*C$7*C$8</f>
        <v>0.00881675994130674</v>
      </c>
      <c r="D12" s="142" t="n">
        <f aca="false">$B12*D$6*D$7*D$8</f>
        <v>0</v>
      </c>
      <c r="E12" s="142" t="n">
        <f aca="false">$B12*E$6*E$7*E$8</f>
        <v>0</v>
      </c>
      <c r="F12" s="143" t="n">
        <f aca="false">SUM(C12:E12)</f>
        <v>0.00881675994130674</v>
      </c>
      <c r="G12" s="141" t="n">
        <f aca="false">-PMT(Assumptions!$B$19,$A12,Assumptions!$C$26)/Assumptions!$B$5*1000000</f>
        <v>0.0103324016769679</v>
      </c>
      <c r="H12" s="142" t="n">
        <f aca="false">$G12*H$6*H$7*H$8</f>
        <v>0.00206648033539357</v>
      </c>
      <c r="I12" s="142" t="n">
        <f aca="false">$G12*I$6*I$7*I$8</f>
        <v>0.00309972050309036</v>
      </c>
      <c r="J12" s="142" t="n">
        <f aca="false">$G12*J$6*J$7*J$8</f>
        <v>0</v>
      </c>
      <c r="K12" s="143" t="n">
        <f aca="false">SUM(H12:J12)</f>
        <v>0.00516620083848393</v>
      </c>
      <c r="L12" s="141" t="n">
        <f aca="false">-PMT(Assumptions!$B$20,$A12,Assumptions!$D$26)/Assumptions!$B$5*1000000</f>
        <v>0.00887709838500588</v>
      </c>
      <c r="M12" s="142" t="n">
        <f aca="false">$L12*M$6*M$7*M$8</f>
        <v>0.00133156475775088</v>
      </c>
      <c r="N12" s="142" t="n">
        <f aca="false">$L12*N$6*N$7*N$8</f>
        <v>0.00199734713662632</v>
      </c>
      <c r="O12" s="142" t="n">
        <f aca="false">$L12*O$6*O$7*O$8</f>
        <v>0</v>
      </c>
      <c r="P12" s="143" t="n">
        <f aca="false">SUM(M12:O12)</f>
        <v>0.0033289118943772</v>
      </c>
      <c r="Q12" s="144" t="n">
        <f aca="false">SUM(F12,K12,P12)</f>
        <v>0.0173118726741679</v>
      </c>
      <c r="R12" s="142"/>
      <c r="S12" s="34"/>
      <c r="T12" s="34"/>
      <c r="U12" s="34"/>
      <c r="V12" s="34"/>
      <c r="W12" s="145"/>
      <c r="X12" s="142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</row>
    <row r="13" customFormat="false" ht="14.25" hidden="false" customHeight="false" outlineLevel="0" collapsed="false">
      <c r="A13" s="140" t="n">
        <v>12</v>
      </c>
      <c r="B13" s="141" t="n">
        <f aca="false">-PMT(Assumptions!$B$21,$A13,Assumptions!$B$33)/Assumptions!$B$5*1000000</f>
        <v>0.0102152045942098</v>
      </c>
      <c r="C13" s="142" t="n">
        <f aca="false">$B13*C$6*C$7*C$8</f>
        <v>0.00776355549159944</v>
      </c>
      <c r="D13" s="142" t="n">
        <f aca="false">$B13*D$6*D$7*D$8</f>
        <v>0</v>
      </c>
      <c r="E13" s="142" t="n">
        <f aca="false">$B13*E$6*E$7*E$8</f>
        <v>0</v>
      </c>
      <c r="F13" s="143" t="n">
        <f aca="false">SUM(C13:E13)</f>
        <v>0.00776355549159944</v>
      </c>
      <c r="G13" s="141" t="n">
        <f aca="false">-PMT(Assumptions!$B$19,$A13,Assumptions!$C$26)/Assumptions!$B$5*1000000</f>
        <v>0.00909814652033569</v>
      </c>
      <c r="H13" s="142" t="n">
        <f aca="false">$G13*H$6*H$7*H$8</f>
        <v>0.00181962930406714</v>
      </c>
      <c r="I13" s="142" t="n">
        <f aca="false">$G13*I$6*I$7*I$8</f>
        <v>0.00272944395610071</v>
      </c>
      <c r="J13" s="142" t="n">
        <f aca="false">$G13*J$6*J$7*J$8</f>
        <v>0</v>
      </c>
      <c r="K13" s="143" t="n">
        <f aca="false">SUM(H13:J13)</f>
        <v>0.00454907326016785</v>
      </c>
      <c r="L13" s="141" t="n">
        <f aca="false">-PMT(Assumptions!$B$20,$A13,Assumptions!$D$26)/Assumptions!$B$5*1000000</f>
        <v>0.00795592298456739</v>
      </c>
      <c r="M13" s="142" t="n">
        <f aca="false">$L13*M$6*M$7*M$8</f>
        <v>0.00119338844768511</v>
      </c>
      <c r="N13" s="142" t="n">
        <f aca="false">$L13*N$6*N$7*N$8</f>
        <v>0.00179008267152766</v>
      </c>
      <c r="O13" s="142" t="n">
        <f aca="false">$L13*O$6*O$7*O$8</f>
        <v>0</v>
      </c>
      <c r="P13" s="143" t="n">
        <f aca="false">SUM(M13:O13)</f>
        <v>0.00298347111921277</v>
      </c>
      <c r="Q13" s="144" t="n">
        <f aca="false">SUM(F13,K13,P13)</f>
        <v>0.0152960998709801</v>
      </c>
      <c r="R13" s="142"/>
      <c r="S13" s="34"/>
      <c r="T13" s="34"/>
      <c r="U13" s="34"/>
      <c r="V13" s="34"/>
      <c r="W13" s="145"/>
      <c r="X13" s="142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</row>
    <row r="14" customFormat="false" ht="15" hidden="false" customHeight="false" outlineLevel="0" collapsed="false">
      <c r="A14" s="146" t="n">
        <v>15</v>
      </c>
      <c r="B14" s="147" t="n">
        <f aca="false">-PMT(Assumptions!$B$21,$A14,Assumptions!$B$33)/Assumptions!$B$5*1000000</f>
        <v>0.00885561820259764</v>
      </c>
      <c r="C14" s="148" t="n">
        <f aca="false">$B14*C$6*C$7*C$8</f>
        <v>0.0067302698339742</v>
      </c>
      <c r="D14" s="148" t="n">
        <f aca="false">$B14*D$6*D$7*D$8</f>
        <v>0</v>
      </c>
      <c r="E14" s="148" t="n">
        <f aca="false">$B14*E$6*E$7*E$8</f>
        <v>0</v>
      </c>
      <c r="F14" s="149" t="n">
        <f aca="false">SUM(C14:E14)</f>
        <v>0.0067302698339742</v>
      </c>
      <c r="G14" s="147" t="n">
        <f aca="false">-PMT(Assumptions!$B$19,$A14,Assumptions!$C$26)/Assumptions!$B$5*1000000</f>
        <v>0.00788723428809776</v>
      </c>
      <c r="H14" s="148" t="n">
        <f aca="false">$G14*H$6*H$7*H$8</f>
        <v>0.00157744685761955</v>
      </c>
      <c r="I14" s="148" t="n">
        <f aca="false">$G14*I$6*I$7*I$8</f>
        <v>0.00236617028642933</v>
      </c>
      <c r="J14" s="148" t="n">
        <f aca="false">$G14*J$6*J$7*J$8</f>
        <v>0</v>
      </c>
      <c r="K14" s="149" t="n">
        <f aca="false">SUM(H14:J14)</f>
        <v>0.00394361714404888</v>
      </c>
      <c r="L14" s="147" t="n">
        <f aca="false">-PMT(Assumptions!$B$20,$A14,Assumptions!$D$26)/Assumptions!$B$5*1000000</f>
        <v>0.00706765672811266</v>
      </c>
      <c r="M14" s="148" t="n">
        <f aca="false">$L14*M$6*M$7*M$8</f>
        <v>0.0010601485092169</v>
      </c>
      <c r="N14" s="148" t="n">
        <f aca="false">$L14*N$6*N$7*N$8</f>
        <v>0.00159022276382535</v>
      </c>
      <c r="O14" s="148" t="n">
        <f aca="false">$L14*O$6*O$7*O$8</f>
        <v>0</v>
      </c>
      <c r="P14" s="149" t="n">
        <f aca="false">SUM(M14:O14)</f>
        <v>0.00265037127304225</v>
      </c>
      <c r="Q14" s="144" t="n">
        <f aca="false">SUM(F14,K14,P14)</f>
        <v>0.0133242582510653</v>
      </c>
      <c r="R14" s="142"/>
      <c r="S14" s="34"/>
      <c r="T14" s="34"/>
      <c r="U14" s="34"/>
      <c r="V14" s="34"/>
      <c r="W14" s="145"/>
      <c r="X14" s="142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</row>
    <row r="15" customFormat="false" ht="14.25" hidden="false" customHeight="false" outlineLevel="0" collapsed="false">
      <c r="A15" s="52"/>
      <c r="B15" s="52"/>
      <c r="C15" s="150"/>
      <c r="D15" s="150"/>
      <c r="E15" s="150"/>
      <c r="F15" s="142"/>
      <c r="G15" s="150"/>
      <c r="H15" s="151"/>
      <c r="I15" s="151"/>
      <c r="J15" s="151"/>
      <c r="K15" s="142"/>
      <c r="L15" s="151"/>
      <c r="M15" s="150"/>
      <c r="N15" s="150"/>
      <c r="O15" s="150"/>
      <c r="P15" s="142"/>
      <c r="Q15" s="144"/>
      <c r="R15" s="152"/>
      <c r="W15" s="150"/>
      <c r="X15" s="152"/>
    </row>
    <row r="16" customFormat="false" ht="14.25" hidden="false" customHeight="false" outlineLevel="0" collapsed="false">
      <c r="B16" s="52"/>
      <c r="C16" s="52"/>
      <c r="D16" s="52"/>
      <c r="E16" s="52"/>
      <c r="F16" s="142"/>
      <c r="G16" s="52"/>
      <c r="H16" s="52"/>
      <c r="I16" s="52"/>
      <c r="J16" s="52"/>
      <c r="K16" s="142"/>
      <c r="L16" s="52"/>
      <c r="M16" s="52"/>
      <c r="N16" s="52"/>
      <c r="O16" s="52"/>
      <c r="P16" s="142"/>
      <c r="Q16" s="144"/>
    </row>
    <row r="17" customFormat="false" ht="15" hidden="false" customHeight="false" outlineLevel="0" collapsed="false">
      <c r="A17" s="52"/>
      <c r="B17" s="52"/>
      <c r="C17" s="150"/>
      <c r="D17" s="150"/>
      <c r="E17" s="150"/>
      <c r="F17" s="142"/>
      <c r="G17" s="150"/>
      <c r="H17" s="150"/>
      <c r="I17" s="150"/>
      <c r="J17" s="150"/>
      <c r="K17" s="142"/>
      <c r="L17" s="150"/>
      <c r="M17" s="150"/>
      <c r="N17" s="150"/>
      <c r="O17" s="150"/>
      <c r="P17" s="142"/>
      <c r="Q17" s="144"/>
      <c r="R17" s="152"/>
      <c r="W17" s="150"/>
      <c r="X17" s="152"/>
    </row>
    <row r="18" customFormat="false" ht="15.75" hidden="false" customHeight="true" outlineLevel="0" collapsed="false">
      <c r="A18" s="112" t="s">
        <v>39</v>
      </c>
      <c r="B18" s="113" t="s">
        <v>74</v>
      </c>
      <c r="C18" s="113"/>
      <c r="D18" s="113"/>
      <c r="E18" s="113"/>
      <c r="F18" s="113"/>
      <c r="G18" s="114" t="s">
        <v>75</v>
      </c>
      <c r="H18" s="114"/>
      <c r="I18" s="114"/>
      <c r="J18" s="114"/>
      <c r="K18" s="114"/>
      <c r="L18" s="114" t="s">
        <v>76</v>
      </c>
      <c r="M18" s="114"/>
      <c r="N18" s="114"/>
      <c r="O18" s="114"/>
      <c r="P18" s="114"/>
      <c r="Q18" s="144"/>
      <c r="R18" s="152"/>
      <c r="W18" s="150"/>
      <c r="X18" s="152"/>
    </row>
    <row r="19" customFormat="false" ht="14.25" hidden="false" customHeight="false" outlineLevel="0" collapsed="false">
      <c r="A19" s="116"/>
      <c r="B19" s="117" t="s">
        <v>43</v>
      </c>
      <c r="C19" s="118" t="s">
        <v>45</v>
      </c>
      <c r="D19" s="118" t="s">
        <v>48</v>
      </c>
      <c r="E19" s="118" t="s">
        <v>53</v>
      </c>
      <c r="F19" s="153"/>
      <c r="G19" s="154" t="s">
        <v>43</v>
      </c>
      <c r="H19" s="118" t="s">
        <v>45</v>
      </c>
      <c r="I19" s="118" t="s">
        <v>48</v>
      </c>
      <c r="J19" s="118" t="s">
        <v>53</v>
      </c>
      <c r="K19" s="153"/>
      <c r="L19" s="154" t="s">
        <v>43</v>
      </c>
      <c r="M19" s="118" t="s">
        <v>45</v>
      </c>
      <c r="N19" s="118" t="s">
        <v>48</v>
      </c>
      <c r="O19" s="118" t="s">
        <v>53</v>
      </c>
      <c r="P19" s="153"/>
      <c r="Q19" s="144"/>
      <c r="R19" s="152"/>
      <c r="W19" s="150"/>
      <c r="X19" s="152"/>
    </row>
    <row r="20" customFormat="false" ht="15" hidden="false" customHeight="false" outlineLevel="0" collapsed="false">
      <c r="A20" s="122"/>
      <c r="B20" s="122"/>
      <c r="C20" s="125"/>
      <c r="D20" s="125"/>
      <c r="E20" s="125"/>
      <c r="F20" s="143"/>
      <c r="G20" s="122"/>
      <c r="H20" s="125"/>
      <c r="I20" s="125"/>
      <c r="J20" s="125"/>
      <c r="K20" s="143"/>
      <c r="L20" s="122"/>
      <c r="M20" s="125"/>
      <c r="N20" s="125"/>
      <c r="O20" s="125"/>
      <c r="P20" s="143"/>
      <c r="Q20" s="144"/>
      <c r="R20" s="152"/>
      <c r="W20" s="150"/>
      <c r="X20" s="152"/>
    </row>
    <row r="21" customFormat="false" ht="14.25" hidden="false" customHeight="false" outlineLevel="0" collapsed="false">
      <c r="A21" s="122"/>
      <c r="B21" s="122" t="s">
        <v>78</v>
      </c>
      <c r="C21" s="123" t="n">
        <f aca="false">Description!$I$22</f>
        <v>0.8</v>
      </c>
      <c r="D21" s="123" t="n">
        <f aca="false">Description!$I$22</f>
        <v>0.8</v>
      </c>
      <c r="E21" s="123" t="n">
        <f aca="false">Description!$I$22</f>
        <v>0.8</v>
      </c>
      <c r="F21" s="143" t="s">
        <v>83</v>
      </c>
      <c r="G21" s="122" t="s">
        <v>78</v>
      </c>
      <c r="H21" s="123" t="n">
        <f aca="false">Description!$I$33</f>
        <v>1</v>
      </c>
      <c r="I21" s="123" t="n">
        <f aca="false">Description!$I$33</f>
        <v>1</v>
      </c>
      <c r="J21" s="123" t="n">
        <f aca="false">Description!$I$33</f>
        <v>1</v>
      </c>
      <c r="K21" s="143" t="s">
        <v>79</v>
      </c>
      <c r="L21" s="122" t="s">
        <v>78</v>
      </c>
      <c r="M21" s="123" t="n">
        <f aca="false">Description!$I$44</f>
        <v>0.75</v>
      </c>
      <c r="N21" s="123" t="n">
        <f aca="false">Description!$I$44</f>
        <v>0.75</v>
      </c>
      <c r="O21" s="123" t="n">
        <f aca="false">Description!$I$44</f>
        <v>0.75</v>
      </c>
      <c r="P21" s="143" t="s">
        <v>79</v>
      </c>
      <c r="Q21" s="144"/>
      <c r="R21" s="152"/>
      <c r="W21" s="150"/>
      <c r="X21" s="152"/>
    </row>
    <row r="22" customFormat="false" ht="14.25" hidden="false" customHeight="false" outlineLevel="0" collapsed="false">
      <c r="A22" s="122"/>
      <c r="B22" s="122" t="s">
        <v>80</v>
      </c>
      <c r="C22" s="123" t="n">
        <f aca="false">Description!$I$25</f>
        <v>0.95</v>
      </c>
      <c r="D22" s="123" t="n">
        <f aca="false">Description!$I$26</f>
        <v>0</v>
      </c>
      <c r="E22" s="123" t="n">
        <f aca="false">Description!$I$27</f>
        <v>0.05</v>
      </c>
      <c r="F22" s="143" t="s">
        <v>84</v>
      </c>
      <c r="G22" s="122" t="s">
        <v>80</v>
      </c>
      <c r="H22" s="123" t="n">
        <f aca="false">Description!$I$36</f>
        <v>0.2</v>
      </c>
      <c r="I22" s="123" t="n">
        <f aca="false">Description!$I$37</f>
        <v>0.6</v>
      </c>
      <c r="J22" s="123" t="n">
        <f aca="false">Description!$I$38</f>
        <v>0.2</v>
      </c>
      <c r="K22" s="143" t="s">
        <v>84</v>
      </c>
      <c r="L22" s="122" t="s">
        <v>80</v>
      </c>
      <c r="M22" s="123" t="n">
        <f aca="false">Description!$I$47</f>
        <v>0.2</v>
      </c>
      <c r="N22" s="123" t="n">
        <f aca="false">Description!$I$48</f>
        <v>0.6</v>
      </c>
      <c r="O22" s="123" t="n">
        <f aca="false">Description!$I$49</f>
        <v>0.2</v>
      </c>
      <c r="P22" s="143" t="s">
        <v>84</v>
      </c>
      <c r="Q22" s="144"/>
      <c r="R22" s="152"/>
      <c r="W22" s="150"/>
      <c r="X22" s="152"/>
    </row>
    <row r="23" customFormat="false" ht="15" hidden="false" customHeight="false" outlineLevel="0" collapsed="false">
      <c r="A23" s="122"/>
      <c r="B23" s="129" t="s">
        <v>82</v>
      </c>
      <c r="C23" s="130" t="n">
        <v>1</v>
      </c>
      <c r="D23" s="130" t="n">
        <f aca="false">Description!I29</f>
        <v>0.5</v>
      </c>
      <c r="E23" s="130" t="n">
        <v>0</v>
      </c>
      <c r="F23" s="149"/>
      <c r="G23" s="132" t="s">
        <v>82</v>
      </c>
      <c r="H23" s="130" t="n">
        <v>1</v>
      </c>
      <c r="I23" s="130" t="n">
        <f aca="false">Description!I40</f>
        <v>0.5</v>
      </c>
      <c r="J23" s="130" t="n">
        <v>0</v>
      </c>
      <c r="K23" s="149"/>
      <c r="L23" s="132" t="s">
        <v>82</v>
      </c>
      <c r="M23" s="130" t="n">
        <v>1</v>
      </c>
      <c r="N23" s="130" t="n">
        <f aca="false">Description!$I$51</f>
        <v>0.5</v>
      </c>
      <c r="O23" s="130" t="n">
        <v>0</v>
      </c>
      <c r="P23" s="149"/>
      <c r="Q23" s="144"/>
      <c r="R23" s="152"/>
      <c r="W23" s="150"/>
      <c r="X23" s="152"/>
    </row>
    <row r="24" customFormat="false" ht="31.5" hidden="false" customHeight="true" outlineLevel="0" collapsed="false">
      <c r="A24" s="134" t="s">
        <v>44</v>
      </c>
      <c r="B24" s="135"/>
      <c r="C24" s="136"/>
      <c r="D24" s="136"/>
      <c r="E24" s="136"/>
      <c r="F24" s="153"/>
      <c r="G24" s="139"/>
      <c r="H24" s="139"/>
      <c r="I24" s="139"/>
      <c r="J24" s="139"/>
      <c r="K24" s="143"/>
      <c r="L24" s="155"/>
      <c r="M24" s="139"/>
      <c r="N24" s="139"/>
      <c r="O24" s="139"/>
      <c r="P24" s="143"/>
      <c r="Q24" s="144"/>
      <c r="R24" s="152"/>
      <c r="W24" s="150"/>
      <c r="X24" s="152"/>
    </row>
    <row r="25" customFormat="false" ht="14.25" hidden="false" customHeight="false" outlineLevel="0" collapsed="false">
      <c r="A25" s="140" t="n">
        <v>5</v>
      </c>
      <c r="B25" s="141" t="n">
        <f aca="false">-PMT(Assumptions!$B$21,$A25,Assumptions!$B$34)/Assumptions!$B$6*1000000</f>
        <v>0.010246051038131</v>
      </c>
      <c r="C25" s="142" t="n">
        <f aca="false">$B25*C$21*C$22*C$23</f>
        <v>0.00778699878897955</v>
      </c>
      <c r="D25" s="142" t="n">
        <f aca="false">$B25*D$21*D$22*D$23</f>
        <v>0</v>
      </c>
      <c r="E25" s="142" t="n">
        <f aca="false">$B25*E$21*E$22*E$23</f>
        <v>0</v>
      </c>
      <c r="F25" s="143" t="n">
        <f aca="false">SUM(C25:E25)</f>
        <v>0.00778699878897955</v>
      </c>
      <c r="G25" s="156" t="n">
        <f aca="false">-PMT(Assumptions!$B$19,$A25,Assumptions!$C$27)/Assumptions!$B$6*1000000</f>
        <v>0.0132512800918151</v>
      </c>
      <c r="H25" s="142" t="n">
        <f aca="false">$G25*H$21*H$22*H$23</f>
        <v>0.00265025601836301</v>
      </c>
      <c r="I25" s="142" t="n">
        <f aca="false">$G25*I$21*I$22*I$23</f>
        <v>0.00397538402754452</v>
      </c>
      <c r="J25" s="142" t="n">
        <f aca="false">$G25*J$21*J$22*J$23</f>
        <v>0</v>
      </c>
      <c r="K25" s="157" t="n">
        <f aca="false">SUM(H25:J25)</f>
        <v>0.00662564004590753</v>
      </c>
      <c r="L25" s="141" t="n">
        <f aca="false">-PMT(Assumptions!$B$20,$A25,Assumptions!$D$27)/Assumptions!$B$6*1000000</f>
        <v>0.0108393129447659</v>
      </c>
      <c r="M25" s="142" t="n">
        <f aca="false">$L25*M$21*M$22*M$23</f>
        <v>0.00162589694171489</v>
      </c>
      <c r="N25" s="142" t="n">
        <f aca="false">$L25*N$21*N$22*N$23</f>
        <v>0.00243884541257233</v>
      </c>
      <c r="O25" s="142" t="n">
        <f aca="false">$L25*O$21*O$22*O$23</f>
        <v>0</v>
      </c>
      <c r="P25" s="143" t="n">
        <f aca="false">SUM(M25:O25)</f>
        <v>0.00406474235428721</v>
      </c>
      <c r="Q25" s="144" t="n">
        <f aca="false">SUM(F25,K25,P25)</f>
        <v>0.0184773811891743</v>
      </c>
      <c r="R25" s="152"/>
      <c r="W25" s="150"/>
      <c r="X25" s="152"/>
    </row>
    <row r="26" customFormat="false" ht="14.25" hidden="false" customHeight="false" outlineLevel="0" collapsed="false">
      <c r="A26" s="140" t="n">
        <v>7</v>
      </c>
      <c r="B26" s="141" t="n">
        <f aca="false">-PMT(Assumptions!$B$21,$A26,Assumptions!$B$34)/Assumptions!$B$6*1000000</f>
        <v>0.00775779852700551</v>
      </c>
      <c r="C26" s="142" t="n">
        <f aca="false">$B26*C$21*C$22*C$23</f>
        <v>0.00589592688052419</v>
      </c>
      <c r="D26" s="142" t="n">
        <f aca="false">$B26*D$21*D$22*D$23</f>
        <v>0</v>
      </c>
      <c r="E26" s="142" t="n">
        <f aca="false">$B26*E$21*E$22*E$23</f>
        <v>0</v>
      </c>
      <c r="F26" s="143" t="n">
        <f aca="false">SUM(C26:E26)</f>
        <v>0.00589592688052419</v>
      </c>
      <c r="G26" s="156" t="n">
        <f aca="false">-PMT(Assumptions!$B$19,$A26,Assumptions!$C$27)/Assumptions!$B$6*1000000</f>
        <v>0.0100332079934644</v>
      </c>
      <c r="H26" s="142" t="n">
        <f aca="false">$G26*H$21*H$22*H23</f>
        <v>0.00200664159869288</v>
      </c>
      <c r="I26" s="142" t="n">
        <f aca="false">$G26*I$21*I$22*I23</f>
        <v>0.00300996239803933</v>
      </c>
      <c r="J26" s="142" t="n">
        <f aca="false">$G26*J$21*J$22*J23</f>
        <v>0</v>
      </c>
      <c r="K26" s="157" t="n">
        <f aca="false">SUM(H26:J26)</f>
        <v>0.00501660399673221</v>
      </c>
      <c r="L26" s="141" t="n">
        <f aca="false">-PMT(Assumptions!$B$20,$A26,Assumptions!$D$27)/Assumptions!$B$6*1000000</f>
        <v>0.00837702014524269</v>
      </c>
      <c r="M26" s="142" t="n">
        <f aca="false">$L26*M$21*M$22*M$23</f>
        <v>0.0012565530217864</v>
      </c>
      <c r="N26" s="142" t="n">
        <f aca="false">$L26*N$21*N$22*N$23</f>
        <v>0.00188482953267961</v>
      </c>
      <c r="O26" s="142" t="n">
        <f aca="false">$L26*O$21*O$22*O$23</f>
        <v>0</v>
      </c>
      <c r="P26" s="143" t="n">
        <f aca="false">SUM(M26:O26)</f>
        <v>0.00314138255446601</v>
      </c>
      <c r="Q26" s="144" t="n">
        <f aca="false">SUM(F26,K26,P26)</f>
        <v>0.0140539134317224</v>
      </c>
      <c r="R26" s="152"/>
      <c r="W26" s="150"/>
      <c r="X26" s="152"/>
    </row>
    <row r="27" customFormat="false" ht="14.25" hidden="false" customHeight="false" outlineLevel="0" collapsed="false">
      <c r="A27" s="140" t="n">
        <v>10</v>
      </c>
      <c r="B27" s="141" t="n">
        <f aca="false">-PMT(Assumptions!$B$21,$A27,Assumptions!$B$34)/Assumptions!$B$6*1000000</f>
        <v>0.00591241350268687</v>
      </c>
      <c r="C27" s="142" t="n">
        <f aca="false">$B27*C$21*C$22*C$23</f>
        <v>0.00449343426204202</v>
      </c>
      <c r="D27" s="142" t="n">
        <f aca="false">$B27*D$21*D$22*D$23</f>
        <v>0</v>
      </c>
      <c r="E27" s="142" t="n">
        <f aca="false">$B27*E$21*E$22*E$23</f>
        <v>0</v>
      </c>
      <c r="F27" s="143" t="n">
        <f aca="false">SUM(C27:E27)</f>
        <v>0.00449343426204202</v>
      </c>
      <c r="G27" s="156" t="n">
        <f aca="false">-PMT(Assumptions!$B$19,$A27,Assumptions!$C$27)/Assumptions!$B$6*1000000</f>
        <v>0.00764656032369565</v>
      </c>
      <c r="H27" s="142" t="n">
        <f aca="false">$G27*H$21*H$22*H$23</f>
        <v>0.00152931206473913</v>
      </c>
      <c r="I27" s="142" t="n">
        <f aca="false">$G27*I$21*I$22*I$23</f>
        <v>0.0022939680971087</v>
      </c>
      <c r="J27" s="142" t="n">
        <f aca="false">$G27*J$21*J$22*J$23</f>
        <v>0</v>
      </c>
      <c r="K27" s="143" t="n">
        <f aca="false">SUM(H27:J27)</f>
        <v>0.00382328016184783</v>
      </c>
      <c r="L27" s="141" t="n">
        <f aca="false">-PMT(Assumptions!$B$20,$A27,Assumptions!$D$27)/Assumptions!$B$6*1000000</f>
        <v>0.00656955376131375</v>
      </c>
      <c r="M27" s="142" t="n">
        <f aca="false">$L27*M$21*M$22*M$23</f>
        <v>0.000985433064197062</v>
      </c>
      <c r="N27" s="142" t="n">
        <f aca="false">$L27*N$21*N$22*N$23</f>
        <v>0.00147814959629559</v>
      </c>
      <c r="O27" s="142" t="n">
        <f aca="false">$L27*O$21*O$22*O$23</f>
        <v>0</v>
      </c>
      <c r="P27" s="143" t="n">
        <f aca="false">SUM(M27:O27)</f>
        <v>0.00246358266049266</v>
      </c>
      <c r="Q27" s="144" t="n">
        <f aca="false">SUM(F27,K27,P27)</f>
        <v>0.0107802970843825</v>
      </c>
      <c r="R27" s="152"/>
      <c r="W27" s="150"/>
      <c r="X27" s="152"/>
    </row>
    <row r="28" customFormat="false" ht="14.25" hidden="false" customHeight="false" outlineLevel="0" collapsed="false">
      <c r="A28" s="140" t="n">
        <v>12</v>
      </c>
      <c r="B28" s="141" t="n">
        <f aca="false">-PMT(Assumptions!$B$21,$A28,Assumptions!$B$34)/Assumptions!$B$6*1000000</f>
        <v>0.00520614722675417</v>
      </c>
      <c r="C28" s="142" t="n">
        <f aca="false">$B28*C$21*C$22*C$23</f>
        <v>0.00395667189233317</v>
      </c>
      <c r="D28" s="142" t="n">
        <f aca="false">$B28*D$21*D$22*D$23</f>
        <v>0</v>
      </c>
      <c r="E28" s="142" t="n">
        <f aca="false">$B28*E$21*E$22*E$23</f>
        <v>0</v>
      </c>
      <c r="F28" s="143" t="n">
        <f aca="false">SUM(C28:E28)</f>
        <v>0.00395667189233317</v>
      </c>
      <c r="G28" s="156" t="n">
        <f aca="false">-PMT(Assumptions!$B$19,$A28,Assumptions!$C$27)/Assumptions!$B$6*1000000</f>
        <v>0.00673314185574562</v>
      </c>
      <c r="H28" s="142" t="n">
        <f aca="false">$G28*H$21*H$22*H$23</f>
        <v>0.00134662837114912</v>
      </c>
      <c r="I28" s="142" t="n">
        <f aca="false">$G28*I$21*I$22*I$23</f>
        <v>0.00201994255672369</v>
      </c>
      <c r="J28" s="142" t="n">
        <f aca="false">$G28*J$21*J$22*J$23</f>
        <v>0</v>
      </c>
      <c r="K28" s="143" t="n">
        <f aca="false">SUM(H28:J28)</f>
        <v>0.00336657092787281</v>
      </c>
      <c r="L28" s="141" t="n">
        <f aca="false">-PMT(Assumptions!$B$20,$A28,Assumptions!$D$27)/Assumptions!$B$6*1000000</f>
        <v>0.00588783198080468</v>
      </c>
      <c r="M28" s="142" t="n">
        <f aca="false">$L28*M$21*M$22*M$23</f>
        <v>0.000883174797120702</v>
      </c>
      <c r="N28" s="142" t="n">
        <f aca="false">$L28*N$21*N$22*N$23</f>
        <v>0.00132476219568105</v>
      </c>
      <c r="O28" s="142" t="n">
        <f aca="false">$L28*O$21*O$22*O$23</f>
        <v>0</v>
      </c>
      <c r="P28" s="143" t="n">
        <f aca="false">SUM(M28:O28)</f>
        <v>0.00220793699280175</v>
      </c>
      <c r="Q28" s="144" t="n">
        <f aca="false">SUM(F28,K28,P28)</f>
        <v>0.00953117981300773</v>
      </c>
      <c r="R28" s="152"/>
      <c r="W28" s="150"/>
      <c r="X28" s="152"/>
    </row>
    <row r="29" customFormat="false" ht="15" hidden="false" customHeight="false" outlineLevel="0" collapsed="false">
      <c r="A29" s="146" t="n">
        <v>15</v>
      </c>
      <c r="B29" s="147" t="n">
        <f aca="false">-PMT(Assumptions!$B$21,$A29,Assumptions!$B$34)/Assumptions!$B$6*1000000</f>
        <v>0.00451323825396312</v>
      </c>
      <c r="C29" s="148" t="n">
        <f aca="false">$B29*C$21*C$22*C$23</f>
        <v>0.00343006107301197</v>
      </c>
      <c r="D29" s="148" t="n">
        <f aca="false">$B29*D$21*D$22*D$23</f>
        <v>0</v>
      </c>
      <c r="E29" s="148" t="n">
        <f aca="false">$B29*E$21*E$22*E$23</f>
        <v>0</v>
      </c>
      <c r="F29" s="149" t="n">
        <f aca="false">SUM(C29:E29)</f>
        <v>0.00343006107301197</v>
      </c>
      <c r="G29" s="158" t="n">
        <f aca="false">-PMT(Assumptions!$B$19,$A29,Assumptions!$C$27)/Assumptions!$B$6*1000000</f>
        <v>0.00583699846914573</v>
      </c>
      <c r="H29" s="148" t="n">
        <f aca="false">$G29*H$21*H$22*H$23</f>
        <v>0.00116739969382915</v>
      </c>
      <c r="I29" s="148" t="n">
        <f aca="false">$G29*I$21*I$22*I$23</f>
        <v>0.00175109954074372</v>
      </c>
      <c r="J29" s="148" t="n">
        <f aca="false">$G29*J$21*J$22*J$23</f>
        <v>0</v>
      </c>
      <c r="K29" s="149" t="n">
        <f aca="false">SUM(H29:J29)</f>
        <v>0.00291849923457287</v>
      </c>
      <c r="L29" s="147" t="n">
        <f aca="false">-PMT(Assumptions!$B$20,$A29,Assumptions!$D$27)/Assumptions!$B$6*1000000</f>
        <v>0.00523046482398721</v>
      </c>
      <c r="M29" s="148" t="n">
        <f aca="false">$L29*M$21*M$22*M$23</f>
        <v>0.000784569723598081</v>
      </c>
      <c r="N29" s="148" t="n">
        <f aca="false">$L29*N$21*N$22*N$23</f>
        <v>0.00117685458539712</v>
      </c>
      <c r="O29" s="148" t="n">
        <f aca="false">$L29*O$21*O$22*O$23</f>
        <v>0</v>
      </c>
      <c r="P29" s="149" t="n">
        <f aca="false">SUM(M29:O29)</f>
        <v>0.0019614243089952</v>
      </c>
      <c r="Q29" s="144" t="n">
        <f aca="false">SUM(F29,K29,P29)</f>
        <v>0.00830998461658004</v>
      </c>
    </row>
    <row r="30" customFormat="false" ht="15" hidden="false" customHeight="false" outlineLevel="0" collapsed="false">
      <c r="A30" s="159"/>
      <c r="B30" s="159"/>
      <c r="C30" s="150"/>
      <c r="D30" s="150"/>
      <c r="E30" s="150"/>
      <c r="F30" s="142"/>
      <c r="G30" s="150"/>
      <c r="H30" s="150"/>
      <c r="I30" s="150"/>
      <c r="J30" s="150"/>
      <c r="K30" s="142"/>
      <c r="L30" s="150"/>
      <c r="M30" s="150"/>
      <c r="N30" s="150"/>
      <c r="O30" s="150"/>
      <c r="P30" s="142"/>
      <c r="Q30" s="144"/>
    </row>
    <row r="31" customFormat="false" ht="15" hidden="false" customHeight="false" outlineLevel="0" collapsed="false">
      <c r="A31" s="34"/>
      <c r="B31" s="125"/>
      <c r="C31" s="145"/>
      <c r="D31" s="145"/>
      <c r="E31" s="145"/>
      <c r="F31" s="142"/>
      <c r="G31" s="145"/>
      <c r="H31" s="145"/>
      <c r="I31" s="145"/>
      <c r="J31" s="145"/>
      <c r="K31" s="142"/>
      <c r="L31" s="145"/>
      <c r="M31" s="145"/>
      <c r="N31" s="145"/>
      <c r="O31" s="145"/>
      <c r="P31" s="142"/>
      <c r="Q31" s="14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  <c r="IW31" s="34"/>
    </row>
    <row r="32" customFormat="false" ht="15.75" hidden="false" customHeight="false" outlineLevel="0" collapsed="false">
      <c r="A32" s="34"/>
      <c r="B32" s="160"/>
      <c r="C32" s="139"/>
      <c r="D32" s="139"/>
      <c r="E32" s="139"/>
      <c r="F32" s="142"/>
      <c r="G32" s="139"/>
      <c r="H32" s="139"/>
      <c r="I32" s="139"/>
      <c r="J32" s="139"/>
      <c r="K32" s="142"/>
      <c r="L32" s="139"/>
      <c r="M32" s="139"/>
      <c r="N32" s="139"/>
      <c r="O32" s="139"/>
      <c r="P32" s="142"/>
      <c r="Q32" s="144"/>
      <c r="R32" s="104"/>
      <c r="S32" s="104"/>
      <c r="T32" s="104"/>
      <c r="U32" s="104"/>
      <c r="V32" s="104"/>
      <c r="W32" s="10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customFormat="false" ht="16.5" hidden="false" customHeight="true" outlineLevel="0" collapsed="false">
      <c r="A33" s="161" t="s">
        <v>41</v>
      </c>
      <c r="B33" s="113" t="s">
        <v>74</v>
      </c>
      <c r="C33" s="113"/>
      <c r="D33" s="113"/>
      <c r="E33" s="113"/>
      <c r="F33" s="113"/>
      <c r="G33" s="114"/>
      <c r="H33" s="114"/>
      <c r="I33" s="114"/>
      <c r="J33" s="114"/>
      <c r="K33" s="114"/>
      <c r="L33" s="114" t="s">
        <v>76</v>
      </c>
      <c r="M33" s="114"/>
      <c r="N33" s="114"/>
      <c r="O33" s="114"/>
      <c r="P33" s="114"/>
      <c r="Q33" s="144"/>
      <c r="R33" s="105"/>
      <c r="S33" s="105"/>
      <c r="T33" s="105"/>
      <c r="U33" s="105"/>
      <c r="V33" s="105"/>
      <c r="W33" s="105"/>
      <c r="X33" s="105"/>
      <c r="Y33" s="105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  <c r="CU33" s="139"/>
      <c r="CV33" s="139"/>
      <c r="CW33" s="139"/>
      <c r="CX33" s="139"/>
      <c r="CY33" s="139"/>
      <c r="CZ33" s="139"/>
      <c r="DA33" s="139"/>
      <c r="DB33" s="139"/>
      <c r="DC33" s="139"/>
      <c r="DD33" s="139"/>
      <c r="DE33" s="139"/>
      <c r="DF33" s="139"/>
      <c r="DG33" s="139"/>
      <c r="DH33" s="139"/>
      <c r="DI33" s="139"/>
      <c r="DJ33" s="139"/>
      <c r="DK33" s="139"/>
      <c r="DL33" s="139"/>
      <c r="DM33" s="139"/>
      <c r="DN33" s="139"/>
      <c r="DO33" s="139"/>
      <c r="DP33" s="139"/>
      <c r="DQ33" s="139"/>
      <c r="DR33" s="139"/>
      <c r="DS33" s="139"/>
      <c r="DT33" s="139"/>
      <c r="DU33" s="139"/>
      <c r="DV33" s="139"/>
      <c r="DW33" s="139"/>
      <c r="DX33" s="139"/>
      <c r="DY33" s="139"/>
      <c r="DZ33" s="139"/>
      <c r="EA33" s="139"/>
      <c r="EB33" s="139"/>
      <c r="EC33" s="139"/>
      <c r="ED33" s="139"/>
      <c r="EE33" s="139"/>
      <c r="EF33" s="139"/>
      <c r="EG33" s="139"/>
      <c r="EH33" s="139"/>
      <c r="EI33" s="139"/>
      <c r="EJ33" s="139"/>
      <c r="EK33" s="139"/>
      <c r="EL33" s="139"/>
      <c r="EM33" s="139"/>
      <c r="EN33" s="139"/>
      <c r="EO33" s="139"/>
      <c r="EP33" s="139"/>
      <c r="EQ33" s="139"/>
      <c r="ER33" s="139"/>
      <c r="ES33" s="139"/>
      <c r="ET33" s="139"/>
      <c r="EU33" s="139"/>
      <c r="EV33" s="139"/>
      <c r="EW33" s="139"/>
      <c r="EX33" s="139"/>
      <c r="EY33" s="139"/>
      <c r="EZ33" s="139"/>
      <c r="FA33" s="139"/>
      <c r="FB33" s="139"/>
      <c r="FC33" s="139"/>
      <c r="FD33" s="139"/>
      <c r="FE33" s="139"/>
      <c r="FF33" s="139"/>
      <c r="FG33" s="139"/>
      <c r="FH33" s="139"/>
      <c r="FI33" s="139"/>
      <c r="FJ33" s="139"/>
      <c r="FK33" s="139"/>
      <c r="FL33" s="139"/>
      <c r="FM33" s="139"/>
      <c r="FN33" s="139"/>
      <c r="FO33" s="139"/>
      <c r="FP33" s="139"/>
      <c r="FQ33" s="139"/>
      <c r="FR33" s="139"/>
      <c r="FS33" s="139"/>
      <c r="FT33" s="139"/>
      <c r="FU33" s="139"/>
      <c r="FV33" s="139"/>
      <c r="FW33" s="139"/>
      <c r="FX33" s="139"/>
      <c r="FY33" s="139"/>
      <c r="FZ33" s="139"/>
      <c r="GA33" s="139"/>
      <c r="GB33" s="139"/>
      <c r="GC33" s="139"/>
      <c r="GD33" s="139"/>
      <c r="GE33" s="139"/>
      <c r="GF33" s="139"/>
      <c r="GG33" s="139"/>
      <c r="GH33" s="139"/>
      <c r="GI33" s="139"/>
      <c r="GJ33" s="139"/>
      <c r="GK33" s="139"/>
      <c r="GL33" s="139"/>
      <c r="GM33" s="139"/>
      <c r="GN33" s="139"/>
      <c r="GO33" s="139"/>
      <c r="GP33" s="139"/>
      <c r="GQ33" s="139"/>
      <c r="GR33" s="139"/>
      <c r="GS33" s="139"/>
      <c r="GT33" s="139"/>
      <c r="GU33" s="139"/>
      <c r="GV33" s="139"/>
      <c r="GW33" s="139"/>
      <c r="GX33" s="139"/>
      <c r="GY33" s="139"/>
      <c r="GZ33" s="139"/>
      <c r="HA33" s="139"/>
      <c r="HB33" s="139"/>
      <c r="HC33" s="139"/>
      <c r="HD33" s="139"/>
      <c r="HE33" s="139"/>
      <c r="HF33" s="139"/>
      <c r="HG33" s="139"/>
      <c r="HH33" s="139"/>
      <c r="HI33" s="139"/>
      <c r="HJ33" s="139"/>
      <c r="HK33" s="139"/>
      <c r="HL33" s="139"/>
      <c r="HM33" s="139"/>
      <c r="HN33" s="139"/>
      <c r="HO33" s="139"/>
      <c r="HP33" s="139"/>
      <c r="HQ33" s="139"/>
      <c r="HR33" s="139"/>
      <c r="HS33" s="139"/>
      <c r="HT33" s="139"/>
      <c r="HU33" s="139"/>
      <c r="HV33" s="139"/>
      <c r="HW33" s="139"/>
      <c r="HX33" s="139"/>
      <c r="HY33" s="139"/>
      <c r="HZ33" s="139"/>
      <c r="IA33" s="139"/>
      <c r="IB33" s="139"/>
      <c r="IC33" s="139"/>
      <c r="ID33" s="139"/>
      <c r="IE33" s="139"/>
      <c r="IF33" s="139"/>
      <c r="IG33" s="139"/>
      <c r="IH33" s="139"/>
      <c r="II33" s="139"/>
      <c r="IJ33" s="139"/>
      <c r="IK33" s="139"/>
      <c r="IL33" s="139"/>
      <c r="IM33" s="139"/>
      <c r="IN33" s="139"/>
      <c r="IO33" s="139"/>
      <c r="IP33" s="139"/>
      <c r="IQ33" s="139"/>
      <c r="IR33" s="139"/>
      <c r="IS33" s="139"/>
      <c r="IT33" s="139"/>
      <c r="IU33" s="139"/>
      <c r="IV33" s="139"/>
      <c r="IW33" s="139"/>
    </row>
    <row r="34" customFormat="false" ht="14.25" hidden="false" customHeight="false" outlineLevel="0" collapsed="false">
      <c r="A34" s="122"/>
      <c r="B34" s="117" t="s">
        <v>43</v>
      </c>
      <c r="C34" s="118" t="s">
        <v>45</v>
      </c>
      <c r="D34" s="118" t="s">
        <v>48</v>
      </c>
      <c r="E34" s="118" t="s">
        <v>53</v>
      </c>
      <c r="F34" s="162"/>
      <c r="G34" s="163" t="s">
        <v>43</v>
      </c>
      <c r="H34" s="118" t="s">
        <v>45</v>
      </c>
      <c r="I34" s="118" t="s">
        <v>48</v>
      </c>
      <c r="J34" s="118" t="s">
        <v>53</v>
      </c>
      <c r="K34" s="153"/>
      <c r="L34" s="163" t="s">
        <v>43</v>
      </c>
      <c r="M34" s="118" t="s">
        <v>45</v>
      </c>
      <c r="N34" s="118" t="s">
        <v>48</v>
      </c>
      <c r="O34" s="118" t="s">
        <v>53</v>
      </c>
      <c r="P34" s="153"/>
      <c r="Q34" s="144"/>
      <c r="R34" s="142"/>
      <c r="S34" s="34"/>
      <c r="T34" s="34"/>
      <c r="U34" s="34"/>
      <c r="V34" s="34"/>
      <c r="W34" s="145"/>
      <c r="X34" s="142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customFormat="false" ht="15" hidden="false" customHeight="false" outlineLevel="0" collapsed="false">
      <c r="A35" s="122"/>
      <c r="B35" s="122"/>
      <c r="C35" s="125"/>
      <c r="D35" s="125"/>
      <c r="E35" s="125"/>
      <c r="F35" s="144"/>
      <c r="G35" s="34"/>
      <c r="H35" s="125"/>
      <c r="I35" s="125"/>
      <c r="J35" s="125"/>
      <c r="K35" s="143"/>
      <c r="L35" s="34"/>
      <c r="M35" s="125"/>
      <c r="N35" s="125"/>
      <c r="O35" s="125"/>
      <c r="P35" s="143"/>
      <c r="Q35" s="144"/>
      <c r="R35" s="142"/>
      <c r="S35" s="34"/>
      <c r="T35" s="34"/>
      <c r="U35" s="34"/>
      <c r="V35" s="34"/>
      <c r="W35" s="145"/>
      <c r="X35" s="142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4.25" hidden="false" customHeight="false" outlineLevel="0" collapsed="false">
      <c r="A36" s="122"/>
      <c r="B36" s="122" t="s">
        <v>78</v>
      </c>
      <c r="C36" s="123" t="n">
        <f aca="false">Description!$I$23</f>
        <v>0.8</v>
      </c>
      <c r="D36" s="123" t="n">
        <f aca="false">Description!$I$23</f>
        <v>0.8</v>
      </c>
      <c r="E36" s="123" t="n">
        <f aca="false">Description!$I$23</f>
        <v>0.8</v>
      </c>
      <c r="F36" s="144" t="s">
        <v>79</v>
      </c>
      <c r="G36" s="34" t="s">
        <v>78</v>
      </c>
      <c r="H36" s="123" t="n">
        <f aca="false">Description!$I$34</f>
        <v>1</v>
      </c>
      <c r="I36" s="123" t="n">
        <f aca="false">Description!$I$34</f>
        <v>1</v>
      </c>
      <c r="J36" s="123" t="n">
        <f aca="false">Description!$I$34</f>
        <v>1</v>
      </c>
      <c r="K36" s="143" t="s">
        <v>83</v>
      </c>
      <c r="L36" s="34" t="s">
        <v>78</v>
      </c>
      <c r="M36" s="123" t="n">
        <f aca="false">Description!$I$45</f>
        <v>0.75</v>
      </c>
      <c r="N36" s="123" t="n">
        <f aca="false">Description!$I$45</f>
        <v>0.75</v>
      </c>
      <c r="O36" s="123" t="n">
        <f aca="false">Description!$I$45</f>
        <v>0.75</v>
      </c>
      <c r="P36" s="143" t="s">
        <v>83</v>
      </c>
      <c r="Q36" s="144"/>
      <c r="R36" s="142"/>
      <c r="S36" s="34"/>
      <c r="T36" s="34"/>
      <c r="U36" s="34"/>
      <c r="V36" s="34"/>
      <c r="W36" s="145"/>
      <c r="X36" s="142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  <c r="IU36" s="34"/>
      <c r="IV36" s="34"/>
      <c r="IW36" s="34"/>
    </row>
    <row r="37" customFormat="false" ht="14.25" hidden="false" customHeight="false" outlineLevel="0" collapsed="false">
      <c r="A37" s="122"/>
      <c r="B37" s="122" t="s">
        <v>80</v>
      </c>
      <c r="C37" s="123" t="n">
        <f aca="false">Description!$I$25</f>
        <v>0.95</v>
      </c>
      <c r="D37" s="123" t="n">
        <f aca="false">Description!$I$26</f>
        <v>0</v>
      </c>
      <c r="E37" s="123" t="n">
        <f aca="false">Description!$I$27</f>
        <v>0.05</v>
      </c>
      <c r="F37" s="144" t="s">
        <v>84</v>
      </c>
      <c r="G37" s="34" t="s">
        <v>80</v>
      </c>
      <c r="H37" s="123" t="n">
        <f aca="false">Description!$I$36</f>
        <v>0.2</v>
      </c>
      <c r="I37" s="123" t="n">
        <f aca="false">Description!$I$37</f>
        <v>0.6</v>
      </c>
      <c r="J37" s="123" t="n">
        <f aca="false">Description!$I$38</f>
        <v>0.2</v>
      </c>
      <c r="K37" s="143" t="s">
        <v>84</v>
      </c>
      <c r="L37" s="34" t="s">
        <v>80</v>
      </c>
      <c r="M37" s="123" t="n">
        <f aca="false">Description!$I$47</f>
        <v>0.2</v>
      </c>
      <c r="N37" s="123" t="n">
        <f aca="false">Description!$I$48</f>
        <v>0.6</v>
      </c>
      <c r="O37" s="123" t="n">
        <f aca="false">Description!$I$49</f>
        <v>0.2</v>
      </c>
      <c r="P37" s="143" t="s">
        <v>84</v>
      </c>
      <c r="Q37" s="144"/>
      <c r="R37" s="142"/>
      <c r="S37" s="34"/>
      <c r="T37" s="34"/>
      <c r="U37" s="34"/>
      <c r="V37" s="34"/>
      <c r="W37" s="145"/>
      <c r="X37" s="142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  <c r="IU37" s="34"/>
      <c r="IV37" s="34"/>
      <c r="IW37" s="34"/>
    </row>
    <row r="38" customFormat="false" ht="15" hidden="false" customHeight="false" outlineLevel="0" collapsed="false">
      <c r="A38" s="122"/>
      <c r="B38" s="129" t="s">
        <v>82</v>
      </c>
      <c r="C38" s="130" t="n">
        <v>1</v>
      </c>
      <c r="D38" s="130" t="n">
        <f aca="false">Description!I29</f>
        <v>0.5</v>
      </c>
      <c r="E38" s="130" t="n">
        <v>0</v>
      </c>
      <c r="F38" s="164"/>
      <c r="G38" s="165" t="s">
        <v>82</v>
      </c>
      <c r="H38" s="130" t="n">
        <v>1</v>
      </c>
      <c r="I38" s="130" t="n">
        <f aca="false">Description!I40</f>
        <v>0.5</v>
      </c>
      <c r="J38" s="130" t="n">
        <v>0</v>
      </c>
      <c r="K38" s="149"/>
      <c r="L38" s="165" t="s">
        <v>82</v>
      </c>
      <c r="M38" s="130" t="n">
        <v>1</v>
      </c>
      <c r="N38" s="130" t="n">
        <f aca="false">Description!I51</f>
        <v>0.5</v>
      </c>
      <c r="O38" s="130" t="n">
        <v>0</v>
      </c>
      <c r="P38" s="149"/>
      <c r="Q38" s="144"/>
      <c r="R38" s="142"/>
      <c r="S38" s="34"/>
      <c r="T38" s="34"/>
      <c r="U38" s="34"/>
      <c r="V38" s="34"/>
      <c r="W38" s="145"/>
      <c r="X38" s="142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</row>
    <row r="39" customFormat="false" ht="30" hidden="false" customHeight="false" outlineLevel="0" collapsed="false">
      <c r="A39" s="134" t="s">
        <v>44</v>
      </c>
      <c r="B39" s="139"/>
      <c r="C39" s="139"/>
      <c r="D39" s="139"/>
      <c r="E39" s="139"/>
      <c r="F39" s="144"/>
      <c r="G39" s="139"/>
      <c r="H39" s="139"/>
      <c r="I39" s="139"/>
      <c r="J39" s="139"/>
      <c r="K39" s="143"/>
      <c r="L39" s="139"/>
      <c r="M39" s="139"/>
      <c r="N39" s="139"/>
      <c r="O39" s="139"/>
      <c r="P39" s="143"/>
      <c r="Q39" s="144"/>
      <c r="R39" s="142"/>
      <c r="S39" s="34"/>
      <c r="T39" s="34"/>
      <c r="U39" s="34"/>
      <c r="V39" s="34"/>
      <c r="W39" s="145"/>
      <c r="X39" s="142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  <c r="IU39" s="34"/>
      <c r="IV39" s="34"/>
      <c r="IW39" s="34"/>
    </row>
    <row r="40" customFormat="false" ht="14.25" hidden="false" customHeight="false" outlineLevel="0" collapsed="false">
      <c r="A40" s="140" t="n">
        <v>5</v>
      </c>
      <c r="B40" s="156" t="n">
        <f aca="false">-PMT(Assumptions!$B$21,$A40,Assumptions!$B$35)/Assumptions!$B$7*1000000</f>
        <v>0.0139829322238951</v>
      </c>
      <c r="C40" s="142" t="n">
        <f aca="false">$B40*C$36*C$37*C$38</f>
        <v>0.0106270284901602</v>
      </c>
      <c r="D40" s="142" t="n">
        <f aca="false">$B40*D$36*D$37*D$38</f>
        <v>0</v>
      </c>
      <c r="E40" s="142" t="n">
        <f aca="false">$B40*E$36*E$37*E$38</f>
        <v>0</v>
      </c>
      <c r="F40" s="144" t="n">
        <f aca="false">SUM(C40:E40)</f>
        <v>0.0106270284901602</v>
      </c>
      <c r="G40" s="156" t="n">
        <f aca="false">-PMT(Assumptions!$B$19,$A40,Assumptions!$C$28)/Assumptions!$B$7*1000000</f>
        <v>0.0300992832951176</v>
      </c>
      <c r="H40" s="142" t="n">
        <f aca="false">$G40*H$36*H$37*H$38</f>
        <v>0.00601985665902351</v>
      </c>
      <c r="I40" s="142" t="n">
        <f aca="false">$G40*I$36*I$37*I$38</f>
        <v>0.00902978498853527</v>
      </c>
      <c r="J40" s="142" t="n">
        <f aca="false">$G40*J$36*J$37*J$38</f>
        <v>0</v>
      </c>
      <c r="K40" s="143" t="n">
        <f aca="false">SUM(H40:J40)</f>
        <v>0.0150496416475588</v>
      </c>
      <c r="L40" s="156" t="n">
        <f aca="false">-PMT(Assumptions!$B$20,$A40,Assumptions!$D$28)/Assumptions!$B$7*1000000</f>
        <v>0.0246206818351431</v>
      </c>
      <c r="M40" s="142" t="n">
        <f aca="false">$L40*M$36*M$37*M$38</f>
        <v>0.00369310227527146</v>
      </c>
      <c r="N40" s="142" t="n">
        <f aca="false">$L40*N$36*N$37*N$38</f>
        <v>0.00553965341290719</v>
      </c>
      <c r="O40" s="142" t="n">
        <f aca="false">$L40*O$36*O$37*O$38</f>
        <v>0</v>
      </c>
      <c r="P40" s="143" t="n">
        <f aca="false">SUM(M40:O40)</f>
        <v>0.00923275568817865</v>
      </c>
      <c r="Q40" s="144" t="n">
        <f aca="false">SUM(F40,K40,P40)</f>
        <v>0.0349094258258977</v>
      </c>
      <c r="R40" s="152"/>
      <c r="W40" s="150"/>
      <c r="X40" s="152"/>
    </row>
    <row r="41" customFormat="false" ht="14.25" hidden="false" customHeight="false" outlineLevel="0" collapsed="false">
      <c r="A41" s="140" t="n">
        <v>7</v>
      </c>
      <c r="B41" s="156" t="n">
        <f aca="false">-PMT(Assumptions!$B$21,$A41,Assumptions!$B$35)/Assumptions!$B$7*1000000</f>
        <v>0.0105871784754977</v>
      </c>
      <c r="C41" s="142" t="n">
        <f aca="false">$B41*C$36*C$37*C$38</f>
        <v>0.00804625564137822</v>
      </c>
      <c r="D41" s="142" t="n">
        <f aca="false">$B41*D$36*D$37*D$38</f>
        <v>0</v>
      </c>
      <c r="E41" s="142" t="n">
        <f aca="false">$B41*E$36*E$37*E$38</f>
        <v>0</v>
      </c>
      <c r="F41" s="144" t="n">
        <f aca="false">SUM(C41:E41)</f>
        <v>0.00804625564137822</v>
      </c>
      <c r="G41" s="156" t="n">
        <f aca="false">-PMT(Assumptions!$B$19,$A41,Assumptions!$C$28)/Assumptions!$B$7*1000000</f>
        <v>0.0227896752360291</v>
      </c>
      <c r="H41" s="142" t="n">
        <f aca="false">$G41*H$36*H$37*H$38</f>
        <v>0.00455793504720583</v>
      </c>
      <c r="I41" s="142" t="n">
        <f aca="false">$G41*I$36*I$37*I$38</f>
        <v>0.00683690257080874</v>
      </c>
      <c r="J41" s="142" t="n">
        <f aca="false">$G41*J$36*J$37*J$38</f>
        <v>0</v>
      </c>
      <c r="K41" s="143" t="n">
        <f aca="false">SUM(H41:J41)</f>
        <v>0.0113948376180146</v>
      </c>
      <c r="L41" s="156" t="n">
        <f aca="false">-PMT(Assumptions!$B$20,$A41,Assumptions!$D$28)/Assumptions!$B$7*1000000</f>
        <v>0.0190277694512176</v>
      </c>
      <c r="M41" s="142" t="n">
        <f aca="false">$L41*M$36*M$37*M$38</f>
        <v>0.00285416541768264</v>
      </c>
      <c r="N41" s="142" t="n">
        <f aca="false">$L41*N$36*N$37*N$38</f>
        <v>0.00428124812652396</v>
      </c>
      <c r="O41" s="142" t="n">
        <f aca="false">$L41*O$36*O$37*O$38</f>
        <v>0</v>
      </c>
      <c r="P41" s="143" t="n">
        <f aca="false">SUM(M41:O41)</f>
        <v>0.00713541354420661</v>
      </c>
      <c r="Q41" s="144" t="n">
        <f aca="false">SUM(F41,K41,P41)</f>
        <v>0.0265765068035994</v>
      </c>
      <c r="R41" s="152"/>
      <c r="W41" s="150"/>
      <c r="X41" s="152"/>
    </row>
    <row r="42" customFormat="false" ht="14.25" hidden="false" customHeight="false" outlineLevel="0" collapsed="false">
      <c r="A42" s="140" t="n">
        <v>10</v>
      </c>
      <c r="B42" s="156" t="n">
        <f aca="false">-PMT(Assumptions!$B$21,$A42,Assumptions!$B$35)/Assumptions!$B$7*1000000</f>
        <v>0.00806875517016682</v>
      </c>
      <c r="C42" s="142" t="n">
        <f aca="false">$B42*C$36*C$37*C$38</f>
        <v>0.00613225392932678</v>
      </c>
      <c r="D42" s="142" t="n">
        <f aca="false">$B42*D$36*D$37*D$38</f>
        <v>0</v>
      </c>
      <c r="E42" s="142" t="n">
        <f aca="false">$B42*E$36*E$37*E$38</f>
        <v>0</v>
      </c>
      <c r="F42" s="144" t="n">
        <f aca="false">SUM(C42:E42)</f>
        <v>0.00613225392932678</v>
      </c>
      <c r="G42" s="156" t="n">
        <f aca="false">-PMT(Assumptions!$B$19,$A42,Assumptions!$C$28)/Assumptions!$B$7*1000000</f>
        <v>0.0173685850590602</v>
      </c>
      <c r="H42" s="142" t="n">
        <f aca="false">$G42*H$36*H$37*H$38</f>
        <v>0.00347371701181205</v>
      </c>
      <c r="I42" s="142" t="n">
        <f aca="false">$G42*I$36*I$37*I$38</f>
        <v>0.00521057551771807</v>
      </c>
      <c r="J42" s="142" t="n">
        <f aca="false">$G42*J$36*J$37*J$38</f>
        <v>0</v>
      </c>
      <c r="K42" s="143" t="n">
        <f aca="false">SUM(H42:J42)</f>
        <v>0.00868429252953012</v>
      </c>
      <c r="L42" s="156" t="n">
        <f aca="false">-PMT(Assumptions!$B$20,$A42,Assumptions!$D$28)/Assumptions!$B$7*1000000</f>
        <v>0.0149222458822243</v>
      </c>
      <c r="M42" s="142" t="n">
        <f aca="false">$L42*M$36*M$37*M$38</f>
        <v>0.00223833688233364</v>
      </c>
      <c r="N42" s="142" t="n">
        <f aca="false">$L42*N$36*N$37*N$38</f>
        <v>0.00335750532350046</v>
      </c>
      <c r="O42" s="142" t="n">
        <f aca="false">$L42*O$36*O$37*O$38</f>
        <v>0</v>
      </c>
      <c r="P42" s="143" t="n">
        <f aca="false">SUM(M42:O42)</f>
        <v>0.0055958422058341</v>
      </c>
      <c r="Q42" s="144" t="n">
        <f aca="false">SUM(F42,K42,P42)</f>
        <v>0.020412388664691</v>
      </c>
      <c r="R42" s="152"/>
      <c r="W42" s="150"/>
      <c r="X42" s="152"/>
    </row>
    <row r="43" customFormat="false" ht="14.25" hidden="false" customHeight="false" outlineLevel="0" collapsed="false">
      <c r="A43" s="140" t="n">
        <v>12</v>
      </c>
      <c r="B43" s="156" t="n">
        <f aca="false">-PMT(Assumptions!$B$21,$A43,Assumptions!$B$35)/Assumptions!$B$7*1000000</f>
        <v>0.00710490349388322</v>
      </c>
      <c r="C43" s="142" t="n">
        <f aca="false">$B43*C$36*C$37*C$38</f>
        <v>0.00539972665535125</v>
      </c>
      <c r="D43" s="142" t="n">
        <f aca="false">$B43*D$36*D$37*D$38</f>
        <v>0</v>
      </c>
      <c r="E43" s="142" t="n">
        <f aca="false">$B43*E$36*E$37*E$38</f>
        <v>0</v>
      </c>
      <c r="F43" s="144" t="n">
        <f aca="false">SUM(C43:E43)</f>
        <v>0.00539972665535125</v>
      </c>
      <c r="G43" s="156" t="n">
        <f aca="false">-PMT(Assumptions!$B$19,$A43,Assumptions!$C$28)/Assumptions!$B$7*1000000</f>
        <v>0.0152938239006419</v>
      </c>
      <c r="H43" s="142" t="n">
        <f aca="false">$G43*H$36*H$37*H$38</f>
        <v>0.00305876478012838</v>
      </c>
      <c r="I43" s="142" t="n">
        <f aca="false">$G43*I$36*I$37*I$38</f>
        <v>0.00458814717019257</v>
      </c>
      <c r="J43" s="142" t="n">
        <f aca="false">$G43*J$36*J$37*J$38</f>
        <v>0</v>
      </c>
      <c r="K43" s="143" t="n">
        <f aca="false">SUM(H43:J43)</f>
        <v>0.00764691195032094</v>
      </c>
      <c r="L43" s="156" t="n">
        <f aca="false">-PMT(Assumptions!$B$20,$A43,Assumptions!$D$28)/Assumptions!$B$7*1000000</f>
        <v>0.0133737662743811</v>
      </c>
      <c r="M43" s="142" t="n">
        <f aca="false">$L43*M$36*M$37*M$38</f>
        <v>0.00200606494115716</v>
      </c>
      <c r="N43" s="142" t="n">
        <f aca="false">$L43*N$36*N$37*N$38</f>
        <v>0.00300909741173574</v>
      </c>
      <c r="O43" s="142" t="n">
        <f aca="false">$L43*O$36*O$37*O$38</f>
        <v>0</v>
      </c>
      <c r="P43" s="143" t="n">
        <f aca="false">SUM(M43:O43)</f>
        <v>0.0050151623528929</v>
      </c>
      <c r="Q43" s="144" t="n">
        <f aca="false">SUM(F43,K43,P43)</f>
        <v>0.0180618009585651</v>
      </c>
      <c r="R43" s="152"/>
      <c r="W43" s="150"/>
      <c r="X43" s="152"/>
    </row>
    <row r="44" customFormat="false" ht="15" hidden="false" customHeight="false" outlineLevel="0" collapsed="false">
      <c r="A44" s="146" t="n">
        <v>15</v>
      </c>
      <c r="B44" s="158" t="n">
        <f aca="false">-PMT(Assumptions!$B$21,$A44,Assumptions!$B$35)/Assumptions!$B$7*1000000</f>
        <v>0.00615928072001567</v>
      </c>
      <c r="C44" s="148" t="n">
        <f aca="false">$B44*C$36*C$37*C$38</f>
        <v>0.00468105334721191</v>
      </c>
      <c r="D44" s="148" t="n">
        <f aca="false">$B44*D$36*D$37*D$38</f>
        <v>0</v>
      </c>
      <c r="E44" s="148" t="n">
        <f aca="false">$B44*E$36*E$37*E$38</f>
        <v>0</v>
      </c>
      <c r="F44" s="164" t="n">
        <f aca="false">SUM(C44:E44)</f>
        <v>0.00468105334721191</v>
      </c>
      <c r="G44" s="158" t="n">
        <f aca="false">-PMT(Assumptions!$B$19,$A44,Assumptions!$C$28)/Assumptions!$B$7*1000000</f>
        <v>0.0132583017865952</v>
      </c>
      <c r="H44" s="148" t="n">
        <f aca="false">$G44*H$36*H$37*H$38</f>
        <v>0.00265166035731904</v>
      </c>
      <c r="I44" s="148" t="n">
        <f aca="false">$G44*I$36*I$37*I$38</f>
        <v>0.00397749053597856</v>
      </c>
      <c r="J44" s="148" t="n">
        <f aca="false">$G44*J$36*J$37*J$38</f>
        <v>0</v>
      </c>
      <c r="K44" s="149" t="n">
        <f aca="false">SUM(H44:J44)</f>
        <v>0.0066291508932976</v>
      </c>
      <c r="L44" s="158" t="n">
        <f aca="false">-PMT(Assumptions!$B$20,$A44,Assumptions!$D$28)/Assumptions!$B$7*1000000</f>
        <v>0.0118806063573873</v>
      </c>
      <c r="M44" s="148" t="n">
        <f aca="false">$L44*M$36*M$37*M$38</f>
        <v>0.0017820909536081</v>
      </c>
      <c r="N44" s="148" t="n">
        <f aca="false">$L44*N$36*N$37*N$38</f>
        <v>0.00267313643041215</v>
      </c>
      <c r="O44" s="148" t="n">
        <f aca="false">$L44*O$36*O$37*O$38</f>
        <v>0</v>
      </c>
      <c r="P44" s="149" t="n">
        <f aca="false">SUM(M44:O44)</f>
        <v>0.00445522738402025</v>
      </c>
      <c r="Q44" s="164" t="n">
        <f aca="false">SUM(F44,K44,P44)</f>
        <v>0.0157654316245298</v>
      </c>
    </row>
    <row r="45" customFormat="false" ht="15" hidden="false" customHeight="false" outlineLevel="0" collapsed="false">
      <c r="A45" s="159"/>
      <c r="B45" s="159"/>
      <c r="C45" s="150"/>
      <c r="D45" s="150"/>
      <c r="E45" s="150"/>
      <c r="F45" s="150"/>
      <c r="G45" s="150"/>
      <c r="H45" s="150"/>
      <c r="I45" s="150"/>
      <c r="J45" s="150"/>
      <c r="K45" s="150"/>
      <c r="L45" s="150"/>
      <c r="M45" s="150"/>
      <c r="N45" s="150"/>
      <c r="O45" s="150"/>
      <c r="P45" s="150"/>
      <c r="Q45" s="150"/>
    </row>
    <row r="46" customFormat="false" ht="15" hidden="false" customHeight="false" outlineLevel="0" collapsed="false">
      <c r="A46" s="159"/>
      <c r="B46" s="159"/>
      <c r="C46" s="150"/>
      <c r="D46" s="150"/>
      <c r="E46" s="150"/>
      <c r="F46" s="150"/>
      <c r="G46" s="150"/>
      <c r="H46" s="150"/>
      <c r="I46" s="150"/>
      <c r="J46" s="150"/>
      <c r="K46" s="150"/>
      <c r="L46" s="150"/>
      <c r="M46" s="150"/>
      <c r="N46" s="150"/>
      <c r="O46" s="150"/>
      <c r="P46" s="150"/>
      <c r="Q46" s="150"/>
    </row>
    <row r="47" customFormat="false" ht="15" hidden="false" customHeight="false" outlineLevel="0" collapsed="false">
      <c r="A47" s="159"/>
      <c r="B47" s="159"/>
      <c r="C47" s="150"/>
      <c r="D47" s="150"/>
      <c r="E47" s="150"/>
      <c r="F47" s="150"/>
      <c r="G47" s="150"/>
      <c r="H47" s="150"/>
      <c r="I47" s="150"/>
      <c r="J47" s="150"/>
      <c r="K47" s="150"/>
      <c r="L47" s="150"/>
      <c r="M47" s="150"/>
      <c r="N47" s="150"/>
      <c r="O47" s="150"/>
      <c r="P47" s="150"/>
      <c r="Q47" s="150"/>
    </row>
    <row r="48" customFormat="false" ht="15" hidden="false" customHeight="false" outlineLevel="0" collapsed="false">
      <c r="A48" s="111"/>
      <c r="B48" s="111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104"/>
      <c r="S48" s="104"/>
      <c r="T48" s="104"/>
      <c r="U48" s="104"/>
      <c r="V48" s="104"/>
      <c r="W48" s="104"/>
      <c r="X48" s="34"/>
    </row>
    <row r="49" customFormat="false" ht="15" hidden="false" customHeight="false" outlineLevel="0" collapsed="false">
      <c r="A49" s="105"/>
      <c r="B49" s="105"/>
      <c r="C49" s="105"/>
      <c r="D49" s="105"/>
      <c r="E49" s="105"/>
      <c r="F49" s="105"/>
      <c r="G49" s="105"/>
      <c r="H49" s="166"/>
      <c r="I49" s="166"/>
      <c r="J49" s="166"/>
      <c r="K49" s="166"/>
      <c r="L49" s="166"/>
      <c r="M49" s="166"/>
      <c r="N49" s="166"/>
      <c r="O49" s="166"/>
      <c r="P49" s="166"/>
      <c r="Q49" s="105"/>
      <c r="R49" s="105"/>
      <c r="S49" s="105"/>
      <c r="T49" s="105"/>
      <c r="U49" s="105"/>
      <c r="V49" s="105"/>
      <c r="W49" s="105"/>
      <c r="X49" s="105"/>
      <c r="Y49" s="105"/>
      <c r="Z49" s="151"/>
      <c r="AA49" s="151"/>
      <c r="AB49" s="151"/>
      <c r="AC49" s="151"/>
      <c r="AD49" s="151"/>
      <c r="AE49" s="151"/>
      <c r="AF49" s="151"/>
      <c r="AG49" s="151"/>
      <c r="AH49" s="151"/>
      <c r="AI49" s="151"/>
      <c r="AJ49" s="151"/>
      <c r="AK49" s="151"/>
      <c r="AL49" s="151"/>
      <c r="AM49" s="151"/>
      <c r="AN49" s="151"/>
      <c r="AO49" s="151"/>
      <c r="AP49" s="151"/>
      <c r="AQ49" s="151"/>
      <c r="AR49" s="151"/>
      <c r="AS49" s="151"/>
      <c r="AT49" s="151"/>
      <c r="AU49" s="151"/>
      <c r="AV49" s="151"/>
      <c r="AW49" s="151"/>
      <c r="AX49" s="151"/>
      <c r="AY49" s="151"/>
      <c r="AZ49" s="151"/>
      <c r="BA49" s="151"/>
      <c r="BB49" s="151"/>
      <c r="BC49" s="151"/>
      <c r="BD49" s="151"/>
      <c r="BE49" s="151"/>
      <c r="BF49" s="151"/>
      <c r="BG49" s="151"/>
      <c r="BH49" s="151"/>
      <c r="BI49" s="151"/>
      <c r="BJ49" s="151"/>
      <c r="BK49" s="151"/>
      <c r="BL49" s="151"/>
      <c r="BM49" s="151"/>
      <c r="BN49" s="151"/>
      <c r="BO49" s="151"/>
      <c r="BP49" s="151"/>
      <c r="BQ49" s="151"/>
      <c r="BR49" s="151"/>
      <c r="BS49" s="151"/>
      <c r="BT49" s="151"/>
      <c r="BU49" s="151"/>
      <c r="BV49" s="151"/>
      <c r="BW49" s="151"/>
      <c r="BX49" s="151"/>
      <c r="BY49" s="151"/>
      <c r="BZ49" s="151"/>
      <c r="CA49" s="151"/>
      <c r="CB49" s="151"/>
      <c r="CC49" s="151"/>
      <c r="CD49" s="151"/>
      <c r="CE49" s="151"/>
      <c r="CF49" s="151"/>
      <c r="CG49" s="151"/>
      <c r="CH49" s="151"/>
      <c r="CI49" s="151"/>
      <c r="CJ49" s="151"/>
      <c r="CK49" s="151"/>
      <c r="CL49" s="151"/>
      <c r="CM49" s="151"/>
      <c r="CN49" s="151"/>
      <c r="CO49" s="151"/>
      <c r="CP49" s="151"/>
      <c r="CQ49" s="151"/>
      <c r="CR49" s="151"/>
      <c r="CS49" s="151"/>
      <c r="CT49" s="151"/>
      <c r="CU49" s="151"/>
      <c r="CV49" s="151"/>
      <c r="CW49" s="151"/>
      <c r="CX49" s="151"/>
      <c r="CY49" s="151"/>
      <c r="CZ49" s="151"/>
      <c r="DA49" s="151"/>
      <c r="DB49" s="151"/>
      <c r="DC49" s="151"/>
      <c r="DD49" s="151"/>
      <c r="DE49" s="151"/>
      <c r="DF49" s="151"/>
      <c r="DG49" s="151"/>
      <c r="DH49" s="151"/>
      <c r="DI49" s="151"/>
      <c r="DJ49" s="151"/>
      <c r="DK49" s="151"/>
      <c r="DL49" s="151"/>
      <c r="DM49" s="151"/>
      <c r="DN49" s="151"/>
      <c r="DO49" s="151"/>
      <c r="DP49" s="151"/>
      <c r="DQ49" s="151"/>
      <c r="DR49" s="151"/>
      <c r="DS49" s="151"/>
      <c r="DT49" s="151"/>
      <c r="DU49" s="151"/>
      <c r="DV49" s="151"/>
      <c r="DW49" s="151"/>
      <c r="DX49" s="151"/>
      <c r="DY49" s="151"/>
      <c r="DZ49" s="151"/>
      <c r="EA49" s="151"/>
      <c r="EB49" s="151"/>
      <c r="EC49" s="151"/>
      <c r="ED49" s="151"/>
      <c r="EE49" s="151"/>
      <c r="EF49" s="151"/>
      <c r="EG49" s="151"/>
      <c r="EH49" s="151"/>
      <c r="EI49" s="151"/>
      <c r="EJ49" s="151"/>
      <c r="EK49" s="151"/>
      <c r="EL49" s="151"/>
      <c r="EM49" s="151"/>
      <c r="EN49" s="151"/>
      <c r="EO49" s="151"/>
      <c r="EP49" s="151"/>
      <c r="EQ49" s="151"/>
      <c r="ER49" s="151"/>
      <c r="ES49" s="151"/>
      <c r="ET49" s="151"/>
      <c r="EU49" s="151"/>
      <c r="EV49" s="151"/>
      <c r="EW49" s="151"/>
      <c r="EX49" s="151"/>
      <c r="EY49" s="151"/>
      <c r="EZ49" s="151"/>
      <c r="FA49" s="151"/>
      <c r="FB49" s="151"/>
      <c r="FC49" s="151"/>
      <c r="FD49" s="151"/>
      <c r="FE49" s="151"/>
      <c r="FF49" s="151"/>
      <c r="FG49" s="151"/>
      <c r="FH49" s="151"/>
      <c r="FI49" s="151"/>
      <c r="FJ49" s="151"/>
      <c r="FK49" s="151"/>
      <c r="FL49" s="151"/>
      <c r="FM49" s="151"/>
      <c r="FN49" s="151"/>
      <c r="FO49" s="151"/>
      <c r="FP49" s="151"/>
      <c r="FQ49" s="151"/>
      <c r="FR49" s="151"/>
      <c r="FS49" s="151"/>
      <c r="FT49" s="151"/>
      <c r="FU49" s="151"/>
      <c r="FV49" s="151"/>
      <c r="FW49" s="151"/>
      <c r="FX49" s="151"/>
      <c r="FY49" s="151"/>
      <c r="FZ49" s="151"/>
      <c r="GA49" s="151"/>
      <c r="GB49" s="151"/>
      <c r="GC49" s="151"/>
      <c r="GD49" s="151"/>
      <c r="GE49" s="151"/>
      <c r="GF49" s="151"/>
      <c r="GG49" s="151"/>
      <c r="GH49" s="151"/>
      <c r="GI49" s="151"/>
      <c r="GJ49" s="151"/>
      <c r="GK49" s="151"/>
      <c r="GL49" s="151"/>
      <c r="GM49" s="151"/>
      <c r="GN49" s="151"/>
      <c r="GO49" s="151"/>
      <c r="GP49" s="151"/>
      <c r="GQ49" s="151"/>
      <c r="GR49" s="151"/>
      <c r="GS49" s="151"/>
      <c r="GT49" s="151"/>
      <c r="GU49" s="151"/>
      <c r="GV49" s="151"/>
      <c r="GW49" s="151"/>
      <c r="GX49" s="151"/>
      <c r="GY49" s="151"/>
      <c r="GZ49" s="151"/>
      <c r="HA49" s="151"/>
      <c r="HB49" s="151"/>
      <c r="HC49" s="151"/>
      <c r="HD49" s="151"/>
      <c r="HE49" s="151"/>
      <c r="HF49" s="151"/>
      <c r="HG49" s="151"/>
      <c r="HH49" s="151"/>
      <c r="HI49" s="151"/>
      <c r="HJ49" s="151"/>
      <c r="HK49" s="151"/>
      <c r="HL49" s="151"/>
      <c r="HM49" s="151"/>
      <c r="HN49" s="151"/>
      <c r="HO49" s="151"/>
      <c r="HP49" s="151"/>
      <c r="HQ49" s="151"/>
      <c r="HR49" s="151"/>
      <c r="HS49" s="151"/>
      <c r="HT49" s="151"/>
      <c r="HU49" s="151"/>
      <c r="HV49" s="151"/>
      <c r="HW49" s="151"/>
      <c r="HX49" s="151"/>
      <c r="HY49" s="151"/>
      <c r="HZ49" s="151"/>
      <c r="IA49" s="151"/>
      <c r="IB49" s="151"/>
      <c r="IC49" s="151"/>
      <c r="ID49" s="151"/>
      <c r="IE49" s="151"/>
      <c r="IF49" s="151"/>
      <c r="IG49" s="151"/>
      <c r="IH49" s="151"/>
      <c r="II49" s="151"/>
      <c r="IJ49" s="151"/>
      <c r="IK49" s="151"/>
      <c r="IL49" s="151"/>
      <c r="IM49" s="151"/>
      <c r="IN49" s="151"/>
      <c r="IO49" s="151"/>
      <c r="IP49" s="151"/>
      <c r="IQ49" s="151"/>
      <c r="IR49" s="151"/>
      <c r="IS49" s="151"/>
      <c r="IT49" s="151"/>
      <c r="IU49" s="151"/>
      <c r="IV49" s="151"/>
      <c r="IW49" s="151"/>
    </row>
    <row r="50" customFormat="false" ht="14.25" hidden="false" customHeight="false" outlineLevel="0" collapsed="false">
      <c r="A50" s="167"/>
      <c r="B50" s="167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2"/>
      <c r="S50" s="34"/>
      <c r="T50" s="34"/>
      <c r="U50" s="34"/>
      <c r="V50" s="34"/>
      <c r="W50" s="145"/>
      <c r="X50" s="142"/>
    </row>
    <row r="51" customFormat="false" ht="14.25" hidden="false" customHeight="false" outlineLevel="0" collapsed="false">
      <c r="A51" s="167"/>
      <c r="B51" s="167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2"/>
      <c r="S51" s="34"/>
      <c r="T51" s="34"/>
      <c r="U51" s="34"/>
      <c r="V51" s="34"/>
      <c r="W51" s="145"/>
      <c r="X51" s="142"/>
    </row>
    <row r="52" customFormat="false" ht="14.25" hidden="false" customHeight="false" outlineLevel="0" collapsed="false">
      <c r="A52" s="167"/>
      <c r="B52" s="167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2"/>
      <c r="S52" s="34"/>
      <c r="T52" s="34"/>
      <c r="U52" s="34"/>
      <c r="V52" s="34"/>
      <c r="W52" s="145"/>
      <c r="X52" s="142"/>
    </row>
    <row r="53" customFormat="false" ht="14.25" hidden="false" customHeight="false" outlineLevel="0" collapsed="false">
      <c r="A53" s="167"/>
      <c r="B53" s="167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2"/>
      <c r="S53" s="34"/>
      <c r="T53" s="34"/>
      <c r="U53" s="34"/>
      <c r="V53" s="34"/>
      <c r="W53" s="145"/>
      <c r="X53" s="142"/>
    </row>
    <row r="54" customFormat="false" ht="14.25" hidden="false" customHeight="false" outlineLevel="0" collapsed="false">
      <c r="A54" s="167"/>
      <c r="B54" s="167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2"/>
      <c r="S54" s="34"/>
      <c r="T54" s="34"/>
      <c r="U54" s="34"/>
      <c r="V54" s="34"/>
      <c r="W54" s="145"/>
      <c r="X54" s="142"/>
    </row>
  </sheetData>
  <mergeCells count="12">
    <mergeCell ref="B3:F3"/>
    <mergeCell ref="G3:K3"/>
    <mergeCell ref="L3:P3"/>
    <mergeCell ref="R8:W8"/>
    <mergeCell ref="B18:F18"/>
    <mergeCell ref="G18:K18"/>
    <mergeCell ref="L18:P18"/>
    <mergeCell ref="R32:W32"/>
    <mergeCell ref="B33:F33"/>
    <mergeCell ref="G33:K33"/>
    <mergeCell ref="L33:P33"/>
    <mergeCell ref="R48:W4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&amp;C&amp;"Arial,Bold"&amp;14POTENTIAL EXPOSURE OF CALIFORNIA DIRECT ACCESS CUSTOMERS&amp;R&amp;D</oddHeader>
    <oddFooter>&amp;CPage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true" showRowColHeaders="true" showZeros="true" rightToLeft="false" tabSelected="true" showOutlineSymbols="true" defaultGridColor="true" view="pageBreakPreview" topLeftCell="E6" colorId="64" zoomScale="100" zoomScaleNormal="75" zoomScalePageLayoutView="100" workbookViewId="0">
      <selection pane="topLeft" activeCell="N30" activeCellId="0" sqref="N30"/>
    </sheetView>
  </sheetViews>
  <sheetFormatPr defaultColWidth="9.13671875" defaultRowHeight="14.25" customHeight="true" zeroHeight="false" outlineLevelRow="0" outlineLevelCol="0"/>
  <cols>
    <col collapsed="false" customWidth="true" hidden="false" outlineLevel="0" max="1" min="1" style="8" width="17.85"/>
    <col collapsed="false" customWidth="true" hidden="false" outlineLevel="0" max="2" min="2" style="8" width="14.41"/>
    <col collapsed="false" customWidth="true" hidden="false" outlineLevel="0" max="3" min="3" style="8" width="13.56"/>
    <col collapsed="false" customWidth="true" hidden="false" outlineLevel="0" max="4" min="4" style="8" width="15.85"/>
    <col collapsed="false" customWidth="true" hidden="false" outlineLevel="0" max="6" min="5" style="8" width="13.85"/>
    <col collapsed="false" customWidth="true" hidden="false" outlineLevel="0" max="7" min="7" style="8" width="15.13"/>
    <col collapsed="false" customWidth="true" hidden="false" outlineLevel="0" max="8" min="8" style="8" width="15.99"/>
    <col collapsed="false" customWidth="true" hidden="false" outlineLevel="0" max="9" min="9" style="8" width="13.28"/>
    <col collapsed="false" customWidth="true" hidden="false" outlineLevel="0" max="11" min="10" style="8" width="13.14"/>
    <col collapsed="false" customWidth="true" hidden="false" outlineLevel="0" max="12" min="12" style="8" width="14.99"/>
    <col collapsed="false" customWidth="true" hidden="false" outlineLevel="0" max="13" min="13" style="8" width="12.85"/>
    <col collapsed="false" customWidth="true" hidden="false" outlineLevel="0" max="14" min="14" style="8" width="11.42"/>
    <col collapsed="false" customWidth="true" hidden="false" outlineLevel="0" max="15" min="15" style="8" width="10.28"/>
    <col collapsed="false" customWidth="true" hidden="false" outlineLevel="0" max="16" min="16" style="8" width="12.14"/>
    <col collapsed="false" customWidth="true" hidden="false" outlineLevel="0" max="17" min="17" style="8" width="16.7"/>
    <col collapsed="false" customWidth="true" hidden="false" outlineLevel="0" max="18" min="18" style="8" width="16.28"/>
    <col collapsed="false" customWidth="true" hidden="false" outlineLevel="0" max="19" min="19" style="8" width="18.41"/>
    <col collapsed="false" customWidth="true" hidden="false" outlineLevel="0" max="20" min="20" style="8" width="16.7"/>
    <col collapsed="false" customWidth="true" hidden="false" outlineLevel="0" max="21" min="21" style="8" width="13.14"/>
    <col collapsed="false" customWidth="true" hidden="false" outlineLevel="0" max="22" min="22" style="8" width="15.28"/>
    <col collapsed="false" customWidth="true" hidden="false" outlineLevel="0" max="23" min="23" style="8" width="16.28"/>
    <col collapsed="false" customWidth="true" hidden="false" outlineLevel="0" max="24" min="24" style="8" width="11.42"/>
    <col collapsed="false" customWidth="false" hidden="false" outlineLevel="0" max="25" min="25" style="8" width="9.14"/>
    <col collapsed="false" customWidth="true" hidden="false" outlineLevel="0" max="26" min="26" style="8" width="9.7"/>
    <col collapsed="false" customWidth="false" hidden="false" outlineLevel="0" max="257" min="27" style="8" width="9.14"/>
  </cols>
  <sheetData>
    <row r="1" customFormat="false" ht="18" hidden="false" customHeight="false" outlineLevel="0" collapsed="false">
      <c r="A1" s="110" t="s">
        <v>85</v>
      </c>
    </row>
    <row r="2" customFormat="false" ht="15.75" hidden="false" customHeight="false" outlineLevel="0" collapsed="false">
      <c r="A2" s="34"/>
      <c r="B2" s="111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  <c r="AY2" s="34"/>
      <c r="AZ2" s="34"/>
      <c r="BA2" s="34"/>
      <c r="BB2" s="34"/>
      <c r="BC2" s="34"/>
      <c r="BD2" s="34"/>
      <c r="BE2" s="34"/>
      <c r="BF2" s="34"/>
      <c r="BG2" s="34"/>
      <c r="BH2" s="34"/>
      <c r="BI2" s="34"/>
      <c r="BJ2" s="34"/>
      <c r="BK2" s="34"/>
      <c r="BL2" s="34"/>
      <c r="BM2" s="34"/>
      <c r="BN2" s="34"/>
      <c r="BO2" s="34"/>
      <c r="BP2" s="34"/>
      <c r="BQ2" s="34"/>
      <c r="BR2" s="34"/>
      <c r="BS2" s="34"/>
      <c r="BT2" s="34"/>
      <c r="BU2" s="34"/>
      <c r="BV2" s="34"/>
      <c r="BW2" s="34"/>
      <c r="BX2" s="34"/>
      <c r="BY2" s="34"/>
      <c r="BZ2" s="34"/>
      <c r="CA2" s="34"/>
      <c r="CB2" s="34"/>
      <c r="CC2" s="34"/>
      <c r="CD2" s="34"/>
      <c r="CE2" s="34"/>
      <c r="CF2" s="34"/>
      <c r="CG2" s="34"/>
      <c r="CH2" s="34"/>
      <c r="CI2" s="34"/>
      <c r="CJ2" s="34"/>
      <c r="CK2" s="34"/>
      <c r="CL2" s="34"/>
      <c r="CM2" s="34"/>
      <c r="CN2" s="34"/>
      <c r="CO2" s="34"/>
      <c r="CP2" s="34"/>
      <c r="CQ2" s="34"/>
      <c r="CR2" s="34"/>
      <c r="CS2" s="34"/>
      <c r="CT2" s="34"/>
      <c r="CU2" s="34"/>
      <c r="CV2" s="34"/>
      <c r="CW2" s="34"/>
      <c r="CX2" s="34"/>
      <c r="CY2" s="34"/>
      <c r="CZ2" s="34"/>
      <c r="DA2" s="34"/>
      <c r="DB2" s="34"/>
      <c r="DC2" s="34"/>
      <c r="DD2" s="34"/>
      <c r="DE2" s="34"/>
      <c r="DF2" s="34"/>
      <c r="DG2" s="34"/>
      <c r="DH2" s="34"/>
      <c r="DI2" s="34"/>
      <c r="DJ2" s="34"/>
      <c r="DK2" s="34"/>
      <c r="DL2" s="34"/>
      <c r="DM2" s="34"/>
      <c r="DN2" s="34"/>
      <c r="DO2" s="34"/>
      <c r="DP2" s="34"/>
      <c r="DQ2" s="34"/>
      <c r="DR2" s="34"/>
      <c r="DS2" s="34"/>
      <c r="DT2" s="34"/>
      <c r="DU2" s="34"/>
      <c r="DV2" s="34"/>
      <c r="DW2" s="34"/>
      <c r="DX2" s="34"/>
      <c r="DY2" s="34"/>
      <c r="DZ2" s="34"/>
      <c r="EA2" s="34"/>
      <c r="EB2" s="34"/>
      <c r="EC2" s="34"/>
      <c r="ED2" s="34"/>
      <c r="EE2" s="34"/>
      <c r="EF2" s="34"/>
      <c r="EG2" s="34"/>
      <c r="EH2" s="34"/>
      <c r="EI2" s="34"/>
      <c r="EJ2" s="34"/>
      <c r="EK2" s="34"/>
      <c r="EL2" s="34"/>
      <c r="EM2" s="34"/>
      <c r="EN2" s="34"/>
      <c r="EO2" s="34"/>
      <c r="EP2" s="34"/>
      <c r="EQ2" s="34"/>
      <c r="ER2" s="34"/>
      <c r="ES2" s="34"/>
      <c r="ET2" s="34"/>
      <c r="EU2" s="34"/>
      <c r="EV2" s="34"/>
      <c r="EW2" s="34"/>
      <c r="EX2" s="34"/>
      <c r="EY2" s="34"/>
      <c r="EZ2" s="34"/>
      <c r="FA2" s="34"/>
      <c r="FB2" s="34"/>
      <c r="FC2" s="34"/>
      <c r="FD2" s="34"/>
      <c r="FE2" s="34"/>
      <c r="FF2" s="34"/>
      <c r="FG2" s="34"/>
      <c r="FH2" s="34"/>
      <c r="FI2" s="34"/>
      <c r="FJ2" s="34"/>
      <c r="FK2" s="34"/>
      <c r="FL2" s="34"/>
      <c r="FM2" s="34"/>
      <c r="FN2" s="34"/>
      <c r="FO2" s="34"/>
      <c r="FP2" s="34"/>
      <c r="FQ2" s="34"/>
      <c r="FR2" s="34"/>
      <c r="FS2" s="34"/>
      <c r="FT2" s="34"/>
      <c r="FU2" s="34"/>
      <c r="FV2" s="34"/>
      <c r="FW2" s="34"/>
      <c r="FX2" s="34"/>
      <c r="FY2" s="34"/>
      <c r="FZ2" s="34"/>
      <c r="GA2" s="34"/>
      <c r="GB2" s="34"/>
      <c r="GC2" s="34"/>
      <c r="GD2" s="34"/>
      <c r="GE2" s="34"/>
      <c r="GF2" s="34"/>
      <c r="GG2" s="34"/>
      <c r="GH2" s="34"/>
      <c r="GI2" s="34"/>
      <c r="GJ2" s="34"/>
      <c r="GK2" s="34"/>
      <c r="GL2" s="34"/>
      <c r="GM2" s="34"/>
      <c r="GN2" s="34"/>
      <c r="GO2" s="34"/>
      <c r="GP2" s="34"/>
      <c r="GQ2" s="34"/>
      <c r="GR2" s="34"/>
      <c r="GS2" s="34"/>
      <c r="GT2" s="34"/>
      <c r="GU2" s="34"/>
      <c r="GV2" s="34"/>
      <c r="GW2" s="34"/>
      <c r="GX2" s="34"/>
      <c r="GY2" s="34"/>
      <c r="GZ2" s="34"/>
      <c r="HA2" s="34"/>
      <c r="HB2" s="34"/>
      <c r="HC2" s="34"/>
      <c r="HD2" s="34"/>
      <c r="HE2" s="34"/>
      <c r="HF2" s="34"/>
      <c r="HG2" s="34"/>
      <c r="HH2" s="34"/>
      <c r="HI2" s="34"/>
      <c r="HJ2" s="34"/>
      <c r="HK2" s="34"/>
      <c r="HL2" s="34"/>
      <c r="HM2" s="34"/>
      <c r="HN2" s="34"/>
      <c r="HO2" s="34"/>
      <c r="HP2" s="34"/>
      <c r="HQ2" s="34"/>
      <c r="HR2" s="34"/>
      <c r="HS2" s="34"/>
      <c r="HT2" s="34"/>
      <c r="HU2" s="34"/>
      <c r="HV2" s="34"/>
      <c r="HW2" s="34"/>
      <c r="HX2" s="34"/>
      <c r="HY2" s="34"/>
      <c r="HZ2" s="34"/>
      <c r="IA2" s="34"/>
      <c r="IB2" s="34"/>
      <c r="IC2" s="34"/>
      <c r="ID2" s="34"/>
      <c r="IE2" s="34"/>
      <c r="IF2" s="34"/>
      <c r="IG2" s="34"/>
      <c r="IH2" s="34"/>
      <c r="II2" s="34"/>
      <c r="IJ2" s="34"/>
      <c r="IK2" s="34"/>
      <c r="IL2" s="34"/>
      <c r="IM2" s="34"/>
      <c r="IN2" s="34"/>
      <c r="IO2" s="34"/>
      <c r="IP2" s="34"/>
      <c r="IQ2" s="34"/>
      <c r="IR2" s="34"/>
      <c r="IS2" s="34"/>
      <c r="IT2" s="34"/>
      <c r="IU2" s="34"/>
      <c r="IV2" s="34"/>
      <c r="IW2" s="34"/>
    </row>
    <row r="3" customFormat="false" ht="30.75" hidden="false" customHeight="true" outlineLevel="0" collapsed="false">
      <c r="A3" s="110" t="s">
        <v>36</v>
      </c>
      <c r="B3" s="113" t="s">
        <v>74</v>
      </c>
      <c r="C3" s="113"/>
      <c r="D3" s="113"/>
      <c r="E3" s="113"/>
      <c r="F3" s="168"/>
      <c r="G3" s="114" t="s">
        <v>75</v>
      </c>
      <c r="H3" s="114"/>
      <c r="I3" s="114"/>
      <c r="J3" s="114"/>
      <c r="K3" s="169"/>
      <c r="L3" s="114" t="s">
        <v>86</v>
      </c>
      <c r="M3" s="114"/>
      <c r="N3" s="114"/>
      <c r="O3" s="114"/>
      <c r="P3" s="170"/>
      <c r="Q3" s="171" t="s">
        <v>77</v>
      </c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  <c r="AY3" s="34"/>
      <c r="AZ3" s="34"/>
      <c r="BA3" s="34"/>
      <c r="BB3" s="34"/>
      <c r="BC3" s="34"/>
      <c r="BD3" s="34"/>
      <c r="BE3" s="34"/>
      <c r="BF3" s="34"/>
      <c r="BG3" s="34"/>
      <c r="BH3" s="34"/>
      <c r="BI3" s="34"/>
      <c r="BJ3" s="34"/>
      <c r="BK3" s="34"/>
      <c r="BL3" s="34"/>
      <c r="BM3" s="34"/>
      <c r="BN3" s="34"/>
      <c r="BO3" s="34"/>
      <c r="BP3" s="34"/>
      <c r="BQ3" s="34"/>
      <c r="BR3" s="34"/>
      <c r="BS3" s="34"/>
      <c r="BT3" s="34"/>
      <c r="BU3" s="34"/>
      <c r="BV3" s="34"/>
      <c r="BW3" s="34"/>
      <c r="BX3" s="34"/>
      <c r="BY3" s="34"/>
      <c r="BZ3" s="34"/>
      <c r="CA3" s="34"/>
      <c r="CB3" s="34"/>
      <c r="CC3" s="34"/>
      <c r="CD3" s="34"/>
      <c r="CE3" s="34"/>
      <c r="CF3" s="34"/>
      <c r="CG3" s="34"/>
      <c r="CH3" s="34"/>
      <c r="CI3" s="34"/>
      <c r="CJ3" s="34"/>
      <c r="CK3" s="34"/>
      <c r="CL3" s="34"/>
      <c r="CM3" s="34"/>
      <c r="CN3" s="34"/>
      <c r="CO3" s="34"/>
      <c r="CP3" s="34"/>
      <c r="CQ3" s="34"/>
      <c r="CR3" s="34"/>
      <c r="CS3" s="34"/>
      <c r="CT3" s="34"/>
      <c r="CU3" s="34"/>
      <c r="CV3" s="34"/>
      <c r="CW3" s="34"/>
      <c r="CX3" s="34"/>
      <c r="CY3" s="34"/>
      <c r="CZ3" s="34"/>
      <c r="DA3" s="34"/>
      <c r="DB3" s="34"/>
      <c r="DC3" s="34"/>
      <c r="DD3" s="34"/>
      <c r="DE3" s="34"/>
      <c r="DF3" s="34"/>
      <c r="DG3" s="34"/>
      <c r="DH3" s="34"/>
      <c r="DI3" s="34"/>
      <c r="DJ3" s="34"/>
      <c r="DK3" s="34"/>
      <c r="DL3" s="34"/>
      <c r="DM3" s="34"/>
      <c r="DN3" s="34"/>
      <c r="DO3" s="34"/>
      <c r="DP3" s="34"/>
      <c r="DQ3" s="34"/>
      <c r="DR3" s="34"/>
      <c r="DS3" s="34"/>
      <c r="DT3" s="34"/>
      <c r="DU3" s="34"/>
      <c r="DV3" s="34"/>
      <c r="DW3" s="34"/>
      <c r="DX3" s="34"/>
      <c r="DY3" s="34"/>
      <c r="DZ3" s="34"/>
      <c r="EA3" s="34"/>
      <c r="EB3" s="34"/>
      <c r="EC3" s="34"/>
      <c r="ED3" s="34"/>
      <c r="EE3" s="34"/>
      <c r="EF3" s="34"/>
      <c r="EG3" s="34"/>
      <c r="EH3" s="34"/>
      <c r="EI3" s="34"/>
      <c r="EJ3" s="34"/>
      <c r="EK3" s="34"/>
      <c r="EL3" s="34"/>
      <c r="EM3" s="34"/>
      <c r="EN3" s="34"/>
      <c r="EO3" s="34"/>
      <c r="EP3" s="34"/>
      <c r="EQ3" s="34"/>
      <c r="ER3" s="34"/>
      <c r="ES3" s="34"/>
      <c r="ET3" s="34"/>
      <c r="EU3" s="34"/>
      <c r="EV3" s="34"/>
      <c r="EW3" s="34"/>
      <c r="EX3" s="34"/>
      <c r="EY3" s="34"/>
      <c r="EZ3" s="34"/>
      <c r="FA3" s="34"/>
      <c r="FB3" s="34"/>
      <c r="FC3" s="34"/>
      <c r="FD3" s="34"/>
      <c r="FE3" s="34"/>
      <c r="FF3" s="34"/>
      <c r="FG3" s="34"/>
      <c r="FH3" s="34"/>
      <c r="FI3" s="34"/>
      <c r="FJ3" s="34"/>
      <c r="FK3" s="34"/>
      <c r="FL3" s="34"/>
      <c r="FM3" s="34"/>
      <c r="FN3" s="34"/>
      <c r="FO3" s="34"/>
      <c r="FP3" s="34"/>
      <c r="FQ3" s="34"/>
      <c r="FR3" s="34"/>
      <c r="FS3" s="34"/>
      <c r="FT3" s="34"/>
      <c r="FU3" s="34"/>
      <c r="FV3" s="34"/>
      <c r="FW3" s="34"/>
      <c r="FX3" s="34"/>
      <c r="FY3" s="34"/>
      <c r="FZ3" s="34"/>
      <c r="GA3" s="34"/>
      <c r="GB3" s="34"/>
      <c r="GC3" s="34"/>
      <c r="GD3" s="34"/>
      <c r="GE3" s="34"/>
      <c r="GF3" s="34"/>
      <c r="GG3" s="34"/>
      <c r="GH3" s="34"/>
      <c r="GI3" s="34"/>
      <c r="GJ3" s="34"/>
      <c r="GK3" s="34"/>
      <c r="GL3" s="34"/>
      <c r="GM3" s="34"/>
      <c r="GN3" s="34"/>
      <c r="GO3" s="34"/>
      <c r="GP3" s="34"/>
      <c r="GQ3" s="34"/>
      <c r="GR3" s="34"/>
      <c r="GS3" s="34"/>
      <c r="GT3" s="34"/>
      <c r="GU3" s="34"/>
      <c r="GV3" s="34"/>
      <c r="GW3" s="34"/>
      <c r="GX3" s="34"/>
      <c r="GY3" s="34"/>
      <c r="GZ3" s="34"/>
      <c r="HA3" s="34"/>
      <c r="HB3" s="34"/>
      <c r="HC3" s="34"/>
      <c r="HD3" s="34"/>
      <c r="HE3" s="34"/>
      <c r="HF3" s="34"/>
      <c r="HG3" s="34"/>
      <c r="HH3" s="34"/>
      <c r="HI3" s="34"/>
      <c r="HJ3" s="34"/>
      <c r="HK3" s="34"/>
      <c r="HL3" s="34"/>
      <c r="HM3" s="34"/>
      <c r="HN3" s="34"/>
      <c r="HO3" s="34"/>
      <c r="HP3" s="34"/>
      <c r="HQ3" s="34"/>
      <c r="HR3" s="34"/>
      <c r="HS3" s="34"/>
      <c r="HT3" s="34"/>
      <c r="HU3" s="34"/>
      <c r="HV3" s="34"/>
      <c r="HW3" s="34"/>
      <c r="HX3" s="34"/>
      <c r="HY3" s="34"/>
      <c r="HZ3" s="34"/>
      <c r="IA3" s="34"/>
      <c r="IB3" s="34"/>
      <c r="IC3" s="34"/>
      <c r="ID3" s="34"/>
      <c r="IE3" s="34"/>
      <c r="IF3" s="34"/>
      <c r="IG3" s="34"/>
      <c r="IH3" s="34"/>
      <c r="II3" s="34"/>
      <c r="IJ3" s="34"/>
      <c r="IK3" s="34"/>
      <c r="IL3" s="34"/>
      <c r="IM3" s="34"/>
      <c r="IN3" s="34"/>
      <c r="IO3" s="34"/>
      <c r="IP3" s="34"/>
      <c r="IQ3" s="34"/>
      <c r="IR3" s="34"/>
      <c r="IS3" s="34"/>
      <c r="IT3" s="34"/>
      <c r="IU3" s="34"/>
      <c r="IV3" s="34"/>
      <c r="IW3" s="34"/>
    </row>
    <row r="4" customFormat="false" ht="14.25" hidden="false" customHeight="false" outlineLevel="0" collapsed="false">
      <c r="A4" s="121"/>
      <c r="B4" s="116" t="s">
        <v>43</v>
      </c>
      <c r="C4" s="172" t="s">
        <v>45</v>
      </c>
      <c r="D4" s="118" t="s">
        <v>48</v>
      </c>
      <c r="E4" s="118" t="s">
        <v>53</v>
      </c>
      <c r="F4" s="119"/>
      <c r="G4" s="172" t="s">
        <v>43</v>
      </c>
      <c r="H4" s="118" t="s">
        <v>45</v>
      </c>
      <c r="I4" s="118" t="s">
        <v>48</v>
      </c>
      <c r="J4" s="118" t="s">
        <v>53</v>
      </c>
      <c r="K4" s="119"/>
      <c r="L4" s="172" t="s">
        <v>43</v>
      </c>
      <c r="M4" s="118" t="s">
        <v>45</v>
      </c>
      <c r="N4" s="118" t="s">
        <v>48</v>
      </c>
      <c r="O4" s="173" t="s">
        <v>53</v>
      </c>
      <c r="P4" s="174"/>
      <c r="Q4" s="120"/>
      <c r="R4" s="121"/>
      <c r="S4" s="121"/>
      <c r="T4" s="121"/>
      <c r="U4" s="121"/>
      <c r="V4" s="121"/>
      <c r="W4" s="121"/>
      <c r="X4" s="121"/>
      <c r="Y4" s="121"/>
      <c r="Z4" s="121"/>
      <c r="AA4" s="121"/>
      <c r="AB4" s="121"/>
      <c r="AC4" s="121"/>
      <c r="AD4" s="121"/>
      <c r="AE4" s="121"/>
      <c r="AF4" s="121"/>
      <c r="AG4" s="121"/>
      <c r="AH4" s="121"/>
      <c r="AI4" s="121"/>
      <c r="AJ4" s="121"/>
      <c r="AK4" s="121"/>
      <c r="AL4" s="121"/>
      <c r="AM4" s="121"/>
      <c r="AN4" s="121"/>
      <c r="AO4" s="121"/>
      <c r="AP4" s="121"/>
      <c r="AQ4" s="121"/>
      <c r="AR4" s="121"/>
      <c r="AS4" s="121"/>
      <c r="AT4" s="121"/>
      <c r="AU4" s="121"/>
      <c r="AV4" s="121"/>
      <c r="AW4" s="121"/>
      <c r="AX4" s="121"/>
      <c r="AY4" s="121"/>
      <c r="AZ4" s="121"/>
      <c r="BA4" s="121"/>
      <c r="BB4" s="121"/>
      <c r="BC4" s="121"/>
      <c r="BD4" s="121"/>
      <c r="BE4" s="121"/>
      <c r="BF4" s="121"/>
      <c r="BG4" s="121"/>
      <c r="BH4" s="121"/>
      <c r="BI4" s="121"/>
      <c r="BJ4" s="121"/>
      <c r="BK4" s="121"/>
      <c r="BL4" s="121"/>
      <c r="BM4" s="121"/>
      <c r="BN4" s="121"/>
      <c r="BO4" s="121"/>
      <c r="BP4" s="121"/>
      <c r="BQ4" s="121"/>
      <c r="BR4" s="121"/>
      <c r="BS4" s="121"/>
      <c r="BT4" s="121"/>
      <c r="BU4" s="121"/>
      <c r="BV4" s="121"/>
      <c r="BW4" s="121"/>
      <c r="BX4" s="121"/>
      <c r="BY4" s="121"/>
      <c r="BZ4" s="121"/>
      <c r="CA4" s="121"/>
      <c r="CB4" s="121"/>
      <c r="CC4" s="121"/>
      <c r="CD4" s="121"/>
      <c r="CE4" s="121"/>
      <c r="CF4" s="121"/>
      <c r="CG4" s="121"/>
      <c r="CH4" s="121"/>
      <c r="CI4" s="121"/>
      <c r="CJ4" s="121"/>
      <c r="CK4" s="121"/>
      <c r="CL4" s="121"/>
      <c r="CM4" s="121"/>
      <c r="CN4" s="121"/>
      <c r="CO4" s="121"/>
      <c r="CP4" s="121"/>
      <c r="CQ4" s="121"/>
      <c r="CR4" s="121"/>
      <c r="CS4" s="121"/>
      <c r="CT4" s="121"/>
      <c r="CU4" s="121"/>
      <c r="CV4" s="121"/>
      <c r="CW4" s="121"/>
      <c r="CX4" s="121"/>
      <c r="CY4" s="121"/>
      <c r="CZ4" s="121"/>
      <c r="DA4" s="121"/>
      <c r="DB4" s="121"/>
      <c r="DC4" s="121"/>
      <c r="DD4" s="121"/>
      <c r="DE4" s="121"/>
      <c r="DF4" s="121"/>
      <c r="DG4" s="121"/>
      <c r="DH4" s="121"/>
      <c r="DI4" s="121"/>
      <c r="DJ4" s="121"/>
      <c r="DK4" s="121"/>
      <c r="DL4" s="121"/>
      <c r="DM4" s="121"/>
      <c r="DN4" s="121"/>
      <c r="DO4" s="121"/>
      <c r="DP4" s="121"/>
      <c r="DQ4" s="121"/>
      <c r="DR4" s="121"/>
      <c r="DS4" s="121"/>
      <c r="DT4" s="121"/>
      <c r="DU4" s="121"/>
      <c r="DV4" s="121"/>
      <c r="DW4" s="121"/>
      <c r="DX4" s="121"/>
      <c r="DY4" s="121"/>
      <c r="DZ4" s="121"/>
      <c r="EA4" s="121"/>
      <c r="EB4" s="121"/>
      <c r="EC4" s="121"/>
      <c r="ED4" s="121"/>
      <c r="EE4" s="121"/>
      <c r="EF4" s="121"/>
      <c r="EG4" s="121"/>
      <c r="EH4" s="121"/>
      <c r="EI4" s="121"/>
      <c r="EJ4" s="121"/>
      <c r="EK4" s="121"/>
      <c r="EL4" s="121"/>
      <c r="EM4" s="121"/>
      <c r="EN4" s="121"/>
      <c r="EO4" s="121"/>
      <c r="EP4" s="121"/>
      <c r="EQ4" s="121"/>
      <c r="ER4" s="121"/>
      <c r="ES4" s="121"/>
      <c r="ET4" s="121"/>
      <c r="EU4" s="121"/>
      <c r="EV4" s="121"/>
      <c r="EW4" s="121"/>
      <c r="EX4" s="121"/>
      <c r="EY4" s="121"/>
      <c r="EZ4" s="121"/>
      <c r="FA4" s="121"/>
      <c r="FB4" s="121"/>
      <c r="FC4" s="121"/>
      <c r="FD4" s="121"/>
      <c r="FE4" s="121"/>
      <c r="FF4" s="121"/>
      <c r="FG4" s="121"/>
      <c r="FH4" s="121"/>
      <c r="FI4" s="121"/>
      <c r="FJ4" s="121"/>
      <c r="FK4" s="121"/>
      <c r="FL4" s="121"/>
      <c r="FM4" s="121"/>
      <c r="FN4" s="121"/>
      <c r="FO4" s="121"/>
      <c r="FP4" s="121"/>
      <c r="FQ4" s="121"/>
      <c r="FR4" s="121"/>
      <c r="FS4" s="121"/>
      <c r="FT4" s="121"/>
      <c r="FU4" s="121"/>
      <c r="FV4" s="121"/>
      <c r="FW4" s="121"/>
      <c r="FX4" s="121"/>
      <c r="FY4" s="121"/>
      <c r="FZ4" s="121"/>
      <c r="GA4" s="121"/>
      <c r="GB4" s="121"/>
      <c r="GC4" s="121"/>
      <c r="GD4" s="121"/>
      <c r="GE4" s="121"/>
      <c r="GF4" s="121"/>
      <c r="GG4" s="121"/>
      <c r="GH4" s="121"/>
      <c r="GI4" s="121"/>
      <c r="GJ4" s="121"/>
      <c r="GK4" s="121"/>
      <c r="GL4" s="121"/>
      <c r="GM4" s="121"/>
      <c r="GN4" s="121"/>
      <c r="GO4" s="121"/>
      <c r="GP4" s="121"/>
      <c r="GQ4" s="121"/>
      <c r="GR4" s="121"/>
      <c r="GS4" s="121"/>
      <c r="GT4" s="121"/>
      <c r="GU4" s="121"/>
      <c r="GV4" s="121"/>
      <c r="GW4" s="121"/>
      <c r="GX4" s="121"/>
      <c r="GY4" s="121"/>
      <c r="GZ4" s="121"/>
      <c r="HA4" s="121"/>
      <c r="HB4" s="121"/>
      <c r="HC4" s="121"/>
      <c r="HD4" s="121"/>
      <c r="HE4" s="121"/>
      <c r="HF4" s="121"/>
      <c r="HG4" s="121"/>
      <c r="HH4" s="121"/>
      <c r="HI4" s="121"/>
      <c r="HJ4" s="121"/>
      <c r="HK4" s="121"/>
      <c r="HL4" s="121"/>
      <c r="HM4" s="121"/>
      <c r="HN4" s="121"/>
      <c r="HO4" s="121"/>
      <c r="HP4" s="121"/>
      <c r="HQ4" s="121"/>
      <c r="HR4" s="121"/>
      <c r="HS4" s="121"/>
      <c r="HT4" s="121"/>
      <c r="HU4" s="121"/>
      <c r="HV4" s="121"/>
      <c r="HW4" s="121"/>
      <c r="HX4" s="121"/>
      <c r="HY4" s="121"/>
      <c r="HZ4" s="121"/>
      <c r="IA4" s="121"/>
      <c r="IB4" s="121"/>
      <c r="IC4" s="121"/>
      <c r="ID4" s="121"/>
      <c r="IE4" s="121"/>
      <c r="IF4" s="121"/>
      <c r="IG4" s="121"/>
      <c r="IH4" s="121"/>
      <c r="II4" s="121"/>
      <c r="IJ4" s="121"/>
      <c r="IK4" s="121"/>
      <c r="IL4" s="121"/>
      <c r="IM4" s="121"/>
      <c r="IN4" s="121"/>
      <c r="IO4" s="121"/>
      <c r="IP4" s="121"/>
      <c r="IQ4" s="121"/>
      <c r="IR4" s="121"/>
      <c r="IS4" s="121"/>
      <c r="IT4" s="121"/>
      <c r="IU4" s="121"/>
      <c r="IV4" s="121"/>
      <c r="IW4" s="121"/>
    </row>
    <row r="5" customFormat="false" ht="15" hidden="false" customHeight="false" outlineLevel="0" collapsed="false">
      <c r="A5" s="34"/>
      <c r="B5" s="122"/>
      <c r="C5" s="175"/>
      <c r="D5" s="125"/>
      <c r="E5" s="125"/>
      <c r="F5" s="126"/>
      <c r="G5" s="122"/>
      <c r="H5" s="125"/>
      <c r="I5" s="125"/>
      <c r="J5" s="125"/>
      <c r="K5" s="126"/>
      <c r="L5" s="122"/>
      <c r="M5" s="125"/>
      <c r="N5" s="125"/>
      <c r="O5" s="176"/>
      <c r="P5" s="127"/>
      <c r="Q5" s="127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  <c r="CA5" s="34"/>
      <c r="CB5" s="34"/>
      <c r="CC5" s="34"/>
      <c r="CD5" s="34"/>
      <c r="CE5" s="34"/>
      <c r="CF5" s="34"/>
      <c r="CG5" s="34"/>
      <c r="CH5" s="34"/>
      <c r="CI5" s="34"/>
      <c r="CJ5" s="34"/>
      <c r="CK5" s="34"/>
      <c r="CL5" s="34"/>
      <c r="CM5" s="34"/>
      <c r="CN5" s="34"/>
      <c r="CO5" s="34"/>
      <c r="CP5" s="34"/>
      <c r="CQ5" s="34"/>
      <c r="CR5" s="34"/>
      <c r="CS5" s="34"/>
      <c r="CT5" s="34"/>
      <c r="CU5" s="34"/>
      <c r="CV5" s="34"/>
      <c r="CW5" s="34"/>
      <c r="CX5" s="34"/>
      <c r="CY5" s="34"/>
      <c r="CZ5" s="34"/>
      <c r="DA5" s="34"/>
      <c r="DB5" s="34"/>
      <c r="DC5" s="34"/>
      <c r="DD5" s="34"/>
      <c r="DE5" s="34"/>
      <c r="DF5" s="34"/>
      <c r="DG5" s="34"/>
      <c r="DH5" s="34"/>
      <c r="DI5" s="34"/>
      <c r="DJ5" s="34"/>
      <c r="DK5" s="34"/>
      <c r="DL5" s="34"/>
      <c r="DM5" s="34"/>
      <c r="DN5" s="34"/>
      <c r="DO5" s="34"/>
      <c r="DP5" s="34"/>
      <c r="DQ5" s="34"/>
      <c r="DR5" s="34"/>
      <c r="DS5" s="34"/>
      <c r="DT5" s="34"/>
      <c r="DU5" s="34"/>
      <c r="DV5" s="34"/>
      <c r="DW5" s="34"/>
      <c r="DX5" s="34"/>
      <c r="DY5" s="34"/>
      <c r="DZ5" s="34"/>
      <c r="EA5" s="34"/>
      <c r="EB5" s="34"/>
      <c r="EC5" s="34"/>
      <c r="ED5" s="34"/>
      <c r="EE5" s="34"/>
      <c r="EF5" s="34"/>
      <c r="EG5" s="34"/>
      <c r="EH5" s="34"/>
      <c r="EI5" s="34"/>
      <c r="EJ5" s="34"/>
      <c r="EK5" s="34"/>
      <c r="EL5" s="34"/>
      <c r="EM5" s="34"/>
      <c r="EN5" s="34"/>
      <c r="EO5" s="34"/>
      <c r="EP5" s="34"/>
      <c r="EQ5" s="34"/>
      <c r="ER5" s="34"/>
      <c r="ES5" s="34"/>
      <c r="ET5" s="34"/>
      <c r="EU5" s="34"/>
      <c r="EV5" s="34"/>
      <c r="EW5" s="34"/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  <c r="FL5" s="34"/>
      <c r="FM5" s="34"/>
      <c r="FN5" s="34"/>
      <c r="FO5" s="34"/>
      <c r="FP5" s="34"/>
      <c r="FQ5" s="34"/>
      <c r="FR5" s="34"/>
      <c r="FS5" s="34"/>
      <c r="FT5" s="34"/>
      <c r="FU5" s="34"/>
      <c r="FV5" s="34"/>
      <c r="FW5" s="34"/>
      <c r="FX5" s="34"/>
      <c r="FY5" s="34"/>
      <c r="FZ5" s="34"/>
      <c r="GA5" s="34"/>
      <c r="GB5" s="34"/>
      <c r="GC5" s="34"/>
      <c r="GD5" s="34"/>
      <c r="GE5" s="34"/>
      <c r="GF5" s="34"/>
      <c r="GG5" s="34"/>
      <c r="GH5" s="34"/>
      <c r="GI5" s="34"/>
      <c r="GJ5" s="34"/>
      <c r="GK5" s="34"/>
      <c r="GL5" s="34"/>
      <c r="GM5" s="34"/>
      <c r="GN5" s="34"/>
      <c r="GO5" s="34"/>
      <c r="GP5" s="34"/>
      <c r="GQ5" s="34"/>
      <c r="GR5" s="34"/>
      <c r="GS5" s="34"/>
      <c r="GT5" s="34"/>
      <c r="GU5" s="34"/>
      <c r="GV5" s="34"/>
      <c r="GW5" s="34"/>
      <c r="GX5" s="34"/>
      <c r="GY5" s="34"/>
      <c r="GZ5" s="34"/>
      <c r="HA5" s="34"/>
      <c r="HB5" s="34"/>
      <c r="HC5" s="34"/>
      <c r="HD5" s="34"/>
      <c r="HE5" s="34"/>
      <c r="HF5" s="34"/>
      <c r="HG5" s="34"/>
      <c r="HH5" s="34"/>
      <c r="HI5" s="34"/>
      <c r="HJ5" s="34"/>
      <c r="HK5" s="34"/>
      <c r="HL5" s="34"/>
      <c r="HM5" s="34"/>
      <c r="HN5" s="34"/>
      <c r="HO5" s="34"/>
      <c r="HP5" s="34"/>
      <c r="HQ5" s="34"/>
      <c r="HR5" s="34"/>
      <c r="HS5" s="34"/>
      <c r="HT5" s="34"/>
      <c r="HU5" s="34"/>
      <c r="HV5" s="34"/>
      <c r="HW5" s="34"/>
      <c r="HX5" s="34"/>
      <c r="HY5" s="34"/>
      <c r="HZ5" s="34"/>
      <c r="IA5" s="34"/>
      <c r="IB5" s="34"/>
      <c r="IC5" s="34"/>
      <c r="ID5" s="34"/>
      <c r="IE5" s="34"/>
      <c r="IF5" s="34"/>
      <c r="IG5" s="34"/>
      <c r="IH5" s="34"/>
      <c r="II5" s="34"/>
      <c r="IJ5" s="34"/>
      <c r="IK5" s="34"/>
      <c r="IL5" s="34"/>
      <c r="IM5" s="34"/>
      <c r="IN5" s="34"/>
      <c r="IO5" s="34"/>
      <c r="IP5" s="34"/>
      <c r="IQ5" s="34"/>
      <c r="IR5" s="34"/>
      <c r="IS5" s="34"/>
      <c r="IT5" s="34"/>
      <c r="IU5" s="34"/>
      <c r="IV5" s="34"/>
      <c r="IW5" s="34"/>
    </row>
    <row r="6" customFormat="false" ht="14.25" hidden="false" customHeight="false" outlineLevel="0" collapsed="false">
      <c r="A6" s="34"/>
      <c r="B6" s="122" t="s">
        <v>78</v>
      </c>
      <c r="C6" s="177" t="n">
        <f aca="false">Description!$I$21</f>
        <v>0.8</v>
      </c>
      <c r="D6" s="123" t="n">
        <f aca="false">Description!$I$21</f>
        <v>0.8</v>
      </c>
      <c r="E6" s="123" t="n">
        <f aca="false">Description!$I$21</f>
        <v>0.8</v>
      </c>
      <c r="F6" s="124" t="s">
        <v>83</v>
      </c>
      <c r="G6" s="122" t="s">
        <v>78</v>
      </c>
      <c r="H6" s="123" t="n">
        <f aca="false">Description!$I$32</f>
        <v>1</v>
      </c>
      <c r="I6" s="123" t="n">
        <f aca="false">Description!$I$32</f>
        <v>1</v>
      </c>
      <c r="J6" s="123" t="n">
        <f aca="false">Description!$I$32</f>
        <v>1</v>
      </c>
      <c r="K6" s="124" t="s">
        <v>83</v>
      </c>
      <c r="L6" s="122" t="s">
        <v>78</v>
      </c>
      <c r="M6" s="123" t="n">
        <f aca="false">Description!$I$43</f>
        <v>0.75</v>
      </c>
      <c r="N6" s="123" t="n">
        <f aca="false">Description!$I$43</f>
        <v>0.75</v>
      </c>
      <c r="O6" s="178" t="n">
        <f aca="false">Description!$I$43</f>
        <v>0.75</v>
      </c>
      <c r="P6" s="124" t="s">
        <v>83</v>
      </c>
      <c r="Q6" s="128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  <c r="CA6" s="34"/>
      <c r="CB6" s="34"/>
      <c r="CC6" s="34"/>
      <c r="CD6" s="34"/>
      <c r="CE6" s="34"/>
      <c r="CF6" s="34"/>
      <c r="CG6" s="34"/>
      <c r="CH6" s="34"/>
      <c r="CI6" s="34"/>
      <c r="CJ6" s="34"/>
      <c r="CK6" s="34"/>
      <c r="CL6" s="34"/>
      <c r="CM6" s="34"/>
      <c r="CN6" s="34"/>
      <c r="CO6" s="34"/>
      <c r="CP6" s="34"/>
      <c r="CQ6" s="34"/>
      <c r="CR6" s="34"/>
      <c r="CS6" s="34"/>
      <c r="CT6" s="34"/>
      <c r="CU6" s="34"/>
      <c r="CV6" s="34"/>
      <c r="CW6" s="34"/>
      <c r="CX6" s="34"/>
      <c r="CY6" s="34"/>
      <c r="CZ6" s="34"/>
      <c r="DA6" s="34"/>
      <c r="DB6" s="34"/>
      <c r="DC6" s="34"/>
      <c r="DD6" s="34"/>
      <c r="DE6" s="34"/>
      <c r="DF6" s="34"/>
      <c r="DG6" s="34"/>
      <c r="DH6" s="34"/>
      <c r="DI6" s="34"/>
      <c r="DJ6" s="34"/>
      <c r="DK6" s="34"/>
      <c r="DL6" s="34"/>
      <c r="DM6" s="34"/>
      <c r="DN6" s="34"/>
      <c r="DO6" s="34"/>
      <c r="DP6" s="34"/>
      <c r="DQ6" s="34"/>
      <c r="DR6" s="34"/>
      <c r="DS6" s="34"/>
      <c r="DT6" s="34"/>
      <c r="DU6" s="34"/>
      <c r="DV6" s="34"/>
      <c r="DW6" s="34"/>
      <c r="DX6" s="34"/>
      <c r="DY6" s="34"/>
      <c r="DZ6" s="34"/>
      <c r="EA6" s="34"/>
      <c r="EB6" s="34"/>
      <c r="EC6" s="34"/>
      <c r="ED6" s="34"/>
      <c r="EE6" s="34"/>
      <c r="EF6" s="34"/>
      <c r="EG6" s="34"/>
      <c r="EH6" s="34"/>
      <c r="EI6" s="34"/>
      <c r="EJ6" s="34"/>
      <c r="EK6" s="34"/>
      <c r="EL6" s="34"/>
      <c r="EM6" s="34"/>
      <c r="EN6" s="34"/>
      <c r="EO6" s="34"/>
      <c r="EP6" s="34"/>
      <c r="EQ6" s="34"/>
      <c r="ER6" s="34"/>
      <c r="ES6" s="34"/>
      <c r="ET6" s="34"/>
      <c r="EU6" s="34"/>
      <c r="EV6" s="34"/>
      <c r="EW6" s="34"/>
      <c r="EX6" s="34"/>
      <c r="EY6" s="34"/>
      <c r="EZ6" s="34"/>
      <c r="FA6" s="34"/>
      <c r="FB6" s="34"/>
      <c r="FC6" s="34"/>
      <c r="FD6" s="34"/>
      <c r="FE6" s="34"/>
      <c r="FF6" s="34"/>
      <c r="FG6" s="34"/>
      <c r="FH6" s="34"/>
      <c r="FI6" s="34"/>
      <c r="FJ6" s="34"/>
      <c r="FK6" s="34"/>
      <c r="FL6" s="34"/>
      <c r="FM6" s="34"/>
      <c r="FN6" s="34"/>
      <c r="FO6" s="34"/>
      <c r="FP6" s="34"/>
      <c r="FQ6" s="34"/>
      <c r="FR6" s="34"/>
      <c r="FS6" s="34"/>
      <c r="FT6" s="34"/>
      <c r="FU6" s="34"/>
      <c r="FV6" s="34"/>
      <c r="FW6" s="34"/>
      <c r="FX6" s="34"/>
      <c r="FY6" s="34"/>
      <c r="FZ6" s="34"/>
      <c r="GA6" s="34"/>
      <c r="GB6" s="34"/>
      <c r="GC6" s="34"/>
      <c r="GD6" s="34"/>
      <c r="GE6" s="34"/>
      <c r="GF6" s="34"/>
      <c r="GG6" s="34"/>
      <c r="GH6" s="34"/>
      <c r="GI6" s="34"/>
      <c r="GJ6" s="34"/>
      <c r="GK6" s="34"/>
      <c r="GL6" s="34"/>
      <c r="GM6" s="34"/>
      <c r="GN6" s="34"/>
      <c r="GO6" s="34"/>
      <c r="GP6" s="34"/>
      <c r="GQ6" s="34"/>
      <c r="GR6" s="34"/>
      <c r="GS6" s="34"/>
      <c r="GT6" s="34"/>
      <c r="GU6" s="34"/>
      <c r="GV6" s="34"/>
      <c r="GW6" s="34"/>
      <c r="GX6" s="34"/>
      <c r="GY6" s="34"/>
      <c r="GZ6" s="34"/>
      <c r="HA6" s="34"/>
      <c r="HB6" s="34"/>
      <c r="HC6" s="34"/>
      <c r="HD6" s="34"/>
      <c r="HE6" s="34"/>
      <c r="HF6" s="34"/>
      <c r="HG6" s="34"/>
      <c r="HH6" s="34"/>
      <c r="HI6" s="34"/>
      <c r="HJ6" s="34"/>
      <c r="HK6" s="34"/>
      <c r="HL6" s="34"/>
      <c r="HM6" s="34"/>
      <c r="HN6" s="34"/>
      <c r="HO6" s="34"/>
      <c r="HP6" s="34"/>
      <c r="HQ6" s="34"/>
      <c r="HR6" s="34"/>
      <c r="HS6" s="34"/>
      <c r="HT6" s="34"/>
      <c r="HU6" s="34"/>
      <c r="HV6" s="34"/>
      <c r="HW6" s="34"/>
      <c r="HX6" s="34"/>
      <c r="HY6" s="34"/>
      <c r="HZ6" s="34"/>
      <c r="IA6" s="34"/>
      <c r="IB6" s="34"/>
      <c r="IC6" s="34"/>
      <c r="ID6" s="34"/>
      <c r="IE6" s="34"/>
      <c r="IF6" s="34"/>
      <c r="IG6" s="34"/>
      <c r="IH6" s="34"/>
      <c r="II6" s="34"/>
      <c r="IJ6" s="34"/>
      <c r="IK6" s="34"/>
      <c r="IL6" s="34"/>
      <c r="IM6" s="34"/>
      <c r="IN6" s="34"/>
      <c r="IO6" s="34"/>
      <c r="IP6" s="34"/>
      <c r="IQ6" s="34"/>
      <c r="IR6" s="34"/>
      <c r="IS6" s="34"/>
      <c r="IT6" s="34"/>
      <c r="IU6" s="34"/>
      <c r="IV6" s="34"/>
      <c r="IW6" s="34"/>
    </row>
    <row r="7" customFormat="false" ht="14.25" hidden="false" customHeight="false" outlineLevel="0" collapsed="false">
      <c r="A7" s="34"/>
      <c r="B7" s="122" t="s">
        <v>80</v>
      </c>
      <c r="C7" s="177" t="n">
        <f aca="false">Description!$I$25</f>
        <v>0.95</v>
      </c>
      <c r="D7" s="123" t="n">
        <f aca="false">Description!$I$26</f>
        <v>0</v>
      </c>
      <c r="E7" s="123" t="n">
        <f aca="false">Description!$I$27</f>
        <v>0.05</v>
      </c>
      <c r="F7" s="124" t="s">
        <v>84</v>
      </c>
      <c r="G7" s="122" t="s">
        <v>80</v>
      </c>
      <c r="H7" s="123" t="n">
        <f aca="false">Description!$I$36</f>
        <v>0.2</v>
      </c>
      <c r="I7" s="123" t="n">
        <f aca="false">Description!$I$37</f>
        <v>0.6</v>
      </c>
      <c r="J7" s="123" t="n">
        <f aca="false">Description!$I$38</f>
        <v>0.2</v>
      </c>
      <c r="K7" s="124" t="s">
        <v>84</v>
      </c>
      <c r="L7" s="122" t="s">
        <v>80</v>
      </c>
      <c r="M7" s="123" t="n">
        <f aca="false">Description!$I$47</f>
        <v>0.2</v>
      </c>
      <c r="N7" s="123" t="n">
        <f aca="false">Description!$I$48</f>
        <v>0.6</v>
      </c>
      <c r="O7" s="178" t="n">
        <f aca="false">Description!$I$49</f>
        <v>0.2</v>
      </c>
      <c r="P7" s="124" t="s">
        <v>84</v>
      </c>
      <c r="Q7" s="128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</row>
    <row r="8" customFormat="false" ht="15.75" hidden="false" customHeight="false" outlineLevel="0" collapsed="false">
      <c r="A8" s="34"/>
      <c r="B8" s="129" t="s">
        <v>82</v>
      </c>
      <c r="C8" s="179" t="n">
        <v>1</v>
      </c>
      <c r="D8" s="180" t="n">
        <v>1</v>
      </c>
      <c r="E8" s="180" t="n">
        <v>0</v>
      </c>
      <c r="F8" s="181"/>
      <c r="G8" s="179"/>
      <c r="H8" s="180" t="n">
        <v>1</v>
      </c>
      <c r="I8" s="180" t="n">
        <v>1</v>
      </c>
      <c r="J8" s="180" t="n">
        <v>0</v>
      </c>
      <c r="K8" s="181"/>
      <c r="L8" s="179"/>
      <c r="M8" s="180" t="n">
        <v>1</v>
      </c>
      <c r="N8" s="180" t="n">
        <v>1</v>
      </c>
      <c r="O8" s="182" t="n">
        <v>0</v>
      </c>
      <c r="P8" s="133"/>
      <c r="Q8" s="128"/>
      <c r="R8" s="104"/>
      <c r="S8" s="104"/>
      <c r="T8" s="104"/>
      <c r="U8" s="104"/>
      <c r="V8" s="104"/>
      <c r="W8" s="10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</row>
    <row r="9" customFormat="false" ht="35.25" hidden="false" customHeight="true" outlineLevel="0" collapsed="false">
      <c r="A9" s="183" t="s">
        <v>44</v>
      </c>
      <c r="B9" s="135"/>
      <c r="C9" s="136"/>
      <c r="D9" s="136"/>
      <c r="E9" s="136"/>
      <c r="F9" s="137"/>
      <c r="G9" s="135"/>
      <c r="H9" s="136"/>
      <c r="I9" s="136"/>
      <c r="J9" s="136"/>
      <c r="K9" s="137"/>
      <c r="L9" s="135"/>
      <c r="M9" s="136"/>
      <c r="N9" s="136"/>
      <c r="O9" s="184"/>
      <c r="P9" s="185"/>
      <c r="Q9" s="138"/>
      <c r="R9" s="105"/>
      <c r="S9" s="105"/>
      <c r="T9" s="105"/>
      <c r="U9" s="105"/>
      <c r="V9" s="105"/>
      <c r="W9" s="105"/>
      <c r="X9" s="105"/>
      <c r="Y9" s="139"/>
      <c r="Z9" s="139"/>
      <c r="AA9" s="139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  <c r="AN9" s="139"/>
      <c r="AO9" s="139"/>
      <c r="AP9" s="139"/>
      <c r="AQ9" s="139"/>
      <c r="AR9" s="139"/>
      <c r="AS9" s="139"/>
      <c r="AT9" s="139"/>
      <c r="AU9" s="139"/>
      <c r="AV9" s="139"/>
      <c r="AW9" s="139"/>
      <c r="AX9" s="139"/>
      <c r="AY9" s="139"/>
      <c r="AZ9" s="139"/>
      <c r="BA9" s="139"/>
      <c r="BB9" s="139"/>
      <c r="BC9" s="139"/>
      <c r="BD9" s="139"/>
      <c r="BE9" s="139"/>
      <c r="BF9" s="139"/>
      <c r="BG9" s="139"/>
      <c r="BH9" s="139"/>
      <c r="BI9" s="139"/>
      <c r="BJ9" s="139"/>
      <c r="BK9" s="139"/>
      <c r="BL9" s="139"/>
      <c r="BM9" s="139"/>
      <c r="BN9" s="139"/>
      <c r="BO9" s="139"/>
      <c r="BP9" s="139"/>
      <c r="BQ9" s="139"/>
      <c r="BR9" s="139"/>
      <c r="BS9" s="139"/>
      <c r="BT9" s="139"/>
      <c r="BU9" s="139"/>
      <c r="BV9" s="139"/>
      <c r="BW9" s="139"/>
      <c r="BX9" s="139"/>
      <c r="BY9" s="139"/>
      <c r="BZ9" s="139"/>
      <c r="CA9" s="139"/>
      <c r="CB9" s="139"/>
      <c r="CC9" s="139"/>
      <c r="CD9" s="139"/>
      <c r="CE9" s="139"/>
      <c r="CF9" s="139"/>
      <c r="CG9" s="139"/>
      <c r="CH9" s="139"/>
      <c r="CI9" s="139"/>
      <c r="CJ9" s="139"/>
      <c r="CK9" s="139"/>
      <c r="CL9" s="139"/>
      <c r="CM9" s="139"/>
      <c r="CN9" s="139"/>
      <c r="CO9" s="139"/>
      <c r="CP9" s="139"/>
      <c r="CQ9" s="139"/>
      <c r="CR9" s="139"/>
      <c r="CS9" s="139"/>
      <c r="CT9" s="139"/>
      <c r="CU9" s="139"/>
      <c r="CV9" s="139"/>
      <c r="CW9" s="139"/>
      <c r="CX9" s="139"/>
      <c r="CY9" s="139"/>
      <c r="CZ9" s="139"/>
      <c r="DA9" s="139"/>
      <c r="DB9" s="139"/>
      <c r="DC9" s="139"/>
      <c r="DD9" s="139"/>
      <c r="DE9" s="139"/>
      <c r="DF9" s="139"/>
      <c r="DG9" s="139"/>
      <c r="DH9" s="139"/>
      <c r="DI9" s="139"/>
      <c r="DJ9" s="139"/>
      <c r="DK9" s="139"/>
      <c r="DL9" s="139"/>
      <c r="DM9" s="139"/>
      <c r="DN9" s="139"/>
      <c r="DO9" s="139"/>
      <c r="DP9" s="139"/>
      <c r="DQ9" s="139"/>
      <c r="DR9" s="139"/>
      <c r="DS9" s="139"/>
      <c r="DT9" s="139"/>
      <c r="DU9" s="139"/>
      <c r="DV9" s="139"/>
      <c r="DW9" s="139"/>
      <c r="DX9" s="139"/>
      <c r="DY9" s="139"/>
      <c r="DZ9" s="139"/>
      <c r="EA9" s="139"/>
      <c r="EB9" s="139"/>
      <c r="EC9" s="139"/>
      <c r="ED9" s="139"/>
      <c r="EE9" s="139"/>
      <c r="EF9" s="139"/>
      <c r="EG9" s="139"/>
      <c r="EH9" s="139"/>
      <c r="EI9" s="139"/>
      <c r="EJ9" s="139"/>
      <c r="EK9" s="139"/>
      <c r="EL9" s="139"/>
      <c r="EM9" s="139"/>
      <c r="EN9" s="139"/>
      <c r="EO9" s="139"/>
      <c r="EP9" s="139"/>
      <c r="EQ9" s="139"/>
      <c r="ER9" s="139"/>
      <c r="ES9" s="139"/>
      <c r="ET9" s="139"/>
      <c r="EU9" s="139"/>
      <c r="EV9" s="139"/>
      <c r="EW9" s="139"/>
      <c r="EX9" s="139"/>
      <c r="EY9" s="139"/>
      <c r="EZ9" s="139"/>
      <c r="FA9" s="139"/>
      <c r="FB9" s="139"/>
      <c r="FC9" s="139"/>
      <c r="FD9" s="139"/>
      <c r="FE9" s="139"/>
      <c r="FF9" s="139"/>
      <c r="FG9" s="139"/>
      <c r="FH9" s="139"/>
      <c r="FI9" s="139"/>
      <c r="FJ9" s="139"/>
      <c r="FK9" s="139"/>
      <c r="FL9" s="139"/>
      <c r="FM9" s="139"/>
      <c r="FN9" s="139"/>
      <c r="FO9" s="139"/>
      <c r="FP9" s="139"/>
      <c r="FQ9" s="139"/>
      <c r="FR9" s="139"/>
      <c r="FS9" s="139"/>
      <c r="FT9" s="139"/>
      <c r="FU9" s="139"/>
      <c r="FV9" s="139"/>
      <c r="FW9" s="139"/>
      <c r="FX9" s="139"/>
      <c r="FY9" s="139"/>
      <c r="FZ9" s="139"/>
      <c r="GA9" s="139"/>
      <c r="GB9" s="139"/>
      <c r="GC9" s="139"/>
      <c r="GD9" s="139"/>
      <c r="GE9" s="139"/>
      <c r="GF9" s="139"/>
      <c r="GG9" s="139"/>
      <c r="GH9" s="139"/>
      <c r="GI9" s="139"/>
      <c r="GJ9" s="139"/>
      <c r="GK9" s="139"/>
      <c r="GL9" s="139"/>
      <c r="GM9" s="139"/>
      <c r="GN9" s="139"/>
      <c r="GO9" s="139"/>
      <c r="GP9" s="139"/>
      <c r="GQ9" s="139"/>
      <c r="GR9" s="139"/>
      <c r="GS9" s="139"/>
      <c r="GT9" s="139"/>
      <c r="GU9" s="139"/>
      <c r="GV9" s="139"/>
      <c r="GW9" s="139"/>
      <c r="GX9" s="139"/>
      <c r="GY9" s="139"/>
      <c r="GZ9" s="139"/>
      <c r="HA9" s="139"/>
      <c r="HB9" s="139"/>
      <c r="HC9" s="139"/>
      <c r="HD9" s="139"/>
      <c r="HE9" s="139"/>
      <c r="HF9" s="139"/>
      <c r="HG9" s="139"/>
      <c r="HH9" s="139"/>
      <c r="HI9" s="139"/>
      <c r="HJ9" s="139"/>
      <c r="HK9" s="139"/>
      <c r="HL9" s="139"/>
      <c r="HM9" s="139"/>
      <c r="HN9" s="139"/>
      <c r="HO9" s="139"/>
      <c r="HP9" s="139"/>
      <c r="HQ9" s="139"/>
      <c r="HR9" s="139"/>
      <c r="HS9" s="139"/>
      <c r="HT9" s="139"/>
      <c r="HU9" s="139"/>
      <c r="HV9" s="139"/>
      <c r="HW9" s="139"/>
      <c r="HX9" s="139"/>
      <c r="HY9" s="139"/>
      <c r="HZ9" s="139"/>
      <c r="IA9" s="139"/>
      <c r="IB9" s="139"/>
      <c r="IC9" s="139"/>
      <c r="ID9" s="139"/>
      <c r="IE9" s="139"/>
      <c r="IF9" s="139"/>
      <c r="IG9" s="139"/>
      <c r="IH9" s="139"/>
      <c r="II9" s="139"/>
      <c r="IJ9" s="139"/>
      <c r="IK9" s="139"/>
      <c r="IL9" s="139"/>
      <c r="IM9" s="139"/>
      <c r="IN9" s="139"/>
      <c r="IO9" s="139"/>
      <c r="IP9" s="139"/>
      <c r="IQ9" s="139"/>
      <c r="IR9" s="139"/>
      <c r="IS9" s="139"/>
      <c r="IT9" s="139"/>
      <c r="IU9" s="139"/>
      <c r="IV9" s="139"/>
      <c r="IW9" s="139"/>
    </row>
    <row r="10" customFormat="false" ht="14.25" hidden="false" customHeight="false" outlineLevel="0" collapsed="false">
      <c r="A10" s="186" t="n">
        <v>5</v>
      </c>
      <c r="B10" s="141" t="n">
        <f aca="false">-PMT(Assumptions!$B$21,$A10,Assumptions!$B$33)/Assumptions!$B$5*1000000</f>
        <v>0.0201042158583899</v>
      </c>
      <c r="C10" s="142" t="n">
        <f aca="false">$B10*C$6*C$7*C$8</f>
        <v>0.0152792040523763</v>
      </c>
      <c r="D10" s="142" t="n">
        <f aca="false">$B10*D$6*D$7*D$8</f>
        <v>0</v>
      </c>
      <c r="E10" s="142" t="n">
        <f aca="false">$B10*E$6*E$7*E$8</f>
        <v>0</v>
      </c>
      <c r="F10" s="143" t="n">
        <f aca="false">SUM(C10:E10)</f>
        <v>0.0152792040523763</v>
      </c>
      <c r="G10" s="141" t="n">
        <f aca="false">-PMT(Assumptions!$B$19,$A10,Assumptions!$C$26)/Assumptions!$B$5*1000000</f>
        <v>0.0179057697640012</v>
      </c>
      <c r="H10" s="142" t="n">
        <f aca="false">$G10*H$6*H$7*H$8</f>
        <v>0.00358115395280024</v>
      </c>
      <c r="I10" s="142" t="n">
        <f aca="false">$G10*I$6*I$7*I$8</f>
        <v>0.0107434618584007</v>
      </c>
      <c r="J10" s="142" t="n">
        <f aca="false">$G10*J$6*J$7*J$8</f>
        <v>0</v>
      </c>
      <c r="K10" s="143" t="n">
        <f aca="false">SUM(H10:J10)</f>
        <v>0.014324615811201</v>
      </c>
      <c r="L10" s="141" t="n">
        <f aca="false">-PMT(Assumptions!$B$20,$A10,Assumptions!$D$26)/Assumptions!$B$5*1000000</f>
        <v>0.0146466032446796</v>
      </c>
      <c r="M10" s="142" t="n">
        <f aca="false">$L10*M$6*M$7*M$8</f>
        <v>0.00219699048670193</v>
      </c>
      <c r="N10" s="142" t="n">
        <f aca="false">$L10*N$6*N$7*N$8</f>
        <v>0.0065909714601058</v>
      </c>
      <c r="O10" s="142" t="n">
        <f aca="false">$L10*O$6*O$7*O$8</f>
        <v>0</v>
      </c>
      <c r="P10" s="127" t="n">
        <f aca="false">SUM(M10:O10)</f>
        <v>0.00878796194680773</v>
      </c>
      <c r="Q10" s="144" t="n">
        <f aca="false">SUM(F10,K10,P10)</f>
        <v>0.038391781810385</v>
      </c>
      <c r="R10" s="142"/>
      <c r="S10" s="34"/>
      <c r="T10" s="34"/>
      <c r="U10" s="34"/>
      <c r="V10" s="34"/>
      <c r="W10" s="145"/>
      <c r="X10" s="142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  <c r="EL10" s="34"/>
      <c r="EM10" s="34"/>
      <c r="EN10" s="34"/>
      <c r="EO10" s="34"/>
      <c r="EP10" s="34"/>
      <c r="EQ10" s="34"/>
      <c r="ER10" s="34"/>
      <c r="ES10" s="34"/>
      <c r="ET10" s="34"/>
      <c r="EU10" s="34"/>
      <c r="EV10" s="34"/>
      <c r="EW10" s="34"/>
      <c r="EX10" s="34"/>
      <c r="EY10" s="34"/>
      <c r="EZ10" s="34"/>
      <c r="FA10" s="34"/>
      <c r="FB10" s="34"/>
      <c r="FC10" s="34"/>
      <c r="FD10" s="34"/>
      <c r="FE10" s="34"/>
      <c r="FF10" s="34"/>
      <c r="FG10" s="34"/>
      <c r="FH10" s="34"/>
      <c r="FI10" s="34"/>
      <c r="FJ10" s="34"/>
      <c r="FK10" s="34"/>
      <c r="FL10" s="34"/>
      <c r="FM10" s="34"/>
      <c r="FN10" s="34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4"/>
      <c r="GF10" s="34"/>
      <c r="GG10" s="34"/>
      <c r="GH10" s="34"/>
      <c r="GI10" s="34"/>
      <c r="GJ10" s="34"/>
      <c r="GK10" s="34"/>
      <c r="GL10" s="34"/>
      <c r="GM10" s="34"/>
      <c r="GN10" s="34"/>
      <c r="GO10" s="34"/>
      <c r="GP10" s="34"/>
      <c r="GQ10" s="34"/>
      <c r="GR10" s="34"/>
      <c r="GS10" s="34"/>
      <c r="GT10" s="34"/>
      <c r="GU10" s="34"/>
      <c r="GV10" s="34"/>
      <c r="GW10" s="34"/>
      <c r="GX10" s="34"/>
      <c r="GY10" s="34"/>
      <c r="GZ10" s="34"/>
      <c r="HA10" s="34"/>
      <c r="HB10" s="34"/>
      <c r="HC10" s="34"/>
      <c r="HD10" s="34"/>
      <c r="HE10" s="34"/>
      <c r="HF10" s="34"/>
      <c r="HG10" s="34"/>
      <c r="HH10" s="34"/>
      <c r="HI10" s="34"/>
      <c r="HJ10" s="34"/>
      <c r="HK10" s="34"/>
      <c r="HL10" s="34"/>
      <c r="HM10" s="34"/>
      <c r="HN10" s="34"/>
      <c r="HO10" s="34"/>
      <c r="HP10" s="34"/>
      <c r="HQ10" s="34"/>
      <c r="HR10" s="34"/>
      <c r="HS10" s="34"/>
      <c r="HT10" s="34"/>
      <c r="HU10" s="34"/>
      <c r="HV10" s="34"/>
      <c r="HW10" s="34"/>
      <c r="HX10" s="34"/>
      <c r="HY10" s="34"/>
      <c r="HZ10" s="34"/>
      <c r="IA10" s="34"/>
      <c r="IB10" s="34"/>
      <c r="IC10" s="34"/>
      <c r="ID10" s="34"/>
      <c r="IE10" s="34"/>
      <c r="IF10" s="34"/>
      <c r="IG10" s="34"/>
      <c r="IH10" s="34"/>
      <c r="II10" s="34"/>
      <c r="IJ10" s="34"/>
      <c r="IK10" s="34"/>
      <c r="IL10" s="34"/>
      <c r="IM10" s="34"/>
      <c r="IN10" s="34"/>
      <c r="IO10" s="34"/>
      <c r="IP10" s="34"/>
      <c r="IQ10" s="34"/>
      <c r="IR10" s="34"/>
      <c r="IS10" s="34"/>
      <c r="IT10" s="34"/>
      <c r="IU10" s="34"/>
      <c r="IV10" s="34"/>
      <c r="IW10" s="34"/>
    </row>
    <row r="11" customFormat="false" ht="14.25" hidden="false" customHeight="false" outlineLevel="0" collapsed="false">
      <c r="A11" s="186" t="n">
        <v>7</v>
      </c>
      <c r="B11" s="141" t="n">
        <f aca="false">-PMT(Assumptions!$B$21,$A11,Assumptions!$B$33)/Assumptions!$B$5*1000000</f>
        <v>0.0152219089669172</v>
      </c>
      <c r="C11" s="142" t="n">
        <f aca="false">$B11*C$6*C$7*C$8</f>
        <v>0.0115686508148571</v>
      </c>
      <c r="D11" s="142" t="n">
        <f aca="false">$B11*D$6*D$7*D$8</f>
        <v>0</v>
      </c>
      <c r="E11" s="142" t="n">
        <f aca="false">$B11*E$6*E$7*E$8</f>
        <v>0</v>
      </c>
      <c r="F11" s="143" t="n">
        <f aca="false">SUM(C11:E11)</f>
        <v>0.0115686508148571</v>
      </c>
      <c r="G11" s="141" t="n">
        <f aca="false">-PMT(Assumptions!$B$19,$A11,Assumptions!$C$26)/Assumptions!$B$5*1000000</f>
        <v>0.0135573552955293</v>
      </c>
      <c r="H11" s="142" t="n">
        <f aca="false">$G11*H$6*H$7*H$8</f>
        <v>0.00271147105910585</v>
      </c>
      <c r="I11" s="142" t="n">
        <f aca="false">$G11*I$6*I$7*I$8</f>
        <v>0.00813441317731755</v>
      </c>
      <c r="J11" s="142" t="n">
        <f aca="false">$G11*J$6*J$7*J$8</f>
        <v>0</v>
      </c>
      <c r="K11" s="143" t="n">
        <f aca="false">SUM(H11:J11)</f>
        <v>0.0108458842364234</v>
      </c>
      <c r="L11" s="141" t="n">
        <f aca="false">-PMT(Assumptions!$B$20,$A11,Assumptions!$D$26)/Assumptions!$B$5*1000000</f>
        <v>0.0113194342727511</v>
      </c>
      <c r="M11" s="142" t="n">
        <f aca="false">$L11*M$6*M$7*M$8</f>
        <v>0.00169791514091266</v>
      </c>
      <c r="N11" s="142" t="n">
        <f aca="false">$L11*N$6*N$7*N$8</f>
        <v>0.00509374542273799</v>
      </c>
      <c r="O11" s="142" t="n">
        <f aca="false">$L11*O$6*O$7*O$8</f>
        <v>0</v>
      </c>
      <c r="P11" s="127" t="n">
        <f aca="false">SUM(M11:O11)</f>
        <v>0.00679166056365065</v>
      </c>
      <c r="Q11" s="144" t="n">
        <f aca="false">SUM(F11,K11,P11)</f>
        <v>0.0292061956149312</v>
      </c>
      <c r="R11" s="142"/>
      <c r="S11" s="34"/>
      <c r="T11" s="34"/>
      <c r="U11" s="34"/>
      <c r="V11" s="34"/>
      <c r="W11" s="145"/>
      <c r="X11" s="142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</row>
    <row r="12" customFormat="false" ht="14.25" hidden="false" customHeight="false" outlineLevel="0" collapsed="false">
      <c r="A12" s="186" t="n">
        <v>10</v>
      </c>
      <c r="B12" s="141" t="n">
        <f aca="false">-PMT(Assumptions!$B$21,$A12,Assumptions!$B$33)/Assumptions!$B$5*1000000</f>
        <v>0.011600999922772</v>
      </c>
      <c r="C12" s="142" t="n">
        <f aca="false">$B12*C$6*C$7*C$8</f>
        <v>0.00881675994130674</v>
      </c>
      <c r="D12" s="142" t="n">
        <f aca="false">$B12*D$6*D$7*D$8</f>
        <v>0</v>
      </c>
      <c r="E12" s="142" t="n">
        <f aca="false">$B12*E$6*E$7*E$8</f>
        <v>0</v>
      </c>
      <c r="F12" s="143" t="n">
        <f aca="false">SUM(C12:E12)</f>
        <v>0.00881675994130674</v>
      </c>
      <c r="G12" s="141" t="n">
        <f aca="false">-PMT(Assumptions!$B$19,$A12,Assumptions!$C$26)/Assumptions!$B$5*1000000</f>
        <v>0.0103324016769679</v>
      </c>
      <c r="H12" s="142" t="n">
        <f aca="false">$G12*H$6*H$7*H$8</f>
        <v>0.00206648033539357</v>
      </c>
      <c r="I12" s="142" t="n">
        <f aca="false">$G12*I$6*I$7*I$8</f>
        <v>0.00619944100618072</v>
      </c>
      <c r="J12" s="142" t="n">
        <f aca="false">$G12*J$6*J$7*J$8</f>
        <v>0</v>
      </c>
      <c r="K12" s="143" t="n">
        <f aca="false">SUM(H12:J12)</f>
        <v>0.00826592134157429</v>
      </c>
      <c r="L12" s="141" t="n">
        <f aca="false">-PMT(Assumptions!$B$20,$A12,Assumptions!$D$26)/Assumptions!$B$5*1000000</f>
        <v>0.00887709838500588</v>
      </c>
      <c r="M12" s="142" t="n">
        <f aca="false">$L12*M$6*M$7*M$8</f>
        <v>0.00133156475775088</v>
      </c>
      <c r="N12" s="142" t="n">
        <f aca="false">$L12*N$6*N$7*N$8</f>
        <v>0.00399469427325264</v>
      </c>
      <c r="O12" s="142" t="n">
        <f aca="false">$L12*O$6*O$7*O$8</f>
        <v>0</v>
      </c>
      <c r="P12" s="127" t="n">
        <f aca="false">SUM(M12:O12)</f>
        <v>0.00532625903100353</v>
      </c>
      <c r="Q12" s="144" t="n">
        <f aca="false">SUM(F12,K12,P12)</f>
        <v>0.0224089403138846</v>
      </c>
      <c r="R12" s="142"/>
      <c r="S12" s="34"/>
      <c r="T12" s="34"/>
      <c r="U12" s="34"/>
      <c r="V12" s="34"/>
      <c r="W12" s="145"/>
      <c r="X12" s="142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</row>
    <row r="13" customFormat="false" ht="14.25" hidden="false" customHeight="false" outlineLevel="0" collapsed="false">
      <c r="A13" s="186" t="n">
        <v>12</v>
      </c>
      <c r="B13" s="141" t="n">
        <f aca="false">-PMT(Assumptions!$B$21,$A13,Assumptions!$B$33)/Assumptions!$B$5*1000000</f>
        <v>0.0102152045942098</v>
      </c>
      <c r="C13" s="142" t="n">
        <f aca="false">$B13*C$6*C$7*C$8</f>
        <v>0.00776355549159944</v>
      </c>
      <c r="D13" s="142" t="n">
        <f aca="false">$B13*D$6*D$7*D$8</f>
        <v>0</v>
      </c>
      <c r="E13" s="142" t="n">
        <f aca="false">$B13*E$6*E$7*E$8</f>
        <v>0</v>
      </c>
      <c r="F13" s="143" t="n">
        <f aca="false">SUM(C13:E13)</f>
        <v>0.00776355549159944</v>
      </c>
      <c r="G13" s="141" t="n">
        <f aca="false">-PMT(Assumptions!$B$19,$A13,Assumptions!$C$26)/Assumptions!$B$5*1000000</f>
        <v>0.00909814652033569</v>
      </c>
      <c r="H13" s="142" t="n">
        <f aca="false">$G13*H$6*H$7*H$8</f>
        <v>0.00181962930406714</v>
      </c>
      <c r="I13" s="142" t="n">
        <f aca="false">$G13*I$6*I$7*I$8</f>
        <v>0.00545888791220142</v>
      </c>
      <c r="J13" s="142" t="n">
        <f aca="false">$G13*J$6*J$7*J$8</f>
        <v>0</v>
      </c>
      <c r="K13" s="143" t="n">
        <f aca="false">SUM(H13:J13)</f>
        <v>0.00727851721626855</v>
      </c>
      <c r="L13" s="141" t="n">
        <f aca="false">-PMT(Assumptions!$B$20,$A13,Assumptions!$D$26)/Assumptions!$B$5*1000000</f>
        <v>0.00795592298456739</v>
      </c>
      <c r="M13" s="142" t="n">
        <f aca="false">$L13*M$6*M$7*M$8</f>
        <v>0.00119338844768511</v>
      </c>
      <c r="N13" s="142" t="n">
        <f aca="false">$L13*N$6*N$7*N$8</f>
        <v>0.00358016534305533</v>
      </c>
      <c r="O13" s="142" t="n">
        <f aca="false">$L13*O$6*O$7*O$8</f>
        <v>0</v>
      </c>
      <c r="P13" s="127" t="n">
        <f aca="false">SUM(M13:O13)</f>
        <v>0.00477355379074043</v>
      </c>
      <c r="Q13" s="144" t="n">
        <f aca="false">SUM(F13,K13,P13)</f>
        <v>0.0198156264986084</v>
      </c>
      <c r="R13" s="142"/>
      <c r="S13" s="34"/>
      <c r="T13" s="34"/>
      <c r="U13" s="34"/>
      <c r="V13" s="34"/>
      <c r="W13" s="145"/>
      <c r="X13" s="142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</row>
    <row r="14" customFormat="false" ht="15" hidden="false" customHeight="false" outlineLevel="0" collapsed="false">
      <c r="A14" s="186" t="n">
        <v>15</v>
      </c>
      <c r="B14" s="147" t="n">
        <f aca="false">-PMT(Assumptions!$B$21,$A14,Assumptions!$B$33)/Assumptions!$B$5*1000000</f>
        <v>0.00885561820259764</v>
      </c>
      <c r="C14" s="148" t="n">
        <f aca="false">$B14*C$6*C$7*C$8</f>
        <v>0.0067302698339742</v>
      </c>
      <c r="D14" s="148" t="n">
        <f aca="false">$B14*D$6*D$7*D$8</f>
        <v>0</v>
      </c>
      <c r="E14" s="148" t="n">
        <f aca="false">$B14*E$6*E$7*E$8</f>
        <v>0</v>
      </c>
      <c r="F14" s="149" t="n">
        <f aca="false">SUM(C14:E14)</f>
        <v>0.0067302698339742</v>
      </c>
      <c r="G14" s="147" t="n">
        <f aca="false">-PMT(Assumptions!$B$19,$A14,Assumptions!$C$26)/Assumptions!$B$5*1000000</f>
        <v>0.00788723428809776</v>
      </c>
      <c r="H14" s="148" t="n">
        <f aca="false">$G14*H$6*H$7*H$8</f>
        <v>0.00157744685761955</v>
      </c>
      <c r="I14" s="148" t="n">
        <f aca="false">$G14*I$6*I$7*I$8</f>
        <v>0.00473234057285865</v>
      </c>
      <c r="J14" s="148" t="n">
        <f aca="false">$G14*J$6*J$7*J$8</f>
        <v>0</v>
      </c>
      <c r="K14" s="149" t="n">
        <f aca="false">SUM(H14:J14)</f>
        <v>0.00630978743047821</v>
      </c>
      <c r="L14" s="147" t="n">
        <f aca="false">-PMT(Assumptions!$B$20,$A14,Assumptions!$D$26)/Assumptions!$B$5*1000000</f>
        <v>0.00706765672811266</v>
      </c>
      <c r="M14" s="148" t="n">
        <f aca="false">$L14*M$6*M$7*M$8</f>
        <v>0.0010601485092169</v>
      </c>
      <c r="N14" s="148" t="n">
        <f aca="false">$L14*N$6*N$7*N$8</f>
        <v>0.0031804455276507</v>
      </c>
      <c r="O14" s="148" t="n">
        <f aca="false">$L14*O$6*O$7*O$8</f>
        <v>0</v>
      </c>
      <c r="P14" s="187" t="n">
        <f aca="false">SUM(M14:O14)</f>
        <v>0.00424059403686759</v>
      </c>
      <c r="Q14" s="144" t="n">
        <f aca="false">SUM(F14,K14,P14)</f>
        <v>0.01728065130132</v>
      </c>
      <c r="R14" s="142"/>
      <c r="S14" s="34"/>
      <c r="T14" s="34"/>
      <c r="U14" s="34"/>
      <c r="V14" s="34"/>
      <c r="W14" s="145"/>
      <c r="X14" s="142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</row>
    <row r="15" customFormat="false" ht="14.25" hidden="false" customHeight="false" outlineLevel="0" collapsed="false">
      <c r="A15" s="188"/>
      <c r="B15" s="188"/>
      <c r="C15" s="189"/>
      <c r="D15" s="189"/>
      <c r="E15" s="189"/>
      <c r="F15" s="189"/>
      <c r="G15" s="189"/>
      <c r="H15" s="190"/>
      <c r="I15" s="190"/>
      <c r="J15" s="190"/>
      <c r="K15" s="190"/>
      <c r="L15" s="190"/>
      <c r="M15" s="189"/>
      <c r="N15" s="189"/>
      <c r="O15" s="189"/>
      <c r="P15" s="189"/>
      <c r="Q15" s="191"/>
      <c r="R15" s="192"/>
      <c r="W15" s="189"/>
      <c r="X15" s="192"/>
    </row>
    <row r="16" customFormat="false" ht="14.25" hidden="false" customHeight="false" outlineLevel="0" collapsed="false">
      <c r="A16" s="188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8"/>
      <c r="M16" s="188"/>
      <c r="N16" s="188"/>
      <c r="O16" s="188"/>
      <c r="P16" s="188"/>
      <c r="Q16" s="193"/>
    </row>
    <row r="17" customFormat="false" ht="15" hidden="false" customHeight="false" outlineLevel="0" collapsed="false">
      <c r="A17" s="188"/>
      <c r="B17" s="188"/>
      <c r="C17" s="189"/>
      <c r="D17" s="189"/>
      <c r="E17" s="189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189"/>
      <c r="Q17" s="191"/>
      <c r="R17" s="192"/>
      <c r="W17" s="189"/>
      <c r="X17" s="192"/>
    </row>
    <row r="18" customFormat="false" ht="15.75" hidden="false" customHeight="true" outlineLevel="0" collapsed="false">
      <c r="A18" s="110" t="s">
        <v>39</v>
      </c>
      <c r="B18" s="113" t="s">
        <v>74</v>
      </c>
      <c r="C18" s="113"/>
      <c r="D18" s="113"/>
      <c r="E18" s="113"/>
      <c r="F18" s="168"/>
      <c r="G18" s="114" t="s">
        <v>75</v>
      </c>
      <c r="H18" s="114"/>
      <c r="I18" s="114"/>
      <c r="J18" s="114"/>
      <c r="K18" s="169"/>
      <c r="L18" s="114" t="s">
        <v>86</v>
      </c>
      <c r="M18" s="114"/>
      <c r="N18" s="114"/>
      <c r="O18" s="114"/>
      <c r="P18" s="194"/>
      <c r="Q18" s="191"/>
      <c r="R18" s="192"/>
      <c r="W18" s="189"/>
      <c r="X18" s="192"/>
    </row>
    <row r="19" customFormat="false" ht="14.25" hidden="false" customHeight="false" outlineLevel="0" collapsed="false">
      <c r="A19" s="121"/>
      <c r="B19" s="117" t="s">
        <v>43</v>
      </c>
      <c r="C19" s="118" t="s">
        <v>45</v>
      </c>
      <c r="D19" s="118" t="s">
        <v>48</v>
      </c>
      <c r="E19" s="118" t="s">
        <v>53</v>
      </c>
      <c r="F19" s="119"/>
      <c r="G19" s="172" t="s">
        <v>43</v>
      </c>
      <c r="H19" s="118" t="s">
        <v>45</v>
      </c>
      <c r="I19" s="118" t="s">
        <v>48</v>
      </c>
      <c r="J19" s="118" t="s">
        <v>53</v>
      </c>
      <c r="K19" s="119"/>
      <c r="L19" s="172" t="s">
        <v>43</v>
      </c>
      <c r="M19" s="118" t="s">
        <v>45</v>
      </c>
      <c r="N19" s="118" t="s">
        <v>48</v>
      </c>
      <c r="O19" s="173" t="s">
        <v>53</v>
      </c>
      <c r="P19" s="195"/>
      <c r="Q19" s="191"/>
      <c r="R19" s="192"/>
      <c r="W19" s="189"/>
      <c r="X19" s="192"/>
    </row>
    <row r="20" customFormat="false" ht="15" hidden="false" customHeight="false" outlineLevel="0" collapsed="false">
      <c r="A20" s="34"/>
      <c r="B20" s="122"/>
      <c r="C20" s="125"/>
      <c r="D20" s="125"/>
      <c r="E20" s="125"/>
      <c r="F20" s="126"/>
      <c r="G20" s="122"/>
      <c r="H20" s="125"/>
      <c r="I20" s="125"/>
      <c r="J20" s="125"/>
      <c r="K20" s="126"/>
      <c r="L20" s="122"/>
      <c r="M20" s="125"/>
      <c r="N20" s="125"/>
      <c r="O20" s="176"/>
      <c r="P20" s="191"/>
      <c r="Q20" s="191"/>
      <c r="R20" s="192"/>
      <c r="W20" s="189"/>
      <c r="X20" s="192"/>
    </row>
    <row r="21" customFormat="false" ht="14.25" hidden="false" customHeight="false" outlineLevel="0" collapsed="false">
      <c r="A21" s="34"/>
      <c r="B21" s="122" t="s">
        <v>78</v>
      </c>
      <c r="C21" s="123" t="n">
        <f aca="false">Description!$I$22</f>
        <v>0.8</v>
      </c>
      <c r="D21" s="123" t="n">
        <f aca="false">Description!$I$22</f>
        <v>0.8</v>
      </c>
      <c r="E21" s="123" t="n">
        <f aca="false">Description!$I$22</f>
        <v>0.8</v>
      </c>
      <c r="F21" s="124" t="s">
        <v>83</v>
      </c>
      <c r="G21" s="122" t="s">
        <v>78</v>
      </c>
      <c r="H21" s="123" t="n">
        <f aca="false">Description!$I$33</f>
        <v>1</v>
      </c>
      <c r="I21" s="123" t="n">
        <f aca="false">Description!$I$33</f>
        <v>1</v>
      </c>
      <c r="J21" s="123" t="n">
        <f aca="false">Description!$I$33</f>
        <v>1</v>
      </c>
      <c r="K21" s="124" t="s">
        <v>83</v>
      </c>
      <c r="L21" s="122" t="s">
        <v>78</v>
      </c>
      <c r="M21" s="123" t="n">
        <f aca="false">Description!$I$44</f>
        <v>0.75</v>
      </c>
      <c r="N21" s="123" t="n">
        <f aca="false">Description!$I$44</f>
        <v>0.75</v>
      </c>
      <c r="O21" s="178" t="n">
        <f aca="false">Description!$I$44</f>
        <v>0.75</v>
      </c>
      <c r="P21" s="191" t="s">
        <v>79</v>
      </c>
      <c r="Q21" s="191"/>
      <c r="R21" s="192"/>
      <c r="W21" s="189"/>
      <c r="X21" s="192"/>
    </row>
    <row r="22" customFormat="false" ht="14.25" hidden="false" customHeight="false" outlineLevel="0" collapsed="false">
      <c r="A22" s="34"/>
      <c r="B22" s="122" t="s">
        <v>80</v>
      </c>
      <c r="C22" s="123" t="n">
        <f aca="false">Description!$I$25</f>
        <v>0.95</v>
      </c>
      <c r="D22" s="123" t="n">
        <f aca="false">Description!$I$26</f>
        <v>0</v>
      </c>
      <c r="E22" s="123" t="n">
        <f aca="false">Description!$I$27</f>
        <v>0.05</v>
      </c>
      <c r="F22" s="124" t="s">
        <v>81</v>
      </c>
      <c r="G22" s="122" t="s">
        <v>80</v>
      </c>
      <c r="H22" s="123" t="n">
        <f aca="false">Description!$I$36</f>
        <v>0.2</v>
      </c>
      <c r="I22" s="123" t="n">
        <f aca="false">Description!$I$37</f>
        <v>0.6</v>
      </c>
      <c r="J22" s="123" t="n">
        <f aca="false">Description!$I$38</f>
        <v>0.2</v>
      </c>
      <c r="K22" s="124" t="s">
        <v>81</v>
      </c>
      <c r="L22" s="122" t="s">
        <v>80</v>
      </c>
      <c r="M22" s="123" t="n">
        <f aca="false">Description!$I$47</f>
        <v>0.2</v>
      </c>
      <c r="N22" s="123" t="n">
        <f aca="false">Description!$I$48</f>
        <v>0.6</v>
      </c>
      <c r="O22" s="178" t="n">
        <f aca="false">Description!$I$49</f>
        <v>0.2</v>
      </c>
      <c r="P22" s="191" t="s">
        <v>81</v>
      </c>
      <c r="Q22" s="191"/>
      <c r="R22" s="192"/>
      <c r="W22" s="189"/>
      <c r="X22" s="192"/>
    </row>
    <row r="23" customFormat="false" ht="15" hidden="false" customHeight="false" outlineLevel="0" collapsed="false">
      <c r="A23" s="34"/>
      <c r="B23" s="129" t="s">
        <v>82</v>
      </c>
      <c r="C23" s="180" t="n">
        <v>1</v>
      </c>
      <c r="D23" s="180" t="n">
        <v>1</v>
      </c>
      <c r="E23" s="180" t="n">
        <v>0</v>
      </c>
      <c r="F23" s="133"/>
      <c r="G23" s="129" t="s">
        <v>82</v>
      </c>
      <c r="H23" s="180" t="n">
        <v>1</v>
      </c>
      <c r="I23" s="180" t="n">
        <v>1</v>
      </c>
      <c r="J23" s="180" t="n">
        <v>0</v>
      </c>
      <c r="K23" s="133"/>
      <c r="L23" s="129" t="s">
        <v>82</v>
      </c>
      <c r="M23" s="180" t="n">
        <v>1</v>
      </c>
      <c r="N23" s="180" t="n">
        <v>1</v>
      </c>
      <c r="O23" s="182" t="n">
        <v>0</v>
      </c>
      <c r="P23" s="196"/>
      <c r="Q23" s="191"/>
      <c r="R23" s="192"/>
      <c r="W23" s="189"/>
      <c r="X23" s="192"/>
    </row>
    <row r="24" customFormat="false" ht="31.5" hidden="false" customHeight="true" outlineLevel="0" collapsed="false">
      <c r="A24" s="183" t="s">
        <v>44</v>
      </c>
      <c r="B24" s="135"/>
      <c r="C24" s="136"/>
      <c r="D24" s="136"/>
      <c r="E24" s="136"/>
      <c r="F24" s="137"/>
      <c r="G24" s="135"/>
      <c r="H24" s="136"/>
      <c r="I24" s="136"/>
      <c r="J24" s="136"/>
      <c r="K24" s="137"/>
      <c r="L24" s="135"/>
      <c r="M24" s="136"/>
      <c r="N24" s="136"/>
      <c r="O24" s="184"/>
      <c r="P24" s="191"/>
      <c r="Q24" s="191"/>
      <c r="R24" s="192"/>
      <c r="W24" s="189"/>
      <c r="X24" s="192"/>
    </row>
    <row r="25" customFormat="false" ht="14.25" hidden="false" customHeight="false" outlineLevel="0" collapsed="false">
      <c r="A25" s="186" t="n">
        <v>5</v>
      </c>
      <c r="B25" s="141" t="n">
        <f aca="false">-PMT(Assumptions!$B$21,$A25,Assumptions!$B$34)/Assumptions!$B$6*1000000</f>
        <v>0.010246051038131</v>
      </c>
      <c r="C25" s="142" t="n">
        <f aca="false">$B25*C$21*C$22*C$23</f>
        <v>0.00778699878897955</v>
      </c>
      <c r="D25" s="142" t="n">
        <f aca="false">$B25*D$21*D$22*D$23</f>
        <v>0</v>
      </c>
      <c r="E25" s="142" t="n">
        <f aca="false">$B25*E$21*E$22*E$23</f>
        <v>0</v>
      </c>
      <c r="F25" s="143" t="n">
        <f aca="false">SUM(C25:E25)</f>
        <v>0.00778699878897955</v>
      </c>
      <c r="G25" s="141" t="n">
        <f aca="false">-PMT(Assumptions!$B$19,$A25,Assumptions!$C$27)/Assumptions!$B$6*1000000</f>
        <v>0.0132512800918151</v>
      </c>
      <c r="H25" s="142" t="n">
        <f aca="false">$G25*H$21*H$22*H$23</f>
        <v>0.00265025601836301</v>
      </c>
      <c r="I25" s="142" t="n">
        <f aca="false">$G25*I$21*I$22*I$23</f>
        <v>0.00795076805508903</v>
      </c>
      <c r="J25" s="142" t="n">
        <f aca="false">$G25*J$21*J$22*J$23</f>
        <v>0</v>
      </c>
      <c r="K25" s="143" t="n">
        <f aca="false">SUM(H25:J25)</f>
        <v>0.010601024073452</v>
      </c>
      <c r="L25" s="141" t="n">
        <f aca="false">-PMT(Assumptions!$B$20,$A25,Assumptions!$D$27)/Assumptions!$B$6*1000000</f>
        <v>0.0108393129447659</v>
      </c>
      <c r="M25" s="142" t="n">
        <f aca="false">$L25*M$21*M$22*M$23</f>
        <v>0.00162589694171489</v>
      </c>
      <c r="N25" s="142" t="n">
        <f aca="false">$L25*N$21*N$22*N$23</f>
        <v>0.00487769082514466</v>
      </c>
      <c r="O25" s="142" t="n">
        <f aca="false">$L25*O$21*O$22*O$23</f>
        <v>0</v>
      </c>
      <c r="P25" s="191" t="n">
        <f aca="false">SUM(M25:O25)</f>
        <v>0.00650358776685954</v>
      </c>
      <c r="Q25" s="191" t="n">
        <f aca="false">SUM(F25,K25,P25)</f>
        <v>0.0248916106292911</v>
      </c>
      <c r="R25" s="192"/>
      <c r="W25" s="189"/>
      <c r="X25" s="192"/>
    </row>
    <row r="26" customFormat="false" ht="14.25" hidden="false" customHeight="false" outlineLevel="0" collapsed="false">
      <c r="A26" s="186" t="n">
        <v>7</v>
      </c>
      <c r="B26" s="141" t="n">
        <f aca="false">-PMT(Assumptions!$B$21,$A26,Assumptions!$B$34)/Assumptions!$B$6*1000000</f>
        <v>0.00775779852700551</v>
      </c>
      <c r="C26" s="142" t="n">
        <f aca="false">$B26*C$21*C$22*C$23</f>
        <v>0.00589592688052419</v>
      </c>
      <c r="D26" s="142" t="n">
        <f aca="false">$B26*D$21*D$22*D$23</f>
        <v>0</v>
      </c>
      <c r="E26" s="142" t="n">
        <f aca="false">$B26*E$21*E$22*E$23</f>
        <v>0</v>
      </c>
      <c r="F26" s="143" t="n">
        <f aca="false">SUM(C26:E26)</f>
        <v>0.00589592688052419</v>
      </c>
      <c r="G26" s="141" t="n">
        <f aca="false">-PMT(Assumptions!$B$19,$A26,Assumptions!$C$27)/Assumptions!$B$6*1000000</f>
        <v>0.0100332079934644</v>
      </c>
      <c r="H26" s="142" t="n">
        <f aca="false">$G26*H$21*H$22*H$23</f>
        <v>0.00200664159869288</v>
      </c>
      <c r="I26" s="142" t="n">
        <f aca="false">$G26*I$21*I$22*I$23</f>
        <v>0.00601992479607865</v>
      </c>
      <c r="J26" s="142" t="n">
        <f aca="false">$G26*J$21*J$22*J$23</f>
        <v>0</v>
      </c>
      <c r="K26" s="143" t="n">
        <f aca="false">SUM(H26:J26)</f>
        <v>0.00802656639477153</v>
      </c>
      <c r="L26" s="141" t="n">
        <f aca="false">-PMT(Assumptions!$B$20,$A26,Assumptions!$D$27)/Assumptions!$B$6*1000000</f>
        <v>0.00837702014524269</v>
      </c>
      <c r="M26" s="142" t="n">
        <f aca="false">$L26*M$21*M$22*M$23</f>
        <v>0.0012565530217864</v>
      </c>
      <c r="N26" s="142" t="n">
        <f aca="false">$L26*N$21*N$22*N$23</f>
        <v>0.00376965906535921</v>
      </c>
      <c r="O26" s="142" t="n">
        <f aca="false">$L26*O$21*O$22*O$23</f>
        <v>0</v>
      </c>
      <c r="P26" s="197" t="n">
        <f aca="false">SUM(M26:O26)</f>
        <v>0.00502621208714561</v>
      </c>
      <c r="Q26" s="191" t="n">
        <f aca="false">SUM(F26,K26,P26)</f>
        <v>0.0189487053624413</v>
      </c>
      <c r="R26" s="192"/>
      <c r="W26" s="189"/>
      <c r="X26" s="192"/>
    </row>
    <row r="27" customFormat="false" ht="14.25" hidden="false" customHeight="false" outlineLevel="0" collapsed="false">
      <c r="A27" s="186" t="n">
        <v>10</v>
      </c>
      <c r="B27" s="141" t="n">
        <f aca="false">-PMT(Assumptions!$B$21,$A27,Assumptions!$B$34)/Assumptions!$B$6*1000000</f>
        <v>0.00591241350268687</v>
      </c>
      <c r="C27" s="142" t="n">
        <f aca="false">$B27*C$21*C$22*C$23</f>
        <v>0.00449343426204202</v>
      </c>
      <c r="D27" s="142" t="n">
        <f aca="false">$B27*D$21*D$22*D$23</f>
        <v>0</v>
      </c>
      <c r="E27" s="142" t="n">
        <f aca="false">$B27*E$21*E$22*E$23</f>
        <v>0</v>
      </c>
      <c r="F27" s="143" t="n">
        <f aca="false">SUM(C27:E27)</f>
        <v>0.00449343426204202</v>
      </c>
      <c r="G27" s="141" t="n">
        <f aca="false">-PMT(Assumptions!$B$19,$A27,Assumptions!$C$27)/Assumptions!$B$6*1000000</f>
        <v>0.00764656032369565</v>
      </c>
      <c r="H27" s="142" t="n">
        <f aca="false">$G27*H$21*H$22*H$23</f>
        <v>0.00152931206473913</v>
      </c>
      <c r="I27" s="142" t="n">
        <f aca="false">$G27*I$21*I$22*I$23</f>
        <v>0.00458793619421739</v>
      </c>
      <c r="J27" s="142" t="n">
        <f aca="false">$G27*J$21*J$22*J$23</f>
        <v>0</v>
      </c>
      <c r="K27" s="143" t="n">
        <f aca="false">SUM(H27:J27)</f>
        <v>0.00611724825895652</v>
      </c>
      <c r="L27" s="141" t="n">
        <f aca="false">-PMT(Assumptions!$B$20,$A27,Assumptions!$D$27)/Assumptions!$B$6*1000000</f>
        <v>0.00656955376131375</v>
      </c>
      <c r="M27" s="142" t="n">
        <f aca="false">$L27*M$21*M$22*M$23</f>
        <v>0.000985433064197062</v>
      </c>
      <c r="N27" s="142" t="n">
        <f aca="false">$L27*N$21*N$22*N$23</f>
        <v>0.00295629919259119</v>
      </c>
      <c r="O27" s="142" t="n">
        <f aca="false">$L27*O$21*O$22*O$23</f>
        <v>0</v>
      </c>
      <c r="P27" s="197" t="n">
        <f aca="false">SUM(M27:O27)</f>
        <v>0.00394173225678825</v>
      </c>
      <c r="Q27" s="191" t="n">
        <f aca="false">SUM(F27,K27,P27)</f>
        <v>0.0145524147777868</v>
      </c>
      <c r="R27" s="192"/>
      <c r="W27" s="189"/>
      <c r="X27" s="192"/>
    </row>
    <row r="28" customFormat="false" ht="14.25" hidden="false" customHeight="false" outlineLevel="0" collapsed="false">
      <c r="A28" s="186" t="n">
        <v>12</v>
      </c>
      <c r="B28" s="141" t="n">
        <f aca="false">-PMT(Assumptions!$B$21,$A28,Assumptions!$B$34)/Assumptions!$B$6*1000000</f>
        <v>0.00520614722675417</v>
      </c>
      <c r="C28" s="142" t="n">
        <f aca="false">$B28*C$21*C$22*C$23</f>
        <v>0.00395667189233317</v>
      </c>
      <c r="D28" s="142" t="n">
        <f aca="false">$B28*D$21*D$22*D$23</f>
        <v>0</v>
      </c>
      <c r="E28" s="142" t="n">
        <f aca="false">$B28*E$21*E$22*E$23</f>
        <v>0</v>
      </c>
      <c r="F28" s="143" t="n">
        <f aca="false">SUM(C28:E28)</f>
        <v>0.00395667189233317</v>
      </c>
      <c r="G28" s="141" t="n">
        <f aca="false">-PMT(Assumptions!$B$19,$A28,Assumptions!$C$27)/Assumptions!$B$6*1000000</f>
        <v>0.00673314185574562</v>
      </c>
      <c r="H28" s="142" t="n">
        <f aca="false">$G28*H$21*H$22*H$23</f>
        <v>0.00134662837114912</v>
      </c>
      <c r="I28" s="142" t="n">
        <f aca="false">$G28*I$21*I$22*I$23</f>
        <v>0.00403988511344737</v>
      </c>
      <c r="J28" s="142" t="n">
        <f aca="false">$G28*J$21*J$22*J$23</f>
        <v>0</v>
      </c>
      <c r="K28" s="143" t="n">
        <f aca="false">SUM(H28:J28)</f>
        <v>0.0053865134845965</v>
      </c>
      <c r="L28" s="141" t="n">
        <f aca="false">-PMT(Assumptions!$B$20,$A28,Assumptions!$D$27)/Assumptions!$B$6*1000000</f>
        <v>0.00588783198080468</v>
      </c>
      <c r="M28" s="142" t="n">
        <f aca="false">$L28*M$21*M$22*M$23</f>
        <v>0.000883174797120702</v>
      </c>
      <c r="N28" s="142" t="n">
        <f aca="false">$L28*N$21*N$22*N$23</f>
        <v>0.00264952439136211</v>
      </c>
      <c r="O28" s="142" t="n">
        <f aca="false">$L28*O$21*O$22*O$23</f>
        <v>0</v>
      </c>
      <c r="P28" s="197" t="n">
        <f aca="false">SUM(M28:O28)</f>
        <v>0.00353269918848281</v>
      </c>
      <c r="Q28" s="191" t="n">
        <f aca="false">SUM(F28,K28,P28)</f>
        <v>0.0128758845654125</v>
      </c>
      <c r="R28" s="192"/>
      <c r="W28" s="189"/>
      <c r="X28" s="192"/>
    </row>
    <row r="29" customFormat="false" ht="15" hidden="false" customHeight="false" outlineLevel="0" collapsed="false">
      <c r="A29" s="186" t="n">
        <v>15</v>
      </c>
      <c r="B29" s="147" t="n">
        <f aca="false">-PMT(Assumptions!$B$21,$A29,Assumptions!$B$34)/Assumptions!$B$6*1000000</f>
        <v>0.00451323825396312</v>
      </c>
      <c r="C29" s="148" t="n">
        <f aca="false">$B29*C$21*C$22*C$23</f>
        <v>0.00343006107301197</v>
      </c>
      <c r="D29" s="148" t="n">
        <f aca="false">$B29*D$21*D$22*D$23</f>
        <v>0</v>
      </c>
      <c r="E29" s="148" t="n">
        <f aca="false">$B29*E$21*E$22*E$23</f>
        <v>0</v>
      </c>
      <c r="F29" s="149" t="n">
        <f aca="false">SUM(C29:E29)</f>
        <v>0.00343006107301197</v>
      </c>
      <c r="G29" s="147" t="n">
        <f aca="false">-PMT(Assumptions!$B$19,$A29,Assumptions!$C$27)/Assumptions!$B$6*1000000</f>
        <v>0.00583699846914573</v>
      </c>
      <c r="H29" s="148" t="n">
        <f aca="false">$G29*H$21*H$22*H$23</f>
        <v>0.00116739969382915</v>
      </c>
      <c r="I29" s="148" t="n">
        <f aca="false">$G29*I$21*I$22*I$23</f>
        <v>0.00350219908148744</v>
      </c>
      <c r="J29" s="148" t="n">
        <f aca="false">$G29*J$21*J$22*J$23</f>
        <v>0</v>
      </c>
      <c r="K29" s="149" t="n">
        <f aca="false">SUM(H29:J29)</f>
        <v>0.00466959877531659</v>
      </c>
      <c r="L29" s="147" t="n">
        <f aca="false">-PMT(Assumptions!$B$20,$A29,Assumptions!$D$27)/Assumptions!$B$6*1000000</f>
        <v>0.00523046482398721</v>
      </c>
      <c r="M29" s="148" t="n">
        <f aca="false">$L29*M$21*M$22*M$23</f>
        <v>0.000784569723598081</v>
      </c>
      <c r="N29" s="148" t="n">
        <f aca="false">$L29*N$21*N$22*N$23</f>
        <v>0.00235370917079424</v>
      </c>
      <c r="O29" s="148" t="n">
        <f aca="false">$L29*O$21*O$22*O$23</f>
        <v>0</v>
      </c>
      <c r="P29" s="196" t="n">
        <f aca="false">SUM(M29:O29)</f>
        <v>0.00313827889439233</v>
      </c>
      <c r="Q29" s="191" t="n">
        <f aca="false">SUM(F29,K29,P29)</f>
        <v>0.0112379387427209</v>
      </c>
    </row>
    <row r="30" customFormat="false" ht="15" hidden="false" customHeight="false" outlineLevel="0" collapsed="false">
      <c r="A30" s="198"/>
      <c r="B30" s="198"/>
      <c r="C30" s="189"/>
      <c r="D30" s="189"/>
      <c r="E30" s="189"/>
      <c r="F30" s="189"/>
      <c r="G30" s="189"/>
      <c r="H30" s="189"/>
      <c r="I30" s="189"/>
      <c r="J30" s="189"/>
      <c r="K30" s="189"/>
      <c r="L30" s="189"/>
      <c r="M30" s="189"/>
      <c r="N30" s="189"/>
      <c r="O30" s="189"/>
      <c r="P30" s="189"/>
      <c r="Q30" s="191"/>
    </row>
    <row r="31" customFormat="false" ht="15" hidden="false" customHeight="false" outlineLevel="0" collapsed="false">
      <c r="A31" s="34"/>
      <c r="B31" s="125"/>
      <c r="C31" s="145"/>
      <c r="D31" s="145"/>
      <c r="E31" s="145"/>
      <c r="F31" s="145"/>
      <c r="G31" s="145"/>
      <c r="H31" s="145"/>
      <c r="I31" s="145"/>
      <c r="J31" s="145"/>
      <c r="K31" s="145"/>
      <c r="L31" s="145"/>
      <c r="M31" s="145"/>
      <c r="N31" s="145"/>
      <c r="O31" s="145"/>
      <c r="P31" s="145"/>
      <c r="Q31" s="14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  <c r="EL31" s="34"/>
      <c r="EM31" s="34"/>
      <c r="EN31" s="34"/>
      <c r="EO31" s="34"/>
      <c r="EP31" s="34"/>
      <c r="EQ31" s="34"/>
      <c r="ER31" s="34"/>
      <c r="ES31" s="34"/>
      <c r="ET31" s="34"/>
      <c r="EU31" s="34"/>
      <c r="EV31" s="34"/>
      <c r="EW31" s="34"/>
      <c r="EX31" s="34"/>
      <c r="EY31" s="34"/>
      <c r="EZ31" s="34"/>
      <c r="FA31" s="34"/>
      <c r="FB31" s="34"/>
      <c r="FC31" s="34"/>
      <c r="FD31" s="34"/>
      <c r="FE31" s="34"/>
      <c r="FF31" s="34"/>
      <c r="FG31" s="34"/>
      <c r="FH31" s="34"/>
      <c r="FI31" s="34"/>
      <c r="FJ31" s="34"/>
      <c r="FK31" s="34"/>
      <c r="FL31" s="34"/>
      <c r="FM31" s="34"/>
      <c r="FN31" s="34"/>
      <c r="FO31" s="34"/>
      <c r="FP31" s="34"/>
      <c r="FQ31" s="34"/>
      <c r="FR31" s="34"/>
      <c r="FS31" s="34"/>
      <c r="FT31" s="34"/>
      <c r="FU31" s="34"/>
      <c r="FV31" s="34"/>
      <c r="FW31" s="34"/>
      <c r="FX31" s="34"/>
      <c r="FY31" s="34"/>
      <c r="FZ31" s="34"/>
      <c r="GA31" s="34"/>
      <c r="GB31" s="34"/>
      <c r="GC31" s="34"/>
      <c r="GD31" s="34"/>
      <c r="GE31" s="34"/>
      <c r="GF31" s="34"/>
      <c r="GG31" s="34"/>
      <c r="GH31" s="34"/>
      <c r="GI31" s="34"/>
      <c r="GJ31" s="34"/>
      <c r="GK31" s="34"/>
      <c r="GL31" s="34"/>
      <c r="GM31" s="34"/>
      <c r="GN31" s="34"/>
      <c r="GO31" s="34"/>
      <c r="GP31" s="34"/>
      <c r="GQ31" s="34"/>
      <c r="GR31" s="34"/>
      <c r="GS31" s="34"/>
      <c r="GT31" s="34"/>
      <c r="GU31" s="34"/>
      <c r="GV31" s="34"/>
      <c r="GW31" s="34"/>
      <c r="GX31" s="34"/>
      <c r="GY31" s="34"/>
      <c r="GZ31" s="34"/>
      <c r="HA31" s="34"/>
      <c r="HB31" s="34"/>
      <c r="HC31" s="34"/>
      <c r="HD31" s="34"/>
      <c r="HE31" s="34"/>
      <c r="HF31" s="34"/>
      <c r="HG31" s="34"/>
      <c r="HH31" s="34"/>
      <c r="HI31" s="34"/>
      <c r="HJ31" s="34"/>
      <c r="HK31" s="34"/>
      <c r="HL31" s="34"/>
      <c r="HM31" s="34"/>
      <c r="HN31" s="34"/>
      <c r="HO31" s="34"/>
      <c r="HP31" s="34"/>
      <c r="HQ31" s="34"/>
      <c r="HR31" s="34"/>
      <c r="HS31" s="34"/>
      <c r="HT31" s="34"/>
      <c r="HU31" s="34"/>
      <c r="HV31" s="34"/>
      <c r="HW31" s="34"/>
      <c r="HX31" s="34"/>
      <c r="HY31" s="34"/>
      <c r="HZ31" s="34"/>
      <c r="IA31" s="34"/>
      <c r="IB31" s="34"/>
      <c r="IC31" s="34"/>
      <c r="ID31" s="34"/>
      <c r="IE31" s="34"/>
      <c r="IF31" s="34"/>
      <c r="IG31" s="34"/>
      <c r="IH31" s="34"/>
      <c r="II31" s="34"/>
      <c r="IJ31" s="34"/>
      <c r="IK31" s="34"/>
      <c r="IL31" s="34"/>
      <c r="IM31" s="34"/>
      <c r="IN31" s="34"/>
      <c r="IO31" s="34"/>
      <c r="IP31" s="34"/>
      <c r="IQ31" s="34"/>
      <c r="IR31" s="34"/>
      <c r="IS31" s="34"/>
      <c r="IT31" s="34"/>
      <c r="IU31" s="34"/>
      <c r="IV31" s="34"/>
      <c r="IW31" s="34"/>
    </row>
    <row r="32" customFormat="false" ht="15.75" hidden="false" customHeight="false" outlineLevel="0" collapsed="false">
      <c r="A32" s="34"/>
      <c r="B32" s="160"/>
      <c r="C32" s="139"/>
      <c r="D32" s="139"/>
      <c r="E32" s="139"/>
      <c r="F32" s="139"/>
      <c r="G32" s="139"/>
      <c r="H32" s="139"/>
      <c r="I32" s="139"/>
      <c r="J32" s="139"/>
      <c r="K32" s="139"/>
      <c r="L32" s="139"/>
      <c r="M32" s="139"/>
      <c r="N32" s="139"/>
      <c r="O32" s="139"/>
      <c r="P32" s="139"/>
      <c r="Q32" s="185"/>
      <c r="R32" s="104"/>
      <c r="S32" s="104"/>
      <c r="T32" s="104"/>
      <c r="U32" s="104"/>
      <c r="V32" s="104"/>
      <c r="W32" s="10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  <c r="EL32" s="34"/>
      <c r="EM32" s="34"/>
      <c r="EN32" s="34"/>
      <c r="EO32" s="34"/>
      <c r="EP32" s="34"/>
      <c r="EQ32" s="34"/>
      <c r="ER32" s="34"/>
      <c r="ES32" s="34"/>
      <c r="ET32" s="34"/>
      <c r="EU32" s="34"/>
      <c r="EV32" s="34"/>
      <c r="EW32" s="34"/>
      <c r="EX32" s="34"/>
      <c r="EY32" s="34"/>
      <c r="EZ32" s="34"/>
      <c r="FA32" s="34"/>
      <c r="FB32" s="34"/>
      <c r="FC32" s="34"/>
      <c r="FD32" s="34"/>
      <c r="FE32" s="34"/>
      <c r="FF32" s="34"/>
      <c r="FG32" s="34"/>
      <c r="FH32" s="34"/>
      <c r="FI32" s="34"/>
      <c r="FJ32" s="34"/>
      <c r="FK32" s="34"/>
      <c r="FL32" s="34"/>
      <c r="FM32" s="34"/>
      <c r="FN32" s="34"/>
      <c r="FO32" s="34"/>
      <c r="FP32" s="34"/>
      <c r="FQ32" s="34"/>
      <c r="FR32" s="34"/>
      <c r="FS32" s="34"/>
      <c r="FT32" s="34"/>
      <c r="FU32" s="34"/>
      <c r="FV32" s="34"/>
      <c r="FW32" s="34"/>
      <c r="FX32" s="34"/>
      <c r="FY32" s="34"/>
      <c r="FZ32" s="34"/>
      <c r="GA32" s="34"/>
      <c r="GB32" s="34"/>
      <c r="GC32" s="34"/>
      <c r="GD32" s="34"/>
      <c r="GE32" s="34"/>
      <c r="GF32" s="34"/>
      <c r="GG32" s="34"/>
      <c r="GH32" s="34"/>
      <c r="GI32" s="34"/>
      <c r="GJ32" s="34"/>
      <c r="GK32" s="34"/>
      <c r="GL32" s="34"/>
      <c r="GM32" s="34"/>
      <c r="GN32" s="34"/>
      <c r="GO32" s="34"/>
      <c r="GP32" s="34"/>
      <c r="GQ32" s="34"/>
      <c r="GR32" s="34"/>
      <c r="GS32" s="34"/>
      <c r="GT32" s="34"/>
      <c r="GU32" s="34"/>
      <c r="GV32" s="34"/>
      <c r="GW32" s="34"/>
      <c r="GX32" s="34"/>
      <c r="GY32" s="34"/>
      <c r="GZ32" s="34"/>
      <c r="HA32" s="34"/>
      <c r="HB32" s="34"/>
      <c r="HC32" s="34"/>
      <c r="HD32" s="34"/>
      <c r="HE32" s="34"/>
      <c r="HF32" s="34"/>
      <c r="HG32" s="34"/>
      <c r="HH32" s="34"/>
      <c r="HI32" s="34"/>
      <c r="HJ32" s="34"/>
      <c r="HK32" s="34"/>
      <c r="HL32" s="34"/>
      <c r="HM32" s="34"/>
      <c r="HN32" s="34"/>
      <c r="HO32" s="34"/>
      <c r="HP32" s="34"/>
      <c r="HQ32" s="34"/>
      <c r="HR32" s="34"/>
      <c r="HS32" s="34"/>
      <c r="HT32" s="34"/>
      <c r="HU32" s="34"/>
      <c r="HV32" s="34"/>
      <c r="HW32" s="34"/>
      <c r="HX32" s="34"/>
      <c r="HY32" s="34"/>
      <c r="HZ32" s="34"/>
      <c r="IA32" s="34"/>
      <c r="IB32" s="34"/>
      <c r="IC32" s="34"/>
      <c r="ID32" s="34"/>
      <c r="IE32" s="34"/>
      <c r="IF32" s="34"/>
      <c r="IG32" s="34"/>
      <c r="IH32" s="34"/>
      <c r="II32" s="34"/>
      <c r="IJ32" s="34"/>
      <c r="IK32" s="34"/>
      <c r="IL32" s="34"/>
      <c r="IM32" s="34"/>
      <c r="IN32" s="34"/>
      <c r="IO32" s="34"/>
      <c r="IP32" s="34"/>
      <c r="IQ32" s="34"/>
      <c r="IR32" s="34"/>
      <c r="IS32" s="34"/>
      <c r="IT32" s="34"/>
      <c r="IU32" s="34"/>
      <c r="IV32" s="34"/>
      <c r="IW32" s="34"/>
    </row>
    <row r="33" customFormat="false" ht="16.5" hidden="false" customHeight="true" outlineLevel="0" collapsed="false">
      <c r="A33" s="199" t="s">
        <v>41</v>
      </c>
      <c r="B33" s="113" t="s">
        <v>74</v>
      </c>
      <c r="C33" s="113"/>
      <c r="D33" s="113"/>
      <c r="E33" s="113"/>
      <c r="F33" s="168"/>
      <c r="G33" s="114" t="s">
        <v>75</v>
      </c>
      <c r="H33" s="114"/>
      <c r="I33" s="114"/>
      <c r="J33" s="114"/>
      <c r="K33" s="169"/>
      <c r="L33" s="114" t="s">
        <v>86</v>
      </c>
      <c r="M33" s="114"/>
      <c r="N33" s="114"/>
      <c r="O33" s="114"/>
      <c r="P33" s="200"/>
      <c r="Q33" s="138"/>
      <c r="R33" s="105"/>
      <c r="S33" s="105"/>
      <c r="T33" s="105"/>
      <c r="U33" s="105"/>
      <c r="V33" s="105"/>
      <c r="W33" s="105"/>
      <c r="X33" s="105"/>
      <c r="Y33" s="105"/>
      <c r="Z33" s="139"/>
      <c r="AA33" s="139"/>
      <c r="AB33" s="139"/>
      <c r="AC33" s="139"/>
      <c r="AD33" s="139"/>
      <c r="AE33" s="139"/>
      <c r="AF33" s="139"/>
      <c r="AG33" s="139"/>
      <c r="AH33" s="139"/>
      <c r="AI33" s="139"/>
      <c r="AJ33" s="139"/>
      <c r="AK33" s="139"/>
      <c r="AL33" s="139"/>
      <c r="AM33" s="139"/>
      <c r="AN33" s="139"/>
      <c r="AO33" s="139"/>
      <c r="AP33" s="139"/>
      <c r="AQ33" s="139"/>
      <c r="AR33" s="139"/>
      <c r="AS33" s="139"/>
      <c r="AT33" s="139"/>
      <c r="AU33" s="139"/>
      <c r="AV33" s="139"/>
      <c r="AW33" s="139"/>
      <c r="AX33" s="139"/>
      <c r="AY33" s="139"/>
      <c r="AZ33" s="139"/>
      <c r="BA33" s="139"/>
      <c r="BB33" s="139"/>
      <c r="BC33" s="139"/>
      <c r="BD33" s="139"/>
      <c r="BE33" s="139"/>
      <c r="BF33" s="139"/>
      <c r="BG33" s="139"/>
      <c r="BH33" s="139"/>
      <c r="BI33" s="139"/>
      <c r="BJ33" s="139"/>
      <c r="BK33" s="139"/>
      <c r="BL33" s="139"/>
      <c r="BM33" s="139"/>
      <c r="BN33" s="139"/>
      <c r="BO33" s="139"/>
      <c r="BP33" s="139"/>
      <c r="BQ33" s="139"/>
      <c r="BR33" s="139"/>
      <c r="BS33" s="139"/>
      <c r="BT33" s="139"/>
      <c r="BU33" s="139"/>
      <c r="BV33" s="139"/>
      <c r="BW33" s="139"/>
      <c r="BX33" s="139"/>
      <c r="BY33" s="139"/>
      <c r="BZ33" s="139"/>
      <c r="CA33" s="139"/>
      <c r="CB33" s="139"/>
      <c r="CC33" s="139"/>
      <c r="CD33" s="139"/>
      <c r="CE33" s="139"/>
      <c r="CF33" s="139"/>
      <c r="CG33" s="139"/>
      <c r="CH33" s="139"/>
      <c r="CI33" s="139"/>
      <c r="CJ33" s="139"/>
      <c r="CK33" s="139"/>
      <c r="CL33" s="139"/>
      <c r="CM33" s="139"/>
      <c r="CN33" s="139"/>
      <c r="CO33" s="139"/>
      <c r="CP33" s="139"/>
      <c r="CQ33" s="139"/>
      <c r="CR33" s="139"/>
      <c r="CS33" s="139"/>
      <c r="CT33" s="139"/>
      <c r="CU33" s="139"/>
      <c r="CV33" s="139"/>
      <c r="CW33" s="139"/>
      <c r="CX33" s="139"/>
      <c r="CY33" s="139"/>
      <c r="CZ33" s="139"/>
      <c r="DA33" s="139"/>
      <c r="DB33" s="139"/>
      <c r="DC33" s="139"/>
      <c r="DD33" s="139"/>
      <c r="DE33" s="139"/>
      <c r="DF33" s="139"/>
      <c r="DG33" s="139"/>
      <c r="DH33" s="139"/>
      <c r="DI33" s="139"/>
      <c r="DJ33" s="139"/>
      <c r="DK33" s="139"/>
      <c r="DL33" s="139"/>
      <c r="DM33" s="139"/>
      <c r="DN33" s="139"/>
      <c r="DO33" s="139"/>
      <c r="DP33" s="139"/>
      <c r="DQ33" s="139"/>
      <c r="DR33" s="139"/>
      <c r="DS33" s="139"/>
      <c r="DT33" s="139"/>
      <c r="DU33" s="139"/>
      <c r="DV33" s="139"/>
      <c r="DW33" s="139"/>
      <c r="DX33" s="139"/>
      <c r="DY33" s="139"/>
      <c r="DZ33" s="139"/>
      <c r="EA33" s="139"/>
      <c r="EB33" s="139"/>
      <c r="EC33" s="139"/>
      <c r="ED33" s="139"/>
      <c r="EE33" s="139"/>
      <c r="EF33" s="139"/>
      <c r="EG33" s="139"/>
      <c r="EH33" s="139"/>
      <c r="EI33" s="139"/>
      <c r="EJ33" s="139"/>
      <c r="EK33" s="139"/>
      <c r="EL33" s="139"/>
      <c r="EM33" s="139"/>
      <c r="EN33" s="139"/>
      <c r="EO33" s="139"/>
      <c r="EP33" s="139"/>
      <c r="EQ33" s="139"/>
      <c r="ER33" s="139"/>
      <c r="ES33" s="139"/>
      <c r="ET33" s="139"/>
      <c r="EU33" s="139"/>
      <c r="EV33" s="139"/>
      <c r="EW33" s="139"/>
      <c r="EX33" s="139"/>
      <c r="EY33" s="139"/>
      <c r="EZ33" s="139"/>
      <c r="FA33" s="139"/>
      <c r="FB33" s="139"/>
      <c r="FC33" s="139"/>
      <c r="FD33" s="139"/>
      <c r="FE33" s="139"/>
      <c r="FF33" s="139"/>
      <c r="FG33" s="139"/>
      <c r="FH33" s="139"/>
      <c r="FI33" s="139"/>
      <c r="FJ33" s="139"/>
      <c r="FK33" s="139"/>
      <c r="FL33" s="139"/>
      <c r="FM33" s="139"/>
      <c r="FN33" s="139"/>
      <c r="FO33" s="139"/>
      <c r="FP33" s="139"/>
      <c r="FQ33" s="139"/>
      <c r="FR33" s="139"/>
      <c r="FS33" s="139"/>
      <c r="FT33" s="139"/>
      <c r="FU33" s="139"/>
      <c r="FV33" s="139"/>
      <c r="FW33" s="139"/>
      <c r="FX33" s="139"/>
      <c r="FY33" s="139"/>
      <c r="FZ33" s="139"/>
      <c r="GA33" s="139"/>
      <c r="GB33" s="139"/>
      <c r="GC33" s="139"/>
      <c r="GD33" s="139"/>
      <c r="GE33" s="139"/>
      <c r="GF33" s="139"/>
      <c r="GG33" s="139"/>
      <c r="GH33" s="139"/>
      <c r="GI33" s="139"/>
      <c r="GJ33" s="139"/>
      <c r="GK33" s="139"/>
      <c r="GL33" s="139"/>
      <c r="GM33" s="139"/>
      <c r="GN33" s="139"/>
      <c r="GO33" s="139"/>
      <c r="GP33" s="139"/>
      <c r="GQ33" s="139"/>
      <c r="GR33" s="139"/>
      <c r="GS33" s="139"/>
      <c r="GT33" s="139"/>
      <c r="GU33" s="139"/>
      <c r="GV33" s="139"/>
      <c r="GW33" s="139"/>
      <c r="GX33" s="139"/>
      <c r="GY33" s="139"/>
      <c r="GZ33" s="139"/>
      <c r="HA33" s="139"/>
      <c r="HB33" s="139"/>
      <c r="HC33" s="139"/>
      <c r="HD33" s="139"/>
      <c r="HE33" s="139"/>
      <c r="HF33" s="139"/>
      <c r="HG33" s="139"/>
      <c r="HH33" s="139"/>
      <c r="HI33" s="139"/>
      <c r="HJ33" s="139"/>
      <c r="HK33" s="139"/>
      <c r="HL33" s="139"/>
      <c r="HM33" s="139"/>
      <c r="HN33" s="139"/>
      <c r="HO33" s="139"/>
      <c r="HP33" s="139"/>
      <c r="HQ33" s="139"/>
      <c r="HR33" s="139"/>
      <c r="HS33" s="139"/>
      <c r="HT33" s="139"/>
      <c r="HU33" s="139"/>
      <c r="HV33" s="139"/>
      <c r="HW33" s="139"/>
      <c r="HX33" s="139"/>
      <c r="HY33" s="139"/>
      <c r="HZ33" s="139"/>
      <c r="IA33" s="139"/>
      <c r="IB33" s="139"/>
      <c r="IC33" s="139"/>
      <c r="ID33" s="139"/>
      <c r="IE33" s="139"/>
      <c r="IF33" s="139"/>
      <c r="IG33" s="139"/>
      <c r="IH33" s="139"/>
      <c r="II33" s="139"/>
      <c r="IJ33" s="139"/>
      <c r="IK33" s="139"/>
      <c r="IL33" s="139"/>
      <c r="IM33" s="139"/>
      <c r="IN33" s="139"/>
      <c r="IO33" s="139"/>
      <c r="IP33" s="139"/>
      <c r="IQ33" s="139"/>
      <c r="IR33" s="139"/>
      <c r="IS33" s="139"/>
      <c r="IT33" s="139"/>
      <c r="IU33" s="139"/>
      <c r="IV33" s="139"/>
      <c r="IW33" s="139"/>
    </row>
    <row r="34" customFormat="false" ht="14.25" hidden="false" customHeight="false" outlineLevel="0" collapsed="false">
      <c r="A34" s="34"/>
      <c r="B34" s="117" t="s">
        <v>43</v>
      </c>
      <c r="C34" s="118" t="s">
        <v>45</v>
      </c>
      <c r="D34" s="118" t="s">
        <v>48</v>
      </c>
      <c r="E34" s="118" t="s">
        <v>53</v>
      </c>
      <c r="F34" s="119"/>
      <c r="G34" s="172" t="s">
        <v>43</v>
      </c>
      <c r="H34" s="118" t="s">
        <v>45</v>
      </c>
      <c r="I34" s="118" t="s">
        <v>48</v>
      </c>
      <c r="J34" s="118" t="s">
        <v>53</v>
      </c>
      <c r="K34" s="119"/>
      <c r="L34" s="172" t="s">
        <v>43</v>
      </c>
      <c r="M34" s="118" t="s">
        <v>45</v>
      </c>
      <c r="N34" s="118" t="s">
        <v>48</v>
      </c>
      <c r="O34" s="173" t="s">
        <v>53</v>
      </c>
      <c r="P34" s="162"/>
      <c r="Q34" s="144"/>
      <c r="R34" s="142"/>
      <c r="S34" s="34"/>
      <c r="T34" s="34"/>
      <c r="U34" s="34"/>
      <c r="V34" s="34"/>
      <c r="W34" s="145"/>
      <c r="X34" s="142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  <c r="EL34" s="34"/>
      <c r="EM34" s="34"/>
      <c r="EN34" s="34"/>
      <c r="EO34" s="34"/>
      <c r="EP34" s="34"/>
      <c r="EQ34" s="34"/>
      <c r="ER34" s="34"/>
      <c r="ES34" s="34"/>
      <c r="ET34" s="34"/>
      <c r="EU34" s="34"/>
      <c r="EV34" s="34"/>
      <c r="EW34" s="34"/>
      <c r="EX34" s="34"/>
      <c r="EY34" s="34"/>
      <c r="EZ34" s="34"/>
      <c r="FA34" s="34"/>
      <c r="FB34" s="34"/>
      <c r="FC34" s="34"/>
      <c r="FD34" s="34"/>
      <c r="FE34" s="34"/>
      <c r="FF34" s="34"/>
      <c r="FG34" s="34"/>
      <c r="FH34" s="34"/>
      <c r="FI34" s="34"/>
      <c r="FJ34" s="34"/>
      <c r="FK34" s="34"/>
      <c r="FL34" s="34"/>
      <c r="FM34" s="34"/>
      <c r="FN34" s="34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4"/>
      <c r="GF34" s="34"/>
      <c r="GG34" s="34"/>
      <c r="GH34" s="34"/>
      <c r="GI34" s="34"/>
      <c r="GJ34" s="34"/>
      <c r="GK34" s="34"/>
      <c r="GL34" s="34"/>
      <c r="GM34" s="34"/>
      <c r="GN34" s="34"/>
      <c r="GO34" s="34"/>
      <c r="GP34" s="34"/>
      <c r="GQ34" s="34"/>
      <c r="GR34" s="34"/>
      <c r="GS34" s="34"/>
      <c r="GT34" s="34"/>
      <c r="GU34" s="34"/>
      <c r="GV34" s="34"/>
      <c r="GW34" s="34"/>
      <c r="GX34" s="34"/>
      <c r="GY34" s="34"/>
      <c r="GZ34" s="34"/>
      <c r="HA34" s="34"/>
      <c r="HB34" s="34"/>
      <c r="HC34" s="34"/>
      <c r="HD34" s="34"/>
      <c r="HE34" s="34"/>
      <c r="HF34" s="34"/>
      <c r="HG34" s="34"/>
      <c r="HH34" s="34"/>
      <c r="HI34" s="34"/>
      <c r="HJ34" s="34"/>
      <c r="HK34" s="34"/>
      <c r="HL34" s="34"/>
      <c r="HM34" s="34"/>
      <c r="HN34" s="34"/>
      <c r="HO34" s="34"/>
      <c r="HP34" s="34"/>
      <c r="HQ34" s="34"/>
      <c r="HR34" s="34"/>
      <c r="HS34" s="34"/>
      <c r="HT34" s="34"/>
      <c r="HU34" s="34"/>
      <c r="HV34" s="34"/>
      <c r="HW34" s="34"/>
      <c r="HX34" s="34"/>
      <c r="HY34" s="34"/>
      <c r="HZ34" s="34"/>
      <c r="IA34" s="34"/>
      <c r="IB34" s="34"/>
      <c r="IC34" s="34"/>
      <c r="ID34" s="34"/>
      <c r="IE34" s="34"/>
      <c r="IF34" s="34"/>
      <c r="IG34" s="34"/>
      <c r="IH34" s="34"/>
      <c r="II34" s="34"/>
      <c r="IJ34" s="34"/>
      <c r="IK34" s="34"/>
      <c r="IL34" s="34"/>
      <c r="IM34" s="34"/>
      <c r="IN34" s="34"/>
      <c r="IO34" s="34"/>
      <c r="IP34" s="34"/>
      <c r="IQ34" s="34"/>
      <c r="IR34" s="34"/>
      <c r="IS34" s="34"/>
      <c r="IT34" s="34"/>
      <c r="IU34" s="34"/>
      <c r="IV34" s="34"/>
      <c r="IW34" s="34"/>
    </row>
    <row r="35" customFormat="false" ht="15" hidden="false" customHeight="false" outlineLevel="0" collapsed="false">
      <c r="A35" s="34"/>
      <c r="B35" s="122"/>
      <c r="C35" s="125"/>
      <c r="D35" s="125"/>
      <c r="E35" s="125"/>
      <c r="F35" s="126"/>
      <c r="G35" s="122"/>
      <c r="H35" s="125"/>
      <c r="I35" s="125"/>
      <c r="J35" s="125"/>
      <c r="K35" s="126"/>
      <c r="L35" s="122"/>
      <c r="M35" s="125"/>
      <c r="N35" s="125"/>
      <c r="O35" s="176"/>
      <c r="P35" s="144"/>
      <c r="Q35" s="144"/>
      <c r="R35" s="142"/>
      <c r="S35" s="34"/>
      <c r="T35" s="34"/>
      <c r="U35" s="34"/>
      <c r="V35" s="34"/>
      <c r="W35" s="145"/>
      <c r="X35" s="142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  <c r="EL35" s="34"/>
      <c r="EM35" s="34"/>
      <c r="EN35" s="34"/>
      <c r="EO35" s="34"/>
      <c r="EP35" s="34"/>
      <c r="EQ35" s="34"/>
      <c r="ER35" s="34"/>
      <c r="ES35" s="34"/>
      <c r="ET35" s="34"/>
      <c r="EU35" s="34"/>
      <c r="EV35" s="34"/>
      <c r="EW35" s="34"/>
      <c r="EX35" s="34"/>
      <c r="EY35" s="34"/>
      <c r="EZ35" s="34"/>
      <c r="FA35" s="34"/>
      <c r="FB35" s="34"/>
      <c r="FC35" s="34"/>
      <c r="FD35" s="34"/>
      <c r="FE35" s="34"/>
      <c r="FF35" s="34"/>
      <c r="FG35" s="34"/>
      <c r="FH35" s="34"/>
      <c r="FI35" s="34"/>
      <c r="FJ35" s="34"/>
      <c r="FK35" s="34"/>
      <c r="FL35" s="34"/>
      <c r="FM35" s="34"/>
      <c r="FN35" s="34"/>
      <c r="FO35" s="34"/>
      <c r="FP35" s="34"/>
      <c r="FQ35" s="34"/>
      <c r="FR35" s="34"/>
      <c r="FS35" s="34"/>
      <c r="FT35" s="34"/>
      <c r="FU35" s="34"/>
      <c r="FV35" s="34"/>
      <c r="FW35" s="34"/>
      <c r="FX35" s="34"/>
      <c r="FY35" s="34"/>
      <c r="FZ35" s="34"/>
      <c r="GA35" s="34"/>
      <c r="GB35" s="34"/>
      <c r="GC35" s="34"/>
      <c r="GD35" s="34"/>
      <c r="GE35" s="34"/>
      <c r="GF35" s="34"/>
      <c r="GG35" s="34"/>
      <c r="GH35" s="34"/>
      <c r="GI35" s="34"/>
      <c r="GJ35" s="34"/>
      <c r="GK35" s="34"/>
      <c r="GL35" s="34"/>
      <c r="GM35" s="34"/>
      <c r="GN35" s="34"/>
      <c r="GO35" s="34"/>
      <c r="GP35" s="34"/>
      <c r="GQ35" s="34"/>
      <c r="GR35" s="34"/>
      <c r="GS35" s="34"/>
      <c r="GT35" s="34"/>
      <c r="GU35" s="34"/>
      <c r="GV35" s="34"/>
      <c r="GW35" s="34"/>
      <c r="GX35" s="34"/>
      <c r="GY35" s="34"/>
      <c r="GZ35" s="34"/>
      <c r="HA35" s="34"/>
      <c r="HB35" s="34"/>
      <c r="HC35" s="34"/>
      <c r="HD35" s="34"/>
      <c r="HE35" s="34"/>
      <c r="HF35" s="34"/>
      <c r="HG35" s="34"/>
      <c r="HH35" s="34"/>
      <c r="HI35" s="34"/>
      <c r="HJ35" s="34"/>
      <c r="HK35" s="34"/>
      <c r="HL35" s="34"/>
      <c r="HM35" s="34"/>
      <c r="HN35" s="34"/>
      <c r="HO35" s="34"/>
      <c r="HP35" s="34"/>
      <c r="HQ35" s="34"/>
      <c r="HR35" s="34"/>
      <c r="HS35" s="34"/>
      <c r="HT35" s="34"/>
      <c r="HU35" s="34"/>
      <c r="HV35" s="34"/>
      <c r="HW35" s="34"/>
      <c r="HX35" s="34"/>
      <c r="HY35" s="34"/>
      <c r="HZ35" s="34"/>
      <c r="IA35" s="34"/>
      <c r="IB35" s="34"/>
      <c r="IC35" s="34"/>
      <c r="ID35" s="34"/>
      <c r="IE35" s="34"/>
      <c r="IF35" s="34"/>
      <c r="IG35" s="34"/>
      <c r="IH35" s="34"/>
      <c r="II35" s="34"/>
      <c r="IJ35" s="34"/>
      <c r="IK35" s="34"/>
      <c r="IL35" s="34"/>
      <c r="IM35" s="34"/>
      <c r="IN35" s="34"/>
      <c r="IO35" s="34"/>
      <c r="IP35" s="34"/>
      <c r="IQ35" s="34"/>
      <c r="IR35" s="34"/>
      <c r="IS35" s="34"/>
      <c r="IT35" s="34"/>
      <c r="IU35" s="34"/>
      <c r="IV35" s="34"/>
      <c r="IW35" s="34"/>
    </row>
    <row r="36" customFormat="false" ht="14.25" hidden="false" customHeight="false" outlineLevel="0" collapsed="false">
      <c r="A36" s="34"/>
      <c r="B36" s="122" t="s">
        <v>78</v>
      </c>
      <c r="C36" s="123" t="n">
        <f aca="false">Description!$I$23</f>
        <v>0.8</v>
      </c>
      <c r="D36" s="123" t="n">
        <f aca="false">Description!$I$23</f>
        <v>0.8</v>
      </c>
      <c r="E36" s="123" t="n">
        <f aca="false">Description!$I$23</f>
        <v>0.8</v>
      </c>
      <c r="F36" s="124" t="s">
        <v>79</v>
      </c>
      <c r="G36" s="122" t="s">
        <v>78</v>
      </c>
      <c r="H36" s="123" t="n">
        <f aca="false">Description!$I$34</f>
        <v>1</v>
      </c>
      <c r="I36" s="123" t="n">
        <f aca="false">Description!$I$34</f>
        <v>1</v>
      </c>
      <c r="J36" s="123" t="n">
        <f aca="false">Description!$I$34</f>
        <v>1</v>
      </c>
      <c r="K36" s="124" t="s">
        <v>79</v>
      </c>
      <c r="L36" s="122" t="s">
        <v>78</v>
      </c>
      <c r="M36" s="123" t="n">
        <f aca="false">Description!$I$45</f>
        <v>0.75</v>
      </c>
      <c r="N36" s="123" t="n">
        <f aca="false">Description!$I$45</f>
        <v>0.75</v>
      </c>
      <c r="O36" s="178" t="n">
        <f aca="false">Description!$I$45</f>
        <v>0.75</v>
      </c>
      <c r="P36" s="144" t="s">
        <v>83</v>
      </c>
      <c r="Q36" s="144"/>
      <c r="R36" s="142"/>
      <c r="S36" s="34"/>
      <c r="T36" s="34"/>
      <c r="U36" s="34"/>
      <c r="V36" s="34"/>
      <c r="W36" s="145"/>
      <c r="X36" s="142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  <c r="AY36" s="34"/>
      <c r="AZ36" s="34"/>
      <c r="BA36" s="34"/>
      <c r="BB36" s="34"/>
      <c r="BC36" s="34"/>
      <c r="BD36" s="34"/>
      <c r="BE36" s="34"/>
      <c r="BF36" s="34"/>
      <c r="BG36" s="34"/>
      <c r="BH36" s="34"/>
      <c r="BI36" s="34"/>
      <c r="BJ36" s="34"/>
      <c r="BK36" s="34"/>
      <c r="BL36" s="34"/>
      <c r="BM36" s="34"/>
      <c r="BN36" s="34"/>
      <c r="BO36" s="34"/>
      <c r="BP36" s="34"/>
      <c r="BQ36" s="34"/>
      <c r="BR36" s="34"/>
      <c r="BS36" s="34"/>
      <c r="BT36" s="34"/>
      <c r="BU36" s="34"/>
      <c r="BV36" s="34"/>
      <c r="BW36" s="34"/>
      <c r="BX36" s="34"/>
      <c r="BY36" s="34"/>
      <c r="BZ36" s="34"/>
      <c r="CA36" s="34"/>
      <c r="CB36" s="34"/>
      <c r="CC36" s="34"/>
      <c r="CD36" s="34"/>
      <c r="CE36" s="34"/>
      <c r="CF36" s="34"/>
      <c r="CG36" s="34"/>
      <c r="CH36" s="34"/>
      <c r="CI36" s="34"/>
      <c r="CJ36" s="34"/>
      <c r="CK36" s="34"/>
      <c r="CL36" s="34"/>
      <c r="CM36" s="34"/>
      <c r="CN36" s="34"/>
      <c r="CO36" s="34"/>
      <c r="CP36" s="34"/>
      <c r="CQ36" s="34"/>
      <c r="CR36" s="34"/>
      <c r="CS36" s="34"/>
      <c r="CT36" s="34"/>
      <c r="CU36" s="34"/>
      <c r="CV36" s="34"/>
      <c r="CW36" s="34"/>
      <c r="CX36" s="34"/>
      <c r="CY36" s="34"/>
      <c r="CZ36" s="34"/>
      <c r="DA36" s="34"/>
      <c r="DB36" s="34"/>
      <c r="DC36" s="34"/>
      <c r="DD36" s="34"/>
      <c r="DE36" s="34"/>
      <c r="DF36" s="34"/>
      <c r="DG36" s="34"/>
      <c r="DH36" s="34"/>
      <c r="DI36" s="34"/>
      <c r="DJ36" s="34"/>
      <c r="DK36" s="34"/>
      <c r="DL36" s="34"/>
      <c r="DM36" s="34"/>
      <c r="DN36" s="34"/>
      <c r="DO36" s="34"/>
      <c r="DP36" s="34"/>
      <c r="DQ36" s="34"/>
      <c r="DR36" s="34"/>
      <c r="DS36" s="34"/>
      <c r="DT36" s="34"/>
      <c r="DU36" s="34"/>
      <c r="DV36" s="34"/>
      <c r="DW36" s="34"/>
      <c r="DX36" s="34"/>
      <c r="DY36" s="34"/>
      <c r="DZ36" s="34"/>
      <c r="EA36" s="34"/>
      <c r="EB36" s="34"/>
      <c r="EC36" s="34"/>
      <c r="ED36" s="34"/>
      <c r="EE36" s="34"/>
      <c r="EF36" s="34"/>
      <c r="EG36" s="34"/>
      <c r="EH36" s="34"/>
      <c r="EI36" s="34"/>
      <c r="EJ36" s="34"/>
      <c r="EK36" s="34"/>
      <c r="EL36" s="34"/>
      <c r="EM36" s="34"/>
      <c r="EN36" s="34"/>
      <c r="EO36" s="34"/>
      <c r="EP36" s="34"/>
      <c r="EQ36" s="34"/>
      <c r="ER36" s="34"/>
      <c r="ES36" s="34"/>
      <c r="ET36" s="34"/>
      <c r="EU36" s="34"/>
      <c r="EV36" s="34"/>
      <c r="EW36" s="34"/>
      <c r="EX36" s="34"/>
      <c r="EY36" s="34"/>
      <c r="EZ36" s="34"/>
      <c r="FA36" s="34"/>
      <c r="FB36" s="34"/>
      <c r="FC36" s="34"/>
      <c r="FD36" s="34"/>
      <c r="FE36" s="34"/>
      <c r="FF36" s="34"/>
      <c r="FG36" s="34"/>
      <c r="FH36" s="34"/>
      <c r="FI36" s="34"/>
      <c r="FJ36" s="34"/>
      <c r="FK36" s="34"/>
      <c r="FL36" s="34"/>
      <c r="FM36" s="34"/>
      <c r="FN36" s="34"/>
      <c r="FO36" s="34"/>
      <c r="FP36" s="34"/>
      <c r="FQ36" s="34"/>
      <c r="FR36" s="34"/>
      <c r="FS36" s="34"/>
      <c r="FT36" s="34"/>
      <c r="FU36" s="34"/>
      <c r="FV36" s="34"/>
      <c r="FW36" s="34"/>
      <c r="FX36" s="34"/>
      <c r="FY36" s="34"/>
      <c r="FZ36" s="34"/>
      <c r="GA36" s="34"/>
      <c r="GB36" s="34"/>
      <c r="GC36" s="34"/>
      <c r="GD36" s="34"/>
      <c r="GE36" s="34"/>
      <c r="GF36" s="34"/>
      <c r="GG36" s="34"/>
      <c r="GH36" s="34"/>
      <c r="GI36" s="34"/>
      <c r="GJ36" s="34"/>
      <c r="GK36" s="34"/>
      <c r="GL36" s="34"/>
      <c r="GM36" s="34"/>
      <c r="GN36" s="34"/>
      <c r="GO36" s="34"/>
      <c r="GP36" s="34"/>
      <c r="GQ36" s="34"/>
      <c r="GR36" s="34"/>
      <c r="GS36" s="34"/>
      <c r="GT36" s="34"/>
      <c r="GU36" s="34"/>
      <c r="GV36" s="34"/>
      <c r="GW36" s="34"/>
      <c r="GX36" s="34"/>
      <c r="GY36" s="34"/>
      <c r="GZ36" s="34"/>
      <c r="HA36" s="34"/>
      <c r="HB36" s="34"/>
      <c r="HC36" s="34"/>
      <c r="HD36" s="34"/>
      <c r="HE36" s="34"/>
      <c r="HF36" s="34"/>
      <c r="HG36" s="34"/>
      <c r="HH36" s="34"/>
      <c r="HI36" s="34"/>
      <c r="HJ36" s="34"/>
      <c r="HK36" s="34"/>
      <c r="HL36" s="34"/>
      <c r="HM36" s="34"/>
      <c r="HN36" s="34"/>
      <c r="HO36" s="34"/>
      <c r="HP36" s="34"/>
      <c r="HQ36" s="34"/>
      <c r="HR36" s="34"/>
      <c r="HS36" s="34"/>
      <c r="HT36" s="34"/>
      <c r="HU36" s="34"/>
      <c r="HV36" s="34"/>
      <c r="HW36" s="34"/>
      <c r="HX36" s="34"/>
      <c r="HY36" s="34"/>
      <c r="HZ36" s="34"/>
      <c r="IA36" s="34"/>
      <c r="IB36" s="34"/>
      <c r="IC36" s="34"/>
      <c r="ID36" s="34"/>
      <c r="IE36" s="34"/>
      <c r="IF36" s="34"/>
      <c r="IG36" s="34"/>
      <c r="IH36" s="34"/>
      <c r="II36" s="34"/>
      <c r="IJ36" s="34"/>
      <c r="IK36" s="34"/>
      <c r="IL36" s="34"/>
      <c r="IM36" s="34"/>
      <c r="IN36" s="34"/>
      <c r="IO36" s="34"/>
      <c r="IP36" s="34"/>
      <c r="IQ36" s="34"/>
      <c r="IR36" s="34"/>
      <c r="IS36" s="34"/>
      <c r="IT36" s="34"/>
      <c r="IU36" s="34"/>
      <c r="IV36" s="34"/>
      <c r="IW36" s="34"/>
    </row>
    <row r="37" customFormat="false" ht="15" hidden="false" customHeight="false" outlineLevel="0" collapsed="false">
      <c r="A37" s="34"/>
      <c r="B37" s="122" t="s">
        <v>80</v>
      </c>
      <c r="C37" s="123" t="n">
        <f aca="false">Description!$I$25</f>
        <v>0.95</v>
      </c>
      <c r="D37" s="123" t="n">
        <f aca="false">Description!$I$26</f>
        <v>0</v>
      </c>
      <c r="E37" s="123" t="n">
        <f aca="false">Description!$I$27</f>
        <v>0.05</v>
      </c>
      <c r="F37" s="124" t="s">
        <v>81</v>
      </c>
      <c r="G37" s="122" t="s">
        <v>80</v>
      </c>
      <c r="H37" s="123" t="n">
        <f aca="false">Description!$I$36</f>
        <v>0.2</v>
      </c>
      <c r="I37" s="123" t="n">
        <f aca="false">Description!$I$37</f>
        <v>0.6</v>
      </c>
      <c r="J37" s="123" t="n">
        <f aca="false">Description!$I$38</f>
        <v>0.2</v>
      </c>
      <c r="K37" s="124" t="s">
        <v>81</v>
      </c>
      <c r="L37" s="122" t="s">
        <v>80</v>
      </c>
      <c r="M37" s="123" t="n">
        <f aca="false">Description!$I$47</f>
        <v>0.2</v>
      </c>
      <c r="N37" s="123" t="n">
        <f aca="false">Description!$I$48</f>
        <v>0.6</v>
      </c>
      <c r="O37" s="178" t="n">
        <f aca="false">Description!$I$49</f>
        <v>0.2</v>
      </c>
      <c r="P37" s="164" t="s">
        <v>81</v>
      </c>
      <c r="Q37" s="144"/>
      <c r="R37" s="142"/>
      <c r="S37" s="34"/>
      <c r="T37" s="34"/>
      <c r="U37" s="34"/>
      <c r="V37" s="34"/>
      <c r="W37" s="145"/>
      <c r="X37" s="142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  <c r="EL37" s="34"/>
      <c r="EM37" s="34"/>
      <c r="EN37" s="34"/>
      <c r="EO37" s="34"/>
      <c r="EP37" s="34"/>
      <c r="EQ37" s="34"/>
      <c r="ER37" s="34"/>
      <c r="ES37" s="34"/>
      <c r="ET37" s="34"/>
      <c r="EU37" s="34"/>
      <c r="EV37" s="34"/>
      <c r="EW37" s="34"/>
      <c r="EX37" s="34"/>
      <c r="EY37" s="34"/>
      <c r="EZ37" s="34"/>
      <c r="FA37" s="34"/>
      <c r="FB37" s="34"/>
      <c r="FC37" s="34"/>
      <c r="FD37" s="34"/>
      <c r="FE37" s="34"/>
      <c r="FF37" s="34"/>
      <c r="FG37" s="34"/>
      <c r="FH37" s="34"/>
      <c r="FI37" s="34"/>
      <c r="FJ37" s="34"/>
      <c r="FK37" s="34"/>
      <c r="FL37" s="34"/>
      <c r="FM37" s="34"/>
      <c r="FN37" s="34"/>
      <c r="FO37" s="34"/>
      <c r="FP37" s="34"/>
      <c r="FQ37" s="34"/>
      <c r="FR37" s="34"/>
      <c r="FS37" s="34"/>
      <c r="FT37" s="34"/>
      <c r="FU37" s="34"/>
      <c r="FV37" s="34"/>
      <c r="FW37" s="34"/>
      <c r="FX37" s="34"/>
      <c r="FY37" s="34"/>
      <c r="FZ37" s="34"/>
      <c r="GA37" s="34"/>
      <c r="GB37" s="34"/>
      <c r="GC37" s="34"/>
      <c r="GD37" s="34"/>
      <c r="GE37" s="34"/>
      <c r="GF37" s="34"/>
      <c r="GG37" s="34"/>
      <c r="GH37" s="34"/>
      <c r="GI37" s="34"/>
      <c r="GJ37" s="34"/>
      <c r="GK37" s="34"/>
      <c r="GL37" s="34"/>
      <c r="GM37" s="34"/>
      <c r="GN37" s="34"/>
      <c r="GO37" s="34"/>
      <c r="GP37" s="34"/>
      <c r="GQ37" s="34"/>
      <c r="GR37" s="34"/>
      <c r="GS37" s="34"/>
      <c r="GT37" s="34"/>
      <c r="GU37" s="34"/>
      <c r="GV37" s="34"/>
      <c r="GW37" s="34"/>
      <c r="GX37" s="34"/>
      <c r="GY37" s="34"/>
      <c r="GZ37" s="34"/>
      <c r="HA37" s="34"/>
      <c r="HB37" s="34"/>
      <c r="HC37" s="34"/>
      <c r="HD37" s="34"/>
      <c r="HE37" s="34"/>
      <c r="HF37" s="34"/>
      <c r="HG37" s="34"/>
      <c r="HH37" s="34"/>
      <c r="HI37" s="34"/>
      <c r="HJ37" s="34"/>
      <c r="HK37" s="34"/>
      <c r="HL37" s="34"/>
      <c r="HM37" s="34"/>
      <c r="HN37" s="34"/>
      <c r="HO37" s="34"/>
      <c r="HP37" s="34"/>
      <c r="HQ37" s="34"/>
      <c r="HR37" s="34"/>
      <c r="HS37" s="34"/>
      <c r="HT37" s="34"/>
      <c r="HU37" s="34"/>
      <c r="HV37" s="34"/>
      <c r="HW37" s="34"/>
      <c r="HX37" s="34"/>
      <c r="HY37" s="34"/>
      <c r="HZ37" s="34"/>
      <c r="IA37" s="34"/>
      <c r="IB37" s="34"/>
      <c r="IC37" s="34"/>
      <c r="ID37" s="34"/>
      <c r="IE37" s="34"/>
      <c r="IF37" s="34"/>
      <c r="IG37" s="34"/>
      <c r="IH37" s="34"/>
      <c r="II37" s="34"/>
      <c r="IJ37" s="34"/>
      <c r="IK37" s="34"/>
      <c r="IL37" s="34"/>
      <c r="IM37" s="34"/>
      <c r="IN37" s="34"/>
      <c r="IO37" s="34"/>
      <c r="IP37" s="34"/>
      <c r="IQ37" s="34"/>
      <c r="IR37" s="34"/>
      <c r="IS37" s="34"/>
      <c r="IT37" s="34"/>
      <c r="IU37" s="34"/>
      <c r="IV37" s="34"/>
      <c r="IW37" s="34"/>
    </row>
    <row r="38" customFormat="false" ht="15" hidden="false" customHeight="false" outlineLevel="0" collapsed="false">
      <c r="A38" s="34"/>
      <c r="B38" s="129" t="s">
        <v>82</v>
      </c>
      <c r="C38" s="180" t="n">
        <v>1</v>
      </c>
      <c r="D38" s="180" t="n">
        <v>1</v>
      </c>
      <c r="E38" s="180" t="n">
        <v>0</v>
      </c>
      <c r="F38" s="185"/>
      <c r="G38" s="129" t="s">
        <v>82</v>
      </c>
      <c r="H38" s="180" t="n">
        <v>1</v>
      </c>
      <c r="I38" s="180" t="n">
        <v>1</v>
      </c>
      <c r="J38" s="180" t="n">
        <v>0</v>
      </c>
      <c r="K38" s="185"/>
      <c r="L38" s="155" t="s">
        <v>82</v>
      </c>
      <c r="M38" s="167" t="n">
        <v>1</v>
      </c>
      <c r="N38" s="167" t="n">
        <v>1</v>
      </c>
      <c r="O38" s="201" t="n">
        <v>0</v>
      </c>
      <c r="P38" s="144"/>
      <c r="Q38" s="144"/>
      <c r="R38" s="142"/>
      <c r="S38" s="34"/>
      <c r="T38" s="34"/>
      <c r="U38" s="34"/>
      <c r="V38" s="34"/>
      <c r="W38" s="145"/>
      <c r="X38" s="142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  <c r="EL38" s="34"/>
      <c r="EM38" s="34"/>
      <c r="EN38" s="34"/>
      <c r="EO38" s="34"/>
      <c r="EP38" s="34"/>
      <c r="EQ38" s="34"/>
      <c r="ER38" s="34"/>
      <c r="ES38" s="34"/>
      <c r="ET38" s="34"/>
      <c r="EU38" s="34"/>
      <c r="EV38" s="34"/>
      <c r="EW38" s="34"/>
      <c r="EX38" s="34"/>
      <c r="EY38" s="34"/>
      <c r="EZ38" s="34"/>
      <c r="FA38" s="34"/>
      <c r="FB38" s="34"/>
      <c r="FC38" s="34"/>
      <c r="FD38" s="34"/>
      <c r="FE38" s="34"/>
      <c r="FF38" s="34"/>
      <c r="FG38" s="34"/>
      <c r="FH38" s="34"/>
      <c r="FI38" s="34"/>
      <c r="FJ38" s="34"/>
      <c r="FK38" s="34"/>
      <c r="FL38" s="34"/>
      <c r="FM38" s="34"/>
      <c r="FN38" s="34"/>
      <c r="FO38" s="34"/>
      <c r="FP38" s="34"/>
      <c r="FQ38" s="34"/>
      <c r="FR38" s="34"/>
      <c r="FS38" s="34"/>
      <c r="FT38" s="34"/>
      <c r="FU38" s="34"/>
      <c r="FV38" s="34"/>
      <c r="FW38" s="34"/>
      <c r="FX38" s="34"/>
      <c r="FY38" s="34"/>
      <c r="FZ38" s="34"/>
      <c r="GA38" s="34"/>
      <c r="GB38" s="34"/>
      <c r="GC38" s="34"/>
      <c r="GD38" s="34"/>
      <c r="GE38" s="34"/>
      <c r="GF38" s="34"/>
      <c r="GG38" s="34"/>
      <c r="GH38" s="34"/>
      <c r="GI38" s="34"/>
      <c r="GJ38" s="34"/>
      <c r="GK38" s="34"/>
      <c r="GL38" s="34"/>
      <c r="GM38" s="34"/>
      <c r="GN38" s="34"/>
      <c r="GO38" s="34"/>
      <c r="GP38" s="34"/>
      <c r="GQ38" s="34"/>
      <c r="GR38" s="34"/>
      <c r="GS38" s="34"/>
      <c r="GT38" s="34"/>
      <c r="GU38" s="34"/>
      <c r="GV38" s="34"/>
      <c r="GW38" s="34"/>
      <c r="GX38" s="34"/>
      <c r="GY38" s="34"/>
      <c r="GZ38" s="34"/>
      <c r="HA38" s="34"/>
      <c r="HB38" s="34"/>
      <c r="HC38" s="34"/>
      <c r="HD38" s="34"/>
      <c r="HE38" s="34"/>
      <c r="HF38" s="34"/>
      <c r="HG38" s="34"/>
      <c r="HH38" s="34"/>
      <c r="HI38" s="34"/>
      <c r="HJ38" s="34"/>
      <c r="HK38" s="34"/>
      <c r="HL38" s="34"/>
      <c r="HM38" s="34"/>
      <c r="HN38" s="34"/>
      <c r="HO38" s="34"/>
      <c r="HP38" s="34"/>
      <c r="HQ38" s="34"/>
      <c r="HR38" s="34"/>
      <c r="HS38" s="34"/>
      <c r="HT38" s="34"/>
      <c r="HU38" s="34"/>
      <c r="HV38" s="34"/>
      <c r="HW38" s="34"/>
      <c r="HX38" s="34"/>
      <c r="HY38" s="34"/>
      <c r="HZ38" s="34"/>
      <c r="IA38" s="34"/>
      <c r="IB38" s="34"/>
      <c r="IC38" s="34"/>
      <c r="ID38" s="34"/>
      <c r="IE38" s="34"/>
      <c r="IF38" s="34"/>
      <c r="IG38" s="34"/>
      <c r="IH38" s="34"/>
      <c r="II38" s="34"/>
      <c r="IJ38" s="34"/>
      <c r="IK38" s="34"/>
      <c r="IL38" s="34"/>
      <c r="IM38" s="34"/>
      <c r="IN38" s="34"/>
      <c r="IO38" s="34"/>
      <c r="IP38" s="34"/>
      <c r="IQ38" s="34"/>
      <c r="IR38" s="34"/>
      <c r="IS38" s="34"/>
      <c r="IT38" s="34"/>
      <c r="IU38" s="34"/>
      <c r="IV38" s="34"/>
      <c r="IW38" s="34"/>
    </row>
    <row r="39" customFormat="false" ht="30" hidden="false" customHeight="false" outlineLevel="0" collapsed="false">
      <c r="A39" s="183" t="s">
        <v>44</v>
      </c>
      <c r="B39" s="135"/>
      <c r="C39" s="136"/>
      <c r="D39" s="136"/>
      <c r="E39" s="136"/>
      <c r="F39" s="137"/>
      <c r="G39" s="135"/>
      <c r="H39" s="136"/>
      <c r="I39" s="136"/>
      <c r="J39" s="136"/>
      <c r="K39" s="137"/>
      <c r="L39" s="135"/>
      <c r="M39" s="136"/>
      <c r="N39" s="136"/>
      <c r="O39" s="184"/>
      <c r="P39" s="144"/>
      <c r="Q39" s="144"/>
      <c r="R39" s="142"/>
      <c r="S39" s="34"/>
      <c r="T39" s="34"/>
      <c r="U39" s="34"/>
      <c r="V39" s="34"/>
      <c r="W39" s="145"/>
      <c r="X39" s="142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  <c r="EL39" s="34"/>
      <c r="EM39" s="34"/>
      <c r="EN39" s="34"/>
      <c r="EO39" s="34"/>
      <c r="EP39" s="34"/>
      <c r="EQ39" s="34"/>
      <c r="ER39" s="34"/>
      <c r="ES39" s="34"/>
      <c r="ET39" s="34"/>
      <c r="EU39" s="34"/>
      <c r="EV39" s="34"/>
      <c r="EW39" s="34"/>
      <c r="EX39" s="34"/>
      <c r="EY39" s="34"/>
      <c r="EZ39" s="34"/>
      <c r="FA39" s="34"/>
      <c r="FB39" s="34"/>
      <c r="FC39" s="34"/>
      <c r="FD39" s="34"/>
      <c r="FE39" s="34"/>
      <c r="FF39" s="34"/>
      <c r="FG39" s="34"/>
      <c r="FH39" s="34"/>
      <c r="FI39" s="34"/>
      <c r="FJ39" s="34"/>
      <c r="FK39" s="34"/>
      <c r="FL39" s="34"/>
      <c r="FM39" s="34"/>
      <c r="FN39" s="34"/>
      <c r="FO39" s="34"/>
      <c r="FP39" s="34"/>
      <c r="FQ39" s="34"/>
      <c r="FR39" s="34"/>
      <c r="FS39" s="34"/>
      <c r="FT39" s="34"/>
      <c r="FU39" s="34"/>
      <c r="FV39" s="34"/>
      <c r="FW39" s="34"/>
      <c r="FX39" s="34"/>
      <c r="FY39" s="34"/>
      <c r="FZ39" s="34"/>
      <c r="GA39" s="34"/>
      <c r="GB39" s="34"/>
      <c r="GC39" s="34"/>
      <c r="GD39" s="34"/>
      <c r="GE39" s="34"/>
      <c r="GF39" s="34"/>
      <c r="GG39" s="34"/>
      <c r="GH39" s="34"/>
      <c r="GI39" s="34"/>
      <c r="GJ39" s="34"/>
      <c r="GK39" s="34"/>
      <c r="GL39" s="34"/>
      <c r="GM39" s="34"/>
      <c r="GN39" s="34"/>
      <c r="GO39" s="34"/>
      <c r="GP39" s="34"/>
      <c r="GQ39" s="34"/>
      <c r="GR39" s="34"/>
      <c r="GS39" s="34"/>
      <c r="GT39" s="34"/>
      <c r="GU39" s="34"/>
      <c r="GV39" s="34"/>
      <c r="GW39" s="34"/>
      <c r="GX39" s="34"/>
      <c r="GY39" s="34"/>
      <c r="GZ39" s="34"/>
      <c r="HA39" s="34"/>
      <c r="HB39" s="34"/>
      <c r="HC39" s="34"/>
      <c r="HD39" s="34"/>
      <c r="HE39" s="34"/>
      <c r="HF39" s="34"/>
      <c r="HG39" s="34"/>
      <c r="HH39" s="34"/>
      <c r="HI39" s="34"/>
      <c r="HJ39" s="34"/>
      <c r="HK39" s="34"/>
      <c r="HL39" s="34"/>
      <c r="HM39" s="34"/>
      <c r="HN39" s="34"/>
      <c r="HO39" s="34"/>
      <c r="HP39" s="34"/>
      <c r="HQ39" s="34"/>
      <c r="HR39" s="34"/>
      <c r="HS39" s="34"/>
      <c r="HT39" s="34"/>
      <c r="HU39" s="34"/>
      <c r="HV39" s="34"/>
      <c r="HW39" s="34"/>
      <c r="HX39" s="34"/>
      <c r="HY39" s="34"/>
      <c r="HZ39" s="34"/>
      <c r="IA39" s="34"/>
      <c r="IB39" s="34"/>
      <c r="IC39" s="34"/>
      <c r="ID39" s="34"/>
      <c r="IE39" s="34"/>
      <c r="IF39" s="34"/>
      <c r="IG39" s="34"/>
      <c r="IH39" s="34"/>
      <c r="II39" s="34"/>
      <c r="IJ39" s="34"/>
      <c r="IK39" s="34"/>
      <c r="IL39" s="34"/>
      <c r="IM39" s="34"/>
      <c r="IN39" s="34"/>
      <c r="IO39" s="34"/>
      <c r="IP39" s="34"/>
      <c r="IQ39" s="34"/>
      <c r="IR39" s="34"/>
      <c r="IS39" s="34"/>
      <c r="IT39" s="34"/>
      <c r="IU39" s="34"/>
      <c r="IV39" s="34"/>
      <c r="IW39" s="34"/>
    </row>
    <row r="40" customFormat="false" ht="14.25" hidden="false" customHeight="false" outlineLevel="0" collapsed="false">
      <c r="A40" s="186" t="n">
        <v>5</v>
      </c>
      <c r="B40" s="141" t="n">
        <f aca="false">-PMT(Assumptions!$B$21,$A40,Assumptions!$B$35)/Assumptions!$B$7*1000000</f>
        <v>0.0139829322238951</v>
      </c>
      <c r="C40" s="142" t="n">
        <f aca="false">$B40*C$36*C$37*C$38</f>
        <v>0.0106270284901602</v>
      </c>
      <c r="D40" s="142" t="n">
        <f aca="false">$B40*D$36*D$37*D$38</f>
        <v>0</v>
      </c>
      <c r="E40" s="142" t="n">
        <f aca="false">$B40*E$36*E$37*E$38</f>
        <v>0</v>
      </c>
      <c r="F40" s="143" t="n">
        <f aca="false">SUM(C40:E40)</f>
        <v>0.0106270284901602</v>
      </c>
      <c r="G40" s="141" t="n">
        <f aca="false">-PMT(Assumptions!$B$19,$A40,Assumptions!$C$28)/Assumptions!$B$7*1000000</f>
        <v>0.0300992832951176</v>
      </c>
      <c r="H40" s="142" t="n">
        <f aca="false">$G40*H$36*H$37*H$38</f>
        <v>0.00601985665902351</v>
      </c>
      <c r="I40" s="142" t="n">
        <f aca="false">$G40*I$36*I$37*I$38</f>
        <v>0.0180595699770705</v>
      </c>
      <c r="J40" s="142" t="n">
        <f aca="false">$G40*J$36*J$37*J$38</f>
        <v>0</v>
      </c>
      <c r="K40" s="143" t="n">
        <f aca="false">SUM(H40:J40)</f>
        <v>0.0240794266360941</v>
      </c>
      <c r="L40" s="141" t="n">
        <f aca="false">-PMT(Assumptions!$B$20,$A40,Assumptions!$D$28)/Assumptions!$B$7*1000000</f>
        <v>0.0246206818351431</v>
      </c>
      <c r="M40" s="142" t="n">
        <f aca="false">$L40*M$36*M$37*M$38</f>
        <v>0.00369310227527146</v>
      </c>
      <c r="N40" s="142" t="n">
        <f aca="false">$L40*N$36*N$37*N$38</f>
        <v>0.0110793068258144</v>
      </c>
      <c r="O40" s="142" t="n">
        <f aca="false">$L40*O$36*O$37*O$38</f>
        <v>0</v>
      </c>
      <c r="P40" s="191" t="n">
        <f aca="false">SUM(M40:O40)</f>
        <v>0.0147724091010858</v>
      </c>
      <c r="Q40" s="191" t="n">
        <f aca="false">SUM(F40,K40,P40)</f>
        <v>0.0494788642273401</v>
      </c>
      <c r="R40" s="192"/>
      <c r="W40" s="189"/>
      <c r="X40" s="192"/>
    </row>
    <row r="41" customFormat="false" ht="14.25" hidden="false" customHeight="false" outlineLevel="0" collapsed="false">
      <c r="A41" s="186" t="n">
        <v>7</v>
      </c>
      <c r="B41" s="141" t="n">
        <f aca="false">-PMT(Assumptions!$B$21,$A41,Assumptions!$B$35)/Assumptions!$B$7*1000000</f>
        <v>0.0105871784754977</v>
      </c>
      <c r="C41" s="142" t="n">
        <f aca="false">$B41*C$36*C$37*C$38</f>
        <v>0.00804625564137822</v>
      </c>
      <c r="D41" s="142" t="n">
        <f aca="false">$B41*D$36*D$37*D$38</f>
        <v>0</v>
      </c>
      <c r="E41" s="142" t="n">
        <f aca="false">$B41*E$36*E$37*E$38</f>
        <v>0</v>
      </c>
      <c r="F41" s="143" t="n">
        <f aca="false">SUM(C41:E41)</f>
        <v>0.00804625564137822</v>
      </c>
      <c r="G41" s="141" t="n">
        <f aca="false">-PMT(Assumptions!$B$19,$A41,Assumptions!$C$28)/Assumptions!$B$7*1000000</f>
        <v>0.0227896752360291</v>
      </c>
      <c r="H41" s="142" t="n">
        <f aca="false">$G41*H$36*H$37*H$38</f>
        <v>0.00455793504720583</v>
      </c>
      <c r="I41" s="142" t="n">
        <f aca="false">$G41*I$36*I$37*I$38</f>
        <v>0.0136738051416175</v>
      </c>
      <c r="J41" s="142" t="n">
        <f aca="false">$G41*J$36*J$37*J$38</f>
        <v>0</v>
      </c>
      <c r="K41" s="143" t="n">
        <f aca="false">SUM(H41:J41)</f>
        <v>0.0182317401888233</v>
      </c>
      <c r="L41" s="141" t="n">
        <f aca="false">-PMT(Assumptions!$B$20,$A41,Assumptions!$D$28)/Assumptions!$B$7*1000000</f>
        <v>0.0190277694512176</v>
      </c>
      <c r="M41" s="142" t="n">
        <f aca="false">$L41*M$36*M$37*M$38</f>
        <v>0.00285416541768264</v>
      </c>
      <c r="N41" s="142" t="n">
        <f aca="false">$L41*N$36*N$37*N$38</f>
        <v>0.00856249625304793</v>
      </c>
      <c r="O41" s="142" t="n">
        <f aca="false">$L41*O$36*O$37*O$38</f>
        <v>0</v>
      </c>
      <c r="P41" s="197" t="n">
        <f aca="false">SUM(M41:O41)</f>
        <v>0.0114166616707306</v>
      </c>
      <c r="Q41" s="191" t="n">
        <f aca="false">SUM(F41,K41,P41)</f>
        <v>0.0376946575009321</v>
      </c>
      <c r="R41" s="192"/>
      <c r="W41" s="189"/>
      <c r="X41" s="192"/>
    </row>
    <row r="42" customFormat="false" ht="14.25" hidden="false" customHeight="false" outlineLevel="0" collapsed="false">
      <c r="A42" s="186" t="n">
        <v>10</v>
      </c>
      <c r="B42" s="141" t="n">
        <f aca="false">-PMT(Assumptions!$B$21,$A42,Assumptions!$B$35)/Assumptions!$B$7*1000000</f>
        <v>0.00806875517016682</v>
      </c>
      <c r="C42" s="142" t="n">
        <f aca="false">$B42*C$36*C$37*C$38</f>
        <v>0.00613225392932678</v>
      </c>
      <c r="D42" s="142" t="n">
        <f aca="false">$B42*D$36*D$37*D$38</f>
        <v>0</v>
      </c>
      <c r="E42" s="142" t="n">
        <f aca="false">$B42*E$36*E$37*E$38</f>
        <v>0</v>
      </c>
      <c r="F42" s="143" t="n">
        <f aca="false">SUM(C42:E42)</f>
        <v>0.00613225392932678</v>
      </c>
      <c r="G42" s="141" t="n">
        <f aca="false">-PMT(Assumptions!$B$19,$A42,Assumptions!$C$28)/Assumptions!$B$7*1000000</f>
        <v>0.0173685850590602</v>
      </c>
      <c r="H42" s="142" t="n">
        <f aca="false">$G42*H$36*H$37*H$38</f>
        <v>0.00347371701181205</v>
      </c>
      <c r="I42" s="142" t="n">
        <f aca="false">$G42*I$36*I$37*I$38</f>
        <v>0.0104211510354361</v>
      </c>
      <c r="J42" s="142" t="n">
        <f aca="false">$G42*J$36*J$37*J$38</f>
        <v>0</v>
      </c>
      <c r="K42" s="143" t="n">
        <f aca="false">SUM(H42:J42)</f>
        <v>0.0138948680472482</v>
      </c>
      <c r="L42" s="141" t="n">
        <f aca="false">-PMT(Assumptions!$B$20,$A42,Assumptions!$D$28)/Assumptions!$B$7*1000000</f>
        <v>0.0149222458822243</v>
      </c>
      <c r="M42" s="142" t="n">
        <f aca="false">$L42*M$36*M$37*M$38</f>
        <v>0.00223833688233364</v>
      </c>
      <c r="N42" s="142" t="n">
        <f aca="false">$L42*N$36*N$37*N$38</f>
        <v>0.00671501064700092</v>
      </c>
      <c r="O42" s="142" t="n">
        <f aca="false">$L42*O$36*O$37*O$38</f>
        <v>0</v>
      </c>
      <c r="P42" s="197" t="n">
        <f aca="false">SUM(M42:O42)</f>
        <v>0.00895334752933456</v>
      </c>
      <c r="Q42" s="191" t="n">
        <f aca="false">SUM(F42,K42,P42)</f>
        <v>0.0289804695059095</v>
      </c>
      <c r="R42" s="192"/>
      <c r="W42" s="189"/>
      <c r="X42" s="192"/>
    </row>
    <row r="43" customFormat="false" ht="14.25" hidden="false" customHeight="false" outlineLevel="0" collapsed="false">
      <c r="A43" s="186" t="n">
        <v>12</v>
      </c>
      <c r="B43" s="141" t="n">
        <f aca="false">-PMT(Assumptions!$B$21,$A43,Assumptions!$B$35)/Assumptions!$B$7*1000000</f>
        <v>0.00710490349388322</v>
      </c>
      <c r="C43" s="142" t="n">
        <f aca="false">$B43*C$36*C$37*C$38</f>
        <v>0.00539972665535125</v>
      </c>
      <c r="D43" s="142" t="n">
        <f aca="false">$B43*D$36*D$37*D$38</f>
        <v>0</v>
      </c>
      <c r="E43" s="142" t="n">
        <f aca="false">$B43*E$36*E$37*E$38</f>
        <v>0</v>
      </c>
      <c r="F43" s="143" t="n">
        <f aca="false">SUM(C43:E43)</f>
        <v>0.00539972665535125</v>
      </c>
      <c r="G43" s="141" t="n">
        <f aca="false">-PMT(Assumptions!$B$19,$A43,Assumptions!$C$28)/Assumptions!$B$7*1000000</f>
        <v>0.0152938239006419</v>
      </c>
      <c r="H43" s="142" t="n">
        <f aca="false">$G43*H$36*H$37*H$38</f>
        <v>0.00305876478012838</v>
      </c>
      <c r="I43" s="142" t="n">
        <f aca="false">$G43*I$36*I$37*I$38</f>
        <v>0.00917629434038513</v>
      </c>
      <c r="J43" s="142" t="n">
        <f aca="false">$G43*J$36*J$37*J$38</f>
        <v>0</v>
      </c>
      <c r="K43" s="143" t="n">
        <f aca="false">SUM(H43:J43)</f>
        <v>0.0122350591205135</v>
      </c>
      <c r="L43" s="141" t="n">
        <f aca="false">-PMT(Assumptions!$B$20,$A43,Assumptions!$D$28)/Assumptions!$B$7*1000000</f>
        <v>0.0133737662743811</v>
      </c>
      <c r="M43" s="142" t="n">
        <f aca="false">$L43*M$36*M$37*M$38</f>
        <v>0.00200606494115716</v>
      </c>
      <c r="N43" s="142" t="n">
        <f aca="false">$L43*N$36*N$37*N$38</f>
        <v>0.00601819482347148</v>
      </c>
      <c r="O43" s="142" t="n">
        <f aca="false">$L43*O$36*O$37*O$38</f>
        <v>0</v>
      </c>
      <c r="P43" s="197" t="n">
        <f aca="false">SUM(M43:O43)</f>
        <v>0.00802425976462863</v>
      </c>
      <c r="Q43" s="191" t="n">
        <f aca="false">SUM(F43,K43,P43)</f>
        <v>0.0256590455404934</v>
      </c>
      <c r="R43" s="192"/>
      <c r="W43" s="189"/>
      <c r="X43" s="192"/>
    </row>
    <row r="44" customFormat="false" ht="15" hidden="false" customHeight="false" outlineLevel="0" collapsed="false">
      <c r="A44" s="186" t="n">
        <v>15</v>
      </c>
      <c r="B44" s="147" t="n">
        <f aca="false">-PMT(Assumptions!$B$21,$A44,Assumptions!$B$35)/Assumptions!$B$7*1000000</f>
        <v>0.00615928072001567</v>
      </c>
      <c r="C44" s="148" t="n">
        <f aca="false">$B44*C$36*C$37*C$38</f>
        <v>0.00468105334721191</v>
      </c>
      <c r="D44" s="148" t="n">
        <f aca="false">$B44*D$36*D$37*D$38</f>
        <v>0</v>
      </c>
      <c r="E44" s="148" t="n">
        <f aca="false">$B44*E$36*E$37*E$38</f>
        <v>0</v>
      </c>
      <c r="F44" s="149" t="n">
        <f aca="false">SUM(C44:E44)</f>
        <v>0.00468105334721191</v>
      </c>
      <c r="G44" s="147" t="n">
        <f aca="false">-PMT(Assumptions!$B$19,$A44,Assumptions!$C$28)/Assumptions!$B$7*1000000</f>
        <v>0.0132583017865952</v>
      </c>
      <c r="H44" s="148" t="n">
        <f aca="false">$G44*H$36*H$37*H$38</f>
        <v>0.00265166035731904</v>
      </c>
      <c r="I44" s="148" t="n">
        <f aca="false">$G44*I$36*I$37*I$38</f>
        <v>0.00795498107195712</v>
      </c>
      <c r="J44" s="148" t="n">
        <f aca="false">$G44*J$36*J$37*J$38</f>
        <v>0</v>
      </c>
      <c r="K44" s="149" t="n">
        <f aca="false">SUM(H44:J44)</f>
        <v>0.0106066414292762</v>
      </c>
      <c r="L44" s="147" t="n">
        <f aca="false">-PMT(Assumptions!$B$20,$A44,Assumptions!$D$28)/Assumptions!$B$7*1000000</f>
        <v>0.0118806063573873</v>
      </c>
      <c r="M44" s="148" t="n">
        <f aca="false">$L44*M$36*M$37*M$38</f>
        <v>0.0017820909536081</v>
      </c>
      <c r="N44" s="148" t="n">
        <f aca="false">$L44*N$36*N$37*N$38</f>
        <v>0.0053462728608243</v>
      </c>
      <c r="O44" s="148" t="n">
        <f aca="false">$L44*O$36*O$37*O$38</f>
        <v>0</v>
      </c>
      <c r="P44" s="196" t="n">
        <f aca="false">SUM(M44:O44)</f>
        <v>0.00712836381443241</v>
      </c>
      <c r="Q44" s="196" t="n">
        <f aca="false">SUM(F44,K44,P44)</f>
        <v>0.0224160585909205</v>
      </c>
    </row>
    <row r="45" customFormat="false" ht="15" hidden="false" customHeight="false" outlineLevel="0" collapsed="false">
      <c r="A45" s="198"/>
      <c r="B45" s="198"/>
      <c r="C45" s="189"/>
      <c r="D45" s="189"/>
      <c r="E45" s="189"/>
      <c r="F45" s="189"/>
      <c r="G45" s="189"/>
      <c r="H45" s="189"/>
      <c r="I45" s="189"/>
      <c r="J45" s="189"/>
      <c r="K45" s="189"/>
      <c r="L45" s="189"/>
      <c r="M45" s="189"/>
      <c r="N45" s="189"/>
      <c r="O45" s="189"/>
      <c r="P45" s="189"/>
      <c r="Q45" s="189"/>
    </row>
    <row r="46" customFormat="false" ht="15" hidden="false" customHeight="false" outlineLevel="0" collapsed="false">
      <c r="A46" s="198"/>
      <c r="B46" s="198"/>
      <c r="C46" s="189"/>
      <c r="D46" s="189"/>
      <c r="E46" s="189"/>
      <c r="F46" s="189"/>
      <c r="G46" s="189"/>
      <c r="H46" s="189"/>
      <c r="I46" s="189"/>
      <c r="J46" s="189"/>
      <c r="K46" s="189"/>
      <c r="L46" s="189"/>
      <c r="M46" s="189"/>
      <c r="N46" s="189"/>
      <c r="O46" s="189"/>
      <c r="P46" s="189"/>
      <c r="Q46" s="189"/>
    </row>
    <row r="47" customFormat="false" ht="15" hidden="false" customHeight="false" outlineLevel="0" collapsed="false">
      <c r="A47" s="198"/>
      <c r="B47" s="198"/>
      <c r="C47" s="189"/>
      <c r="D47" s="189"/>
      <c r="E47" s="189"/>
      <c r="F47" s="189"/>
      <c r="G47" s="189"/>
      <c r="H47" s="189"/>
      <c r="I47" s="189"/>
      <c r="J47" s="189"/>
      <c r="K47" s="189"/>
      <c r="L47" s="189"/>
      <c r="M47" s="189"/>
      <c r="N47" s="189"/>
      <c r="O47" s="189"/>
      <c r="P47" s="189"/>
      <c r="Q47" s="189"/>
    </row>
    <row r="48" customFormat="false" ht="15" hidden="false" customHeight="false" outlineLevel="0" collapsed="false">
      <c r="A48" s="111"/>
      <c r="B48" s="111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104"/>
      <c r="S48" s="104"/>
      <c r="T48" s="104"/>
      <c r="U48" s="104"/>
      <c r="V48" s="104"/>
      <c r="W48" s="104"/>
      <c r="X48" s="34"/>
    </row>
    <row r="49" customFormat="false" ht="15" hidden="false" customHeight="false" outlineLevel="0" collapsed="false">
      <c r="A49" s="105"/>
      <c r="B49" s="105"/>
      <c r="C49" s="105"/>
      <c r="D49" s="105"/>
      <c r="E49" s="105"/>
      <c r="F49" s="105"/>
      <c r="G49" s="105"/>
      <c r="H49" s="166"/>
      <c r="I49" s="166"/>
      <c r="J49" s="166"/>
      <c r="K49" s="166"/>
      <c r="L49" s="166"/>
      <c r="M49" s="166"/>
      <c r="N49" s="166"/>
      <c r="O49" s="166"/>
      <c r="P49" s="166"/>
      <c r="Q49" s="105"/>
      <c r="R49" s="105"/>
      <c r="S49" s="105"/>
      <c r="T49" s="105"/>
      <c r="U49" s="105"/>
      <c r="V49" s="105"/>
      <c r="W49" s="105"/>
      <c r="X49" s="105"/>
      <c r="Y49" s="105"/>
      <c r="Z49" s="190"/>
      <c r="AA49" s="190"/>
      <c r="AB49" s="190"/>
      <c r="AC49" s="190"/>
      <c r="AD49" s="190"/>
      <c r="AE49" s="190"/>
      <c r="AF49" s="190"/>
      <c r="AG49" s="190"/>
      <c r="AH49" s="190"/>
      <c r="AI49" s="190"/>
      <c r="AJ49" s="190"/>
      <c r="AK49" s="190"/>
      <c r="AL49" s="190"/>
      <c r="AM49" s="190"/>
      <c r="AN49" s="190"/>
      <c r="AO49" s="190"/>
      <c r="AP49" s="190"/>
      <c r="AQ49" s="190"/>
      <c r="AR49" s="190"/>
      <c r="AS49" s="190"/>
      <c r="AT49" s="190"/>
      <c r="AU49" s="190"/>
      <c r="AV49" s="190"/>
      <c r="AW49" s="190"/>
      <c r="AX49" s="190"/>
      <c r="AY49" s="190"/>
      <c r="AZ49" s="190"/>
      <c r="BA49" s="190"/>
      <c r="BB49" s="190"/>
      <c r="BC49" s="190"/>
      <c r="BD49" s="190"/>
      <c r="BE49" s="190"/>
      <c r="BF49" s="190"/>
      <c r="BG49" s="190"/>
      <c r="BH49" s="190"/>
      <c r="BI49" s="190"/>
      <c r="BJ49" s="190"/>
      <c r="BK49" s="190"/>
      <c r="BL49" s="190"/>
      <c r="BM49" s="190"/>
      <c r="BN49" s="190"/>
      <c r="BO49" s="190"/>
      <c r="BP49" s="190"/>
      <c r="BQ49" s="190"/>
      <c r="BR49" s="190"/>
      <c r="BS49" s="190"/>
      <c r="BT49" s="190"/>
      <c r="BU49" s="190"/>
      <c r="BV49" s="190"/>
      <c r="BW49" s="190"/>
      <c r="BX49" s="190"/>
      <c r="BY49" s="190"/>
      <c r="BZ49" s="190"/>
      <c r="CA49" s="190"/>
      <c r="CB49" s="190"/>
      <c r="CC49" s="190"/>
      <c r="CD49" s="190"/>
      <c r="CE49" s="190"/>
      <c r="CF49" s="190"/>
      <c r="CG49" s="190"/>
      <c r="CH49" s="190"/>
      <c r="CI49" s="190"/>
      <c r="CJ49" s="190"/>
      <c r="CK49" s="190"/>
      <c r="CL49" s="190"/>
      <c r="CM49" s="190"/>
      <c r="CN49" s="190"/>
      <c r="CO49" s="190"/>
      <c r="CP49" s="190"/>
      <c r="CQ49" s="190"/>
      <c r="CR49" s="190"/>
      <c r="CS49" s="190"/>
      <c r="CT49" s="190"/>
      <c r="CU49" s="190"/>
      <c r="CV49" s="190"/>
      <c r="CW49" s="190"/>
      <c r="CX49" s="190"/>
      <c r="CY49" s="190"/>
      <c r="CZ49" s="190"/>
      <c r="DA49" s="190"/>
      <c r="DB49" s="190"/>
      <c r="DC49" s="190"/>
      <c r="DD49" s="190"/>
      <c r="DE49" s="190"/>
      <c r="DF49" s="190"/>
      <c r="DG49" s="190"/>
      <c r="DH49" s="190"/>
      <c r="DI49" s="190"/>
      <c r="DJ49" s="190"/>
      <c r="DK49" s="190"/>
      <c r="DL49" s="190"/>
      <c r="DM49" s="190"/>
      <c r="DN49" s="190"/>
      <c r="DO49" s="190"/>
      <c r="DP49" s="190"/>
      <c r="DQ49" s="190"/>
      <c r="DR49" s="190"/>
      <c r="DS49" s="190"/>
      <c r="DT49" s="190"/>
      <c r="DU49" s="190"/>
      <c r="DV49" s="190"/>
      <c r="DW49" s="190"/>
      <c r="DX49" s="190"/>
      <c r="DY49" s="190"/>
      <c r="DZ49" s="190"/>
      <c r="EA49" s="190"/>
      <c r="EB49" s="190"/>
      <c r="EC49" s="190"/>
      <c r="ED49" s="190"/>
      <c r="EE49" s="190"/>
      <c r="EF49" s="190"/>
      <c r="EG49" s="190"/>
      <c r="EH49" s="190"/>
      <c r="EI49" s="190"/>
      <c r="EJ49" s="190"/>
      <c r="EK49" s="190"/>
      <c r="EL49" s="190"/>
      <c r="EM49" s="190"/>
      <c r="EN49" s="190"/>
      <c r="EO49" s="190"/>
      <c r="EP49" s="190"/>
      <c r="EQ49" s="190"/>
      <c r="ER49" s="190"/>
      <c r="ES49" s="190"/>
      <c r="ET49" s="190"/>
      <c r="EU49" s="190"/>
      <c r="EV49" s="190"/>
      <c r="EW49" s="190"/>
      <c r="EX49" s="190"/>
      <c r="EY49" s="190"/>
      <c r="EZ49" s="190"/>
      <c r="FA49" s="190"/>
      <c r="FB49" s="190"/>
      <c r="FC49" s="190"/>
      <c r="FD49" s="190"/>
      <c r="FE49" s="190"/>
      <c r="FF49" s="190"/>
      <c r="FG49" s="190"/>
      <c r="FH49" s="190"/>
      <c r="FI49" s="190"/>
      <c r="FJ49" s="190"/>
      <c r="FK49" s="190"/>
      <c r="FL49" s="190"/>
      <c r="FM49" s="190"/>
      <c r="FN49" s="190"/>
      <c r="FO49" s="190"/>
      <c r="FP49" s="190"/>
      <c r="FQ49" s="190"/>
      <c r="FR49" s="190"/>
      <c r="FS49" s="190"/>
      <c r="FT49" s="190"/>
      <c r="FU49" s="190"/>
      <c r="FV49" s="190"/>
      <c r="FW49" s="190"/>
      <c r="FX49" s="190"/>
      <c r="FY49" s="190"/>
      <c r="FZ49" s="190"/>
      <c r="GA49" s="190"/>
      <c r="GB49" s="190"/>
      <c r="GC49" s="190"/>
      <c r="GD49" s="190"/>
      <c r="GE49" s="190"/>
      <c r="GF49" s="190"/>
      <c r="GG49" s="190"/>
      <c r="GH49" s="190"/>
      <c r="GI49" s="190"/>
      <c r="GJ49" s="190"/>
      <c r="GK49" s="190"/>
      <c r="GL49" s="190"/>
      <c r="GM49" s="190"/>
      <c r="GN49" s="190"/>
      <c r="GO49" s="190"/>
      <c r="GP49" s="190"/>
      <c r="GQ49" s="190"/>
      <c r="GR49" s="190"/>
      <c r="GS49" s="190"/>
      <c r="GT49" s="190"/>
      <c r="GU49" s="190"/>
      <c r="GV49" s="190"/>
      <c r="GW49" s="190"/>
      <c r="GX49" s="190"/>
      <c r="GY49" s="190"/>
      <c r="GZ49" s="190"/>
      <c r="HA49" s="190"/>
      <c r="HB49" s="190"/>
      <c r="HC49" s="190"/>
      <c r="HD49" s="190"/>
      <c r="HE49" s="190"/>
      <c r="HF49" s="190"/>
      <c r="HG49" s="190"/>
      <c r="HH49" s="190"/>
      <c r="HI49" s="190"/>
      <c r="HJ49" s="190"/>
      <c r="HK49" s="190"/>
      <c r="HL49" s="190"/>
      <c r="HM49" s="190"/>
      <c r="HN49" s="190"/>
      <c r="HO49" s="190"/>
      <c r="HP49" s="190"/>
      <c r="HQ49" s="190"/>
      <c r="HR49" s="190"/>
      <c r="HS49" s="190"/>
      <c r="HT49" s="190"/>
      <c r="HU49" s="190"/>
      <c r="HV49" s="190"/>
      <c r="HW49" s="190"/>
      <c r="HX49" s="190"/>
      <c r="HY49" s="190"/>
      <c r="HZ49" s="190"/>
      <c r="IA49" s="190"/>
      <c r="IB49" s="190"/>
      <c r="IC49" s="190"/>
      <c r="ID49" s="190"/>
      <c r="IE49" s="190"/>
      <c r="IF49" s="190"/>
      <c r="IG49" s="190"/>
      <c r="IH49" s="190"/>
      <c r="II49" s="190"/>
      <c r="IJ49" s="190"/>
      <c r="IK49" s="190"/>
      <c r="IL49" s="190"/>
      <c r="IM49" s="190"/>
      <c r="IN49" s="190"/>
      <c r="IO49" s="190"/>
      <c r="IP49" s="190"/>
      <c r="IQ49" s="190"/>
      <c r="IR49" s="190"/>
      <c r="IS49" s="190"/>
      <c r="IT49" s="190"/>
      <c r="IU49" s="190"/>
      <c r="IV49" s="190"/>
      <c r="IW49" s="190"/>
    </row>
    <row r="50" customFormat="false" ht="14.25" hidden="false" customHeight="false" outlineLevel="0" collapsed="false">
      <c r="A50" s="167"/>
      <c r="B50" s="167"/>
      <c r="C50" s="145"/>
      <c r="D50" s="145"/>
      <c r="E50" s="145"/>
      <c r="F50" s="145"/>
      <c r="G50" s="145"/>
      <c r="H50" s="145"/>
      <c r="I50" s="145"/>
      <c r="J50" s="145"/>
      <c r="K50" s="145"/>
      <c r="L50" s="145"/>
      <c r="M50" s="145"/>
      <c r="N50" s="145"/>
      <c r="O50" s="145"/>
      <c r="P50" s="145"/>
      <c r="Q50" s="145"/>
      <c r="R50" s="142"/>
      <c r="S50" s="34"/>
      <c r="T50" s="34"/>
      <c r="U50" s="34"/>
      <c r="V50" s="34"/>
      <c r="W50" s="145"/>
      <c r="X50" s="142"/>
    </row>
    <row r="51" customFormat="false" ht="14.25" hidden="false" customHeight="false" outlineLevel="0" collapsed="false">
      <c r="A51" s="167"/>
      <c r="B51" s="167"/>
      <c r="C51" s="145"/>
      <c r="D51" s="145"/>
      <c r="E51" s="145"/>
      <c r="F51" s="145"/>
      <c r="G51" s="145"/>
      <c r="H51" s="145"/>
      <c r="I51" s="145"/>
      <c r="J51" s="145"/>
      <c r="K51" s="145"/>
      <c r="L51" s="145"/>
      <c r="M51" s="145"/>
      <c r="N51" s="145"/>
      <c r="O51" s="145"/>
      <c r="P51" s="145"/>
      <c r="Q51" s="145"/>
      <c r="R51" s="142"/>
      <c r="S51" s="34"/>
      <c r="T51" s="34"/>
      <c r="U51" s="34"/>
      <c r="V51" s="34"/>
      <c r="W51" s="145"/>
      <c r="X51" s="142"/>
    </row>
    <row r="52" customFormat="false" ht="14.25" hidden="false" customHeight="false" outlineLevel="0" collapsed="false">
      <c r="A52" s="167"/>
      <c r="B52" s="167"/>
      <c r="C52" s="145"/>
      <c r="D52" s="145"/>
      <c r="E52" s="145"/>
      <c r="F52" s="145"/>
      <c r="G52" s="145"/>
      <c r="H52" s="145"/>
      <c r="I52" s="145"/>
      <c r="J52" s="145"/>
      <c r="K52" s="145"/>
      <c r="L52" s="145"/>
      <c r="M52" s="145"/>
      <c r="N52" s="145"/>
      <c r="O52" s="145"/>
      <c r="P52" s="145"/>
      <c r="Q52" s="145"/>
      <c r="R52" s="142"/>
      <c r="S52" s="34"/>
      <c r="T52" s="34"/>
      <c r="U52" s="34"/>
      <c r="V52" s="34"/>
      <c r="W52" s="145"/>
      <c r="X52" s="142"/>
    </row>
    <row r="53" customFormat="false" ht="14.25" hidden="false" customHeight="false" outlineLevel="0" collapsed="false">
      <c r="A53" s="167"/>
      <c r="B53" s="167"/>
      <c r="C53" s="145"/>
      <c r="D53" s="145"/>
      <c r="E53" s="145"/>
      <c r="F53" s="145"/>
      <c r="G53" s="145"/>
      <c r="H53" s="145"/>
      <c r="I53" s="145"/>
      <c r="J53" s="145"/>
      <c r="K53" s="145"/>
      <c r="L53" s="145"/>
      <c r="M53" s="145"/>
      <c r="N53" s="145"/>
      <c r="O53" s="145"/>
      <c r="P53" s="145"/>
      <c r="Q53" s="145"/>
      <c r="R53" s="142"/>
      <c r="S53" s="34"/>
      <c r="T53" s="34"/>
      <c r="U53" s="34"/>
      <c r="V53" s="34"/>
      <c r="W53" s="145"/>
      <c r="X53" s="142"/>
    </row>
    <row r="54" customFormat="false" ht="14.25" hidden="false" customHeight="false" outlineLevel="0" collapsed="false">
      <c r="A54" s="167"/>
      <c r="B54" s="167"/>
      <c r="C54" s="145"/>
      <c r="D54" s="145"/>
      <c r="E54" s="145"/>
      <c r="F54" s="145"/>
      <c r="G54" s="145"/>
      <c r="H54" s="145"/>
      <c r="I54" s="145"/>
      <c r="J54" s="145"/>
      <c r="K54" s="145"/>
      <c r="L54" s="145"/>
      <c r="M54" s="145"/>
      <c r="N54" s="145"/>
      <c r="O54" s="145"/>
      <c r="P54" s="145"/>
      <c r="Q54" s="145"/>
      <c r="R54" s="142"/>
      <c r="S54" s="34"/>
      <c r="T54" s="34"/>
      <c r="U54" s="34"/>
      <c r="V54" s="34"/>
      <c r="W54" s="145"/>
      <c r="X54" s="142"/>
    </row>
  </sheetData>
  <mergeCells count="12">
    <mergeCell ref="B3:E3"/>
    <mergeCell ref="G3:J3"/>
    <mergeCell ref="L3:O3"/>
    <mergeCell ref="R8:W8"/>
    <mergeCell ref="B18:E18"/>
    <mergeCell ref="G18:J18"/>
    <mergeCell ref="L18:O18"/>
    <mergeCell ref="R32:W32"/>
    <mergeCell ref="B33:E33"/>
    <mergeCell ref="G33:J33"/>
    <mergeCell ref="L33:O33"/>
    <mergeCell ref="R48:W48"/>
  </mergeCells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48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&amp;C&amp;"Arial,Bold"&amp;14POTENTIAL EXPOSURE OF CALIFORNIA DIRECT ACCESS CUSTOMERS&amp;R&amp;D</oddHead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2001-08-26T13:50:35Z</dcterms:created>
  <dc:creator>jthome</dc:creator>
  <dc:description/>
  <dc:language>en-US</dc:language>
  <cp:lastModifiedBy>jthome</cp:lastModifiedBy>
  <cp:lastPrinted>2001-08-28T17:36:54Z</cp:lastPrinted>
  <dcterms:modified xsi:type="dcterms:W3CDTF">2001-08-28T17:38:00Z</dcterms:modified>
  <cp:revision>0</cp:revision>
  <dc:subject/>
  <dc:title/>
</cp:coreProperties>
</file>