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scription" sheetId="1" state="visible" r:id="rId3"/>
    <sheet name="Assumptions" sheetId="2" state="visible" r:id="rId4"/>
    <sheet name="Legacy" sheetId="3" state="visible" r:id="rId5"/>
    <sheet name="New" sheetId="4" state="visible" r:id="rId6"/>
  </sheets>
  <definedNames>
    <definedName function="false" hidden="false" localSheetId="1" name="_xlnm.Print_Area" vbProcedure="false">Assumptions!$A$1:$P$73</definedName>
    <definedName function="false" hidden="false" localSheetId="2" name="_xlnm.Print_Area" vbProcedure="false">Legacy!$A$1:$S$48</definedName>
    <definedName function="false" hidden="false" localSheetId="3" name="_xlnm.Print_Area" vbProcedure="false">New!$A$1:$R$49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<sst xmlns="http://schemas.openxmlformats.org/spreadsheetml/2006/main" count="364" uniqueCount="87">
  <si>
    <t xml:space="preserve">STRUCTURAL ASSUMPTIONS</t>
  </si>
  <si>
    <t xml:space="preserve">Cost Categories:  </t>
  </si>
  <si>
    <t xml:space="preserve">Utility Undercollection Prior to DWR Role</t>
  </si>
  <si>
    <t xml:space="preserve">$11.13 Billion</t>
  </si>
  <si>
    <t xml:space="preserve">DWR Bonds covering 2001-02</t>
  </si>
  <si>
    <t xml:space="preserve">$12.50 Billion</t>
  </si>
  <si>
    <t xml:space="preserve">DWR Above Market Contract Cost</t>
  </si>
  <si>
    <t xml:space="preserve">$9.55 Billion</t>
  </si>
  <si>
    <t xml:space="preserve">PUC Decision on Cost Responsibility for Costs:</t>
  </si>
  <si>
    <t xml:space="preserve">Scenario (A):  All customers pay regardless of DA status</t>
  </si>
  <si>
    <t xml:space="preserve">Scenario (B):  Cost does not apply to DA as of 9/1/01, but proration applies for time spent </t>
  </si>
  <si>
    <t xml:space="preserve">as utility customer</t>
  </si>
  <si>
    <t xml:space="preserve">Scenario (C):  Cost does not apply to DA as of 9/1/01</t>
  </si>
  <si>
    <t xml:space="preserve">Enron Customer Categories:</t>
  </si>
  <si>
    <t xml:space="preserve">"Legacy":  pre-2001 contract; was switched to utility in 2001 and back to DA prior to 9/1/01</t>
  </si>
  <si>
    <t xml:space="preserve">"New":      newly enrolled in summer 2001 as DA; previously was utility customer all along</t>
  </si>
  <si>
    <t xml:space="preserve">Cost Category:  Utility Undercollection</t>
  </si>
  <si>
    <t xml:space="preserve">Assumption 1:  cents on the $ ultimately collected by utility</t>
  </si>
  <si>
    <t xml:space="preserve">PGE</t>
  </si>
  <si>
    <t xml:space="preserve">SCE</t>
  </si>
  <si>
    <t xml:space="preserve">SDGE</t>
  </si>
  <si>
    <t xml:space="preserve">Assumption 2:  PUC decision on cost responsibility</t>
  </si>
  <si>
    <t xml:space="preserve">Scenario A</t>
  </si>
  <si>
    <t xml:space="preserve">Scenario B</t>
  </si>
  <si>
    <t xml:space="preserve">Scenario C</t>
  </si>
  <si>
    <t xml:space="preserve">Assumption 3:  Proration factor for PUC decision Scenario 2</t>
  </si>
  <si>
    <t xml:space="preserve">Cost Category:  DWR Bonds</t>
  </si>
  <si>
    <t xml:space="preserve">Cost Category:  DWR Out of Market Costs</t>
  </si>
  <si>
    <t xml:space="preserve">ASSUMPTIONS/DATA</t>
  </si>
  <si>
    <r>
      <rPr>
        <b val="true"/>
        <sz val="10"/>
        <rFont val="Arial"/>
        <family val="2"/>
      </rPr>
      <t xml:space="preserve">SCENARIO ANALYSIS (</t>
    </r>
    <r>
      <rPr>
        <b val="true"/>
        <sz val="10"/>
        <color rgb="FF3366FF"/>
        <rFont val="Arial"/>
        <family val="2"/>
      </rPr>
      <t xml:space="preserve">scenario numbers</t>
    </r>
    <r>
      <rPr>
        <b val="true"/>
        <sz val="10"/>
        <rFont val="Arial"/>
        <family val="2"/>
      </rPr>
      <t xml:space="preserve"> can be changed)</t>
    </r>
  </si>
  <si>
    <t xml:space="preserve">KEY</t>
  </si>
  <si>
    <t xml:space="preserve">Scenario A-</t>
  </si>
  <si>
    <t xml:space="preserve">Impacts all DA customers</t>
  </si>
  <si>
    <t xml:space="preserve">ANNUAL SALES</t>
  </si>
  <si>
    <t xml:space="preserve">Scenario B-</t>
  </si>
  <si>
    <t xml:space="preserve">Impact is prorated</t>
  </si>
  <si>
    <t xml:space="preserve">PG&amp;E</t>
  </si>
  <si>
    <t xml:space="preserve">Scenario C-</t>
  </si>
  <si>
    <t xml:space="preserve">Costs do not apply</t>
  </si>
  <si>
    <t xml:space="preserve">Edison</t>
  </si>
  <si>
    <t xml:space="preserve">Legacy Customers</t>
  </si>
  <si>
    <t xml:space="preserve">SDG&amp;E</t>
  </si>
  <si>
    <t xml:space="preserve">Total</t>
  </si>
  <si>
    <t xml:space="preserve">Scenario</t>
  </si>
  <si>
    <t xml:space="preserve">Amortization (years)</t>
  </si>
  <si>
    <t xml:space="preserve">A</t>
  </si>
  <si>
    <t xml:space="preserve">Utility Undercollection</t>
  </si>
  <si>
    <t xml:space="preserve">BONDS</t>
  </si>
  <si>
    <t xml:space="preserve">B</t>
  </si>
  <si>
    <t xml:space="preserve">Bonds</t>
  </si>
  <si>
    <t xml:space="preserve">Amount Raised</t>
  </si>
  <si>
    <t xml:space="preserve">Rate</t>
  </si>
  <si>
    <t xml:space="preserve">Interest</t>
  </si>
  <si>
    <t xml:space="preserve">C</t>
  </si>
  <si>
    <t xml:space="preserve">Contracts </t>
  </si>
  <si>
    <t xml:space="preserve">Sub Total</t>
  </si>
  <si>
    <t xml:space="preserve">Regulatory Costs</t>
  </si>
  <si>
    <t xml:space="preserve">ASSUMED DISCOUNT RATES</t>
  </si>
  <si>
    <t xml:space="preserve">Contracts</t>
  </si>
  <si>
    <t xml:space="preserve">Undercollection</t>
  </si>
  <si>
    <t xml:space="preserve">DWR'S COST ALLOCATION - 2001&amp;2002 (USD billions)</t>
  </si>
  <si>
    <t xml:space="preserve">Share</t>
  </si>
  <si>
    <t xml:space="preserve">Above market contract costs</t>
  </si>
  <si>
    <t xml:space="preserve">OTHER COSTS</t>
  </si>
  <si>
    <t xml:space="preserve">Regulatory Costs Breakdown</t>
  </si>
  <si>
    <t xml:space="preserve">Employee Transition</t>
  </si>
  <si>
    <t xml:space="preserve">Power Purchase Obligations</t>
  </si>
  <si>
    <t xml:space="preserve">Nuclear Incremental </t>
  </si>
  <si>
    <t xml:space="preserve">CTC Exempts</t>
  </si>
  <si>
    <t xml:space="preserve">FTA Related </t>
  </si>
  <si>
    <t xml:space="preserve">$</t>
  </si>
  <si>
    <t xml:space="preserve">New Customers</t>
  </si>
  <si>
    <t xml:space="preserve">Total </t>
  </si>
  <si>
    <t xml:space="preserve">LEGACY CUSTOMERS (DA as of 9/01/01 - but had switched back and forth)</t>
  </si>
  <si>
    <t xml:space="preserve">Utility Undercollection </t>
  </si>
  <si>
    <t xml:space="preserve">Bonds </t>
  </si>
  <si>
    <t xml:space="preserve">Above Market Contract Cost </t>
  </si>
  <si>
    <t xml:space="preserve">Weighted Avg. Total</t>
  </si>
  <si>
    <t xml:space="preserve">% Collected</t>
  </si>
  <si>
    <t xml:space="preserve">Weighted </t>
  </si>
  <si>
    <t xml:space="preserve">Probability</t>
  </si>
  <si>
    <t xml:space="preserve">Avg</t>
  </si>
  <si>
    <t xml:space="preserve">Factor</t>
  </si>
  <si>
    <t xml:space="preserve">Weighted</t>
  </si>
  <si>
    <t xml:space="preserve">Average</t>
  </si>
  <si>
    <t xml:space="preserve">NEW CUSTOMERS (DA for first time as of 10/1/01)</t>
  </si>
  <si>
    <t xml:space="preserve">Above Market Contract Cost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</si>
</sst>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.00"/>
    <numFmt numFmtId="166" formatCode="0%"/>
    <numFmt numFmtId="167" formatCode="_(* #,##0.00_);_(* \(#,##0.00\);_(* \-??_);_(@_)"/>
    <numFmt numFmtId="168" formatCode="_(* #,##0_);_(* \(#,##0\);_(* \-??_);_(@_)"/>
    <numFmt numFmtId="169" formatCode="0.0%"/>
    <numFmt numFmtId="170" formatCode="0"/>
    <numFmt numFmtId="171" formatCode="\$#,##0.0000"/>
    <numFmt numFmtId="172" formatCode="0.0000%"/>
    <numFmt numFmtId="173" formatCode="_(\$* #,##0.00_);_(\$* \(#,##0.00\);_(\$* \-??_);_(@_)"/>
    <numFmt numFmtId="174" formatCode="_(\$* #,##0_);_(\$* \(#,##0\);_(\$* \-??_);_(@_)"/>
    <numFmt numFmtId="175" formatCode="0.00%"/>
    <numFmt numFmtId="176" formatCode="_(\$* #,##0.000_);_(\$* \(#,##0.000\);_(\$* \-??_);_(@_)"/>
    <numFmt numFmtId="177" formatCode="0.0"/>
    <numFmt numFmtId="178" formatCode="\$#,##0.0000_);[RED]&quot;($&quot;#,##0.00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color rgb="FF3366FF"/>
      <name val="Arial"/>
      <family val="2"/>
    </font>
    <font>
      <b val="true"/>
      <u val="single"/>
      <sz val="11"/>
      <name val="Arial"/>
      <family val="2"/>
    </font>
    <font>
      <sz val="11"/>
      <color rgb="FF3366FF"/>
      <name val="Arial"/>
      <family val="2"/>
    </font>
    <font>
      <b val="true"/>
      <i val="true"/>
      <u val="single"/>
      <sz val="11"/>
      <name val="Arial"/>
      <family val="2"/>
    </font>
    <font>
      <i val="true"/>
      <sz val="11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3366FF"/>
        <bgColor rgb="FF0066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3" fontId="8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4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1" t="s">
        <v>0</v>
      </c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3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/>
      <c r="B4" s="2" t="s">
        <v>2</v>
      </c>
      <c r="C4" s="2"/>
      <c r="D4" s="2"/>
      <c r="E4" s="2"/>
      <c r="F4" s="2"/>
      <c r="G4" s="2" t="s">
        <v>3</v>
      </c>
      <c r="H4" s="2"/>
      <c r="I4" s="2"/>
    </row>
    <row r="5" customFormat="false" ht="12.75" hidden="false" customHeight="false" outlineLevel="0" collapsed="false">
      <c r="A5" s="2"/>
      <c r="B5" s="2" t="s">
        <v>4</v>
      </c>
      <c r="C5" s="2"/>
      <c r="D5" s="2"/>
      <c r="E5" s="2"/>
      <c r="F5" s="2"/>
      <c r="G5" s="2" t="s">
        <v>5</v>
      </c>
      <c r="H5" s="2"/>
      <c r="I5" s="2"/>
    </row>
    <row r="6" customFormat="false" ht="12.75" hidden="false" customHeight="false" outlineLevel="0" collapsed="false">
      <c r="A6" s="2"/>
      <c r="B6" s="2" t="s">
        <v>6</v>
      </c>
      <c r="C6" s="2"/>
      <c r="D6" s="2"/>
      <c r="E6" s="2"/>
      <c r="F6" s="2"/>
      <c r="G6" s="2" t="s">
        <v>7</v>
      </c>
      <c r="H6" s="2"/>
      <c r="I6" s="2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</row>
    <row r="8" customFormat="false" ht="12.7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</row>
    <row r="9" customFormat="false" ht="12.75" hidden="false" customHeight="false" outlineLevel="0" collapsed="false">
      <c r="A9" s="3" t="s">
        <v>8</v>
      </c>
      <c r="B9" s="2"/>
      <c r="C9" s="2"/>
      <c r="D9" s="2"/>
      <c r="E9" s="2"/>
      <c r="F9" s="2"/>
      <c r="G9" s="2"/>
      <c r="H9" s="2"/>
      <c r="I9" s="2"/>
    </row>
    <row r="10" customFormat="false" ht="12.75" hidden="false" customHeight="false" outlineLevel="0" collapsed="false">
      <c r="A10" s="2"/>
      <c r="B10" s="2" t="s">
        <v>9</v>
      </c>
      <c r="C10" s="2"/>
      <c r="D10" s="2"/>
      <c r="E10" s="2"/>
      <c r="F10" s="2"/>
      <c r="G10" s="2"/>
      <c r="H10" s="2"/>
      <c r="I10" s="2"/>
    </row>
    <row r="11" customFormat="false" ht="12.75" hidden="false" customHeight="false" outlineLevel="0" collapsed="false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customFormat="false" ht="12.75" hidden="false" customHeight="false" outlineLevel="0" collapsed="false">
      <c r="A12" s="2"/>
      <c r="C12" s="2" t="s">
        <v>11</v>
      </c>
      <c r="D12" s="2"/>
      <c r="E12" s="2"/>
      <c r="F12" s="2"/>
      <c r="G12" s="2"/>
      <c r="H12" s="2"/>
      <c r="I12" s="2"/>
    </row>
    <row r="13" customFormat="false" ht="12.75" hidden="false" customHeight="false" outlineLevel="0" collapsed="false">
      <c r="A13" s="2"/>
      <c r="B13" s="2" t="s">
        <v>12</v>
      </c>
      <c r="C13" s="2"/>
      <c r="D13" s="2"/>
      <c r="E13" s="2"/>
      <c r="F13" s="2"/>
      <c r="G13" s="2"/>
      <c r="H13" s="2"/>
      <c r="I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</row>
    <row r="15" customFormat="false" ht="12.75" hidden="false" customHeight="false" outlineLevel="0" collapsed="false">
      <c r="A15" s="3" t="s">
        <v>13</v>
      </c>
      <c r="B15" s="2"/>
      <c r="C15" s="2"/>
      <c r="D15" s="2"/>
      <c r="E15" s="2"/>
      <c r="F15" s="2"/>
      <c r="G15" s="2"/>
      <c r="H15" s="2"/>
      <c r="I15" s="2"/>
    </row>
    <row r="16" customFormat="false" ht="12.75" hidden="false" customHeight="false" outlineLevel="0" collapsed="false">
      <c r="A16" s="2"/>
      <c r="B16" s="2" t="s">
        <v>14</v>
      </c>
      <c r="C16" s="2"/>
      <c r="D16" s="2"/>
      <c r="E16" s="2"/>
      <c r="F16" s="2"/>
      <c r="G16" s="2"/>
      <c r="H16" s="2"/>
      <c r="I16" s="2"/>
    </row>
    <row r="17" customFormat="false" ht="12.75" hidden="false" customHeight="false" outlineLevel="0" collapsed="false">
      <c r="A17" s="2"/>
      <c r="B17" s="2" t="s">
        <v>15</v>
      </c>
      <c r="C17" s="2"/>
      <c r="D17" s="2"/>
      <c r="E17" s="2"/>
      <c r="F17" s="2"/>
      <c r="G17" s="2"/>
      <c r="H17" s="2"/>
      <c r="I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</row>
    <row r="20" customFormat="false" ht="12.75" hidden="false" customHeight="false" outlineLevel="0" collapsed="false">
      <c r="A20" s="3" t="s">
        <v>16</v>
      </c>
      <c r="B20" s="2"/>
      <c r="C20" s="2"/>
      <c r="D20" s="2"/>
      <c r="E20" s="2"/>
      <c r="F20" s="2"/>
      <c r="G20" s="2"/>
      <c r="H20" s="2"/>
      <c r="I20" s="2"/>
    </row>
    <row r="21" customFormat="false" ht="12.75" hidden="false" customHeight="false" outlineLevel="0" collapsed="false">
      <c r="A21" s="2"/>
      <c r="B21" s="2" t="s">
        <v>17</v>
      </c>
      <c r="C21" s="2"/>
      <c r="D21" s="2"/>
      <c r="E21" s="2"/>
      <c r="F21" s="2"/>
      <c r="G21" s="2"/>
      <c r="H21" s="2" t="s">
        <v>18</v>
      </c>
      <c r="I21" s="4" t="n">
        <v>0.8</v>
      </c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 t="s">
        <v>19</v>
      </c>
      <c r="I22" s="4" t="n">
        <v>0.8</v>
      </c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 t="s">
        <v>20</v>
      </c>
      <c r="I23" s="4" t="n">
        <v>0.8</v>
      </c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</row>
    <row r="25" customFormat="false" ht="12.75" hidden="false" customHeight="false" outlineLevel="0" collapsed="false">
      <c r="A25" s="2"/>
      <c r="B25" s="2" t="s">
        <v>21</v>
      </c>
      <c r="C25" s="2"/>
      <c r="D25" s="2"/>
      <c r="E25" s="2"/>
      <c r="F25" s="2"/>
      <c r="G25" s="2"/>
      <c r="H25" s="2" t="s">
        <v>22</v>
      </c>
      <c r="I25" s="5" t="n">
        <v>0.95</v>
      </c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 t="s">
        <v>23</v>
      </c>
      <c r="I26" s="5" t="n">
        <v>0</v>
      </c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 t="s">
        <v>24</v>
      </c>
      <c r="I27" s="5" t="n">
        <v>0.05</v>
      </c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</row>
    <row r="29" customFormat="false" ht="12.75" hidden="false" customHeight="false" outlineLevel="0" collapsed="false">
      <c r="A29" s="2"/>
      <c r="B29" s="2" t="s">
        <v>25</v>
      </c>
      <c r="C29" s="2"/>
      <c r="D29" s="2"/>
      <c r="E29" s="2"/>
      <c r="F29" s="2"/>
      <c r="G29" s="2"/>
      <c r="H29" s="2"/>
      <c r="I29" s="5" t="n">
        <v>0.5</v>
      </c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</row>
    <row r="31" customFormat="false" ht="12.75" hidden="false" customHeight="false" outlineLevel="0" collapsed="false">
      <c r="A31" s="3" t="s">
        <v>26</v>
      </c>
      <c r="B31" s="2"/>
      <c r="C31" s="2"/>
      <c r="D31" s="2"/>
      <c r="E31" s="2"/>
      <c r="F31" s="2"/>
      <c r="G31" s="2"/>
      <c r="H31" s="2"/>
      <c r="I31" s="2"/>
    </row>
    <row r="32" customFormat="false" ht="12.75" hidden="false" customHeight="false" outlineLevel="0" collapsed="false">
      <c r="A32" s="2"/>
      <c r="B32" s="2" t="s">
        <v>17</v>
      </c>
      <c r="C32" s="2"/>
      <c r="D32" s="2"/>
      <c r="E32" s="2"/>
      <c r="F32" s="2"/>
      <c r="G32" s="2"/>
      <c r="H32" s="2" t="s">
        <v>18</v>
      </c>
      <c r="I32" s="4" t="n">
        <v>1</v>
      </c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 t="s">
        <v>19</v>
      </c>
      <c r="I33" s="4" t="n">
        <v>1</v>
      </c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 t="s">
        <v>20</v>
      </c>
      <c r="I34" s="4" t="n">
        <v>1</v>
      </c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</row>
    <row r="36" customFormat="false" ht="12.75" hidden="false" customHeight="false" outlineLevel="0" collapsed="false">
      <c r="A36" s="2"/>
      <c r="B36" s="2" t="s">
        <v>21</v>
      </c>
      <c r="C36" s="2"/>
      <c r="D36" s="2"/>
      <c r="E36" s="2"/>
      <c r="F36" s="2"/>
      <c r="G36" s="2"/>
      <c r="H36" s="2" t="s">
        <v>22</v>
      </c>
      <c r="I36" s="5" t="n">
        <v>0.2</v>
      </c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 t="s">
        <v>23</v>
      </c>
      <c r="I37" s="5" t="n">
        <v>0.6</v>
      </c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 t="s">
        <v>24</v>
      </c>
      <c r="I38" s="5" t="n">
        <v>0.2</v>
      </c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</row>
    <row r="40" customFormat="false" ht="12.75" hidden="false" customHeight="false" outlineLevel="0" collapsed="false">
      <c r="A40" s="2"/>
      <c r="B40" s="2" t="s">
        <v>25</v>
      </c>
      <c r="C40" s="2"/>
      <c r="D40" s="2"/>
      <c r="E40" s="2"/>
      <c r="F40" s="2"/>
      <c r="G40" s="2"/>
      <c r="H40" s="2"/>
      <c r="I40" s="5" t="n">
        <v>0.5</v>
      </c>
    </row>
    <row r="42" customFormat="false" ht="12.75" hidden="false" customHeight="false" outlineLevel="0" collapsed="false">
      <c r="A42" s="3" t="s">
        <v>27</v>
      </c>
      <c r="B42" s="2"/>
      <c r="C42" s="2"/>
      <c r="D42" s="2"/>
      <c r="E42" s="2"/>
      <c r="F42" s="2"/>
      <c r="G42" s="2"/>
      <c r="H42" s="2"/>
      <c r="I42" s="2"/>
    </row>
    <row r="43" customFormat="false" ht="12.75" hidden="false" customHeight="false" outlineLevel="0" collapsed="false">
      <c r="A43" s="2"/>
      <c r="B43" s="2" t="s">
        <v>17</v>
      </c>
      <c r="C43" s="2"/>
      <c r="D43" s="2"/>
      <c r="E43" s="2"/>
      <c r="F43" s="2"/>
      <c r="G43" s="2"/>
      <c r="H43" s="2" t="s">
        <v>18</v>
      </c>
      <c r="I43" s="4" t="n">
        <v>0.75</v>
      </c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 t="s">
        <v>19</v>
      </c>
      <c r="I44" s="4" t="n">
        <v>0.75</v>
      </c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 t="s">
        <v>20</v>
      </c>
      <c r="I45" s="4" t="n">
        <v>0.75</v>
      </c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</row>
    <row r="47" customFormat="false" ht="12.75" hidden="false" customHeight="false" outlineLevel="0" collapsed="false">
      <c r="A47" s="2"/>
      <c r="B47" s="2" t="s">
        <v>21</v>
      </c>
      <c r="C47" s="2"/>
      <c r="D47" s="2"/>
      <c r="E47" s="2"/>
      <c r="F47" s="2"/>
      <c r="G47" s="2"/>
      <c r="H47" s="2" t="s">
        <v>22</v>
      </c>
      <c r="I47" s="5" t="n">
        <v>0.2</v>
      </c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 t="s">
        <v>23</v>
      </c>
      <c r="I48" s="5" t="n">
        <v>0.6</v>
      </c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 t="s">
        <v>24</v>
      </c>
      <c r="I49" s="5" t="n">
        <v>0.2</v>
      </c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</row>
    <row r="51" customFormat="false" ht="12.75" hidden="false" customHeight="false" outlineLevel="0" collapsed="false">
      <c r="A51" s="2"/>
      <c r="B51" s="2" t="s">
        <v>25</v>
      </c>
      <c r="C51" s="2"/>
      <c r="D51" s="2"/>
      <c r="E51" s="2"/>
      <c r="F51" s="2"/>
      <c r="G51" s="2"/>
      <c r="H51" s="2"/>
      <c r="I51" s="5" t="n">
        <v>0.5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2"/>
  <sheetViews>
    <sheetView showFormulas="false" showGridLines="true" showRowColHeaders="true" showZeros="true" rightToLeft="false" tabSelected="false" showOutlineSymbols="true" defaultGridColor="true" view="normal" topLeftCell="E58" colorId="64" zoomScale="75" zoomScaleNormal="75" zoomScalePageLayoutView="100" workbookViewId="0">
      <selection pane="topLeft" activeCell="O66" activeCellId="0" sqref="O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0.99"/>
    <col collapsed="false" customWidth="true" hidden="false" outlineLevel="0" max="3" min="3" style="0" width="14.85"/>
    <col collapsed="false" customWidth="true" hidden="false" outlineLevel="0" max="4" min="4" style="0" width="22.56"/>
    <col collapsed="false" customWidth="true" hidden="false" outlineLevel="0" max="7" min="7" style="0" width="15.41"/>
    <col collapsed="false" customWidth="true" hidden="false" outlineLevel="0" max="8" min="8" style="0" width="13.14"/>
    <col collapsed="false" customWidth="true" hidden="false" outlineLevel="0" max="9" min="9" style="0" width="14.85"/>
    <col collapsed="false" customWidth="true" hidden="false" outlineLevel="0" max="10" min="10" style="0" width="20.28"/>
    <col collapsed="false" customWidth="true" hidden="false" outlineLevel="0" max="14" min="14" style="0" width="9.28"/>
  </cols>
  <sheetData>
    <row r="1" customFormat="false" ht="12.75" hidden="false" customHeight="false" outlineLevel="0" collapsed="false">
      <c r="G1" s="6"/>
      <c r="H1" s="6"/>
      <c r="I1" s="6"/>
      <c r="J1" s="6"/>
      <c r="K1" s="6"/>
      <c r="L1" s="6"/>
      <c r="M1" s="6"/>
      <c r="N1" s="6"/>
      <c r="O1" s="6"/>
      <c r="P1" s="6"/>
    </row>
    <row r="2" customFormat="false" ht="15.75" hidden="false" customHeight="false" outlineLevel="0" collapsed="false">
      <c r="A2" s="7" t="s">
        <v>28</v>
      </c>
      <c r="B2" s="7"/>
      <c r="C2" s="8"/>
      <c r="D2" s="8"/>
      <c r="E2" s="8"/>
      <c r="I2" s="9" t="s">
        <v>29</v>
      </c>
      <c r="J2" s="6"/>
      <c r="K2" s="6"/>
      <c r="L2" s="6"/>
      <c r="M2" s="6"/>
      <c r="N2" s="6"/>
      <c r="O2" s="6"/>
      <c r="P2" s="6"/>
    </row>
    <row r="3" customFormat="false" ht="15" hidden="false" customHeight="false" outlineLevel="0" collapsed="false">
      <c r="A3" s="8"/>
      <c r="B3" s="8"/>
      <c r="C3" s="10"/>
      <c r="D3" s="11"/>
      <c r="E3" s="11"/>
      <c r="I3" s="12" t="s">
        <v>30</v>
      </c>
      <c r="J3" s="13" t="s">
        <v>31</v>
      </c>
      <c r="K3" s="14" t="s">
        <v>32</v>
      </c>
      <c r="L3" s="14"/>
      <c r="M3" s="15"/>
      <c r="N3" s="6"/>
      <c r="O3" s="6"/>
      <c r="P3" s="6"/>
    </row>
    <row r="4" customFormat="false" ht="15" hidden="false" customHeight="false" outlineLevel="0" collapsed="false">
      <c r="A4" s="16" t="s">
        <v>33</v>
      </c>
      <c r="B4" s="17"/>
      <c r="C4" s="18"/>
      <c r="D4" s="11"/>
      <c r="E4" s="11"/>
      <c r="I4" s="19"/>
      <c r="J4" s="20" t="s">
        <v>34</v>
      </c>
      <c r="K4" s="6" t="s">
        <v>35</v>
      </c>
      <c r="L4" s="6"/>
      <c r="M4" s="21"/>
      <c r="N4" s="6"/>
      <c r="O4" s="6"/>
      <c r="P4" s="6"/>
    </row>
    <row r="5" customFormat="false" ht="15" hidden="false" customHeight="false" outlineLevel="0" collapsed="false">
      <c r="A5" s="22" t="s">
        <v>36</v>
      </c>
      <c r="B5" s="23" t="n">
        <v>80000000</v>
      </c>
      <c r="C5" s="24" t="n">
        <f aca="false">+B5/$B$9</f>
        <v>0.449438202247191</v>
      </c>
      <c r="D5" s="25"/>
      <c r="E5" s="26"/>
      <c r="I5" s="27"/>
      <c r="J5" s="28" t="s">
        <v>37</v>
      </c>
      <c r="K5" s="29" t="s">
        <v>38</v>
      </c>
      <c r="L5" s="29"/>
      <c r="M5" s="30"/>
      <c r="N5" s="6"/>
      <c r="O5" s="6"/>
      <c r="P5" s="6"/>
    </row>
    <row r="6" customFormat="false" ht="15" hidden="false" customHeight="false" outlineLevel="0" collapsed="false">
      <c r="A6" s="22" t="s">
        <v>39</v>
      </c>
      <c r="B6" s="23" t="n">
        <v>82000000</v>
      </c>
      <c r="C6" s="24" t="n">
        <f aca="false">+B6/$B$9</f>
        <v>0.460674157303371</v>
      </c>
      <c r="D6" s="25"/>
      <c r="E6" s="26"/>
      <c r="H6" s="11" t="s">
        <v>40</v>
      </c>
      <c r="I6" s="11"/>
      <c r="J6" s="11"/>
      <c r="K6" s="6"/>
      <c r="L6" s="6"/>
      <c r="M6" s="6"/>
      <c r="N6" s="6"/>
      <c r="O6" s="6"/>
      <c r="P6" s="6"/>
    </row>
    <row r="7" customFormat="false" ht="15" hidden="false" customHeight="false" outlineLevel="0" collapsed="false">
      <c r="A7" s="22" t="s">
        <v>41</v>
      </c>
      <c r="B7" s="23" t="n">
        <v>16000000</v>
      </c>
      <c r="C7" s="24" t="n">
        <f aca="false">+B7/$B$9</f>
        <v>0.0898876404494382</v>
      </c>
      <c r="D7" s="25"/>
      <c r="E7" s="26"/>
      <c r="G7" s="11"/>
      <c r="H7" s="31" t="s">
        <v>36</v>
      </c>
      <c r="I7" s="17"/>
      <c r="J7" s="17"/>
      <c r="K7" s="14"/>
      <c r="L7" s="14"/>
      <c r="M7" s="14"/>
      <c r="N7" s="14"/>
      <c r="O7" s="15"/>
      <c r="P7" s="6"/>
    </row>
    <row r="8" customFormat="false" ht="15" hidden="false" customHeight="false" outlineLevel="0" collapsed="false">
      <c r="A8" s="22"/>
      <c r="B8" s="23"/>
      <c r="C8" s="32"/>
      <c r="D8" s="11"/>
      <c r="E8" s="11"/>
      <c r="G8" s="33"/>
      <c r="H8" s="22"/>
      <c r="I8" s="11"/>
      <c r="J8" s="6"/>
      <c r="K8" s="34"/>
      <c r="L8" s="34"/>
      <c r="M8" s="6"/>
      <c r="N8" s="6"/>
      <c r="O8" s="21"/>
      <c r="P8" s="6"/>
    </row>
    <row r="9" customFormat="false" ht="30.75" hidden="false" customHeight="false" outlineLevel="0" collapsed="false">
      <c r="A9" s="35" t="s">
        <v>42</v>
      </c>
      <c r="B9" s="36" t="n">
        <f aca="false">SUM(B5:B7)</f>
        <v>178000000</v>
      </c>
      <c r="C9" s="37" t="n">
        <f aca="false">+B9/$B$9</f>
        <v>1</v>
      </c>
      <c r="D9" s="25"/>
      <c r="E9" s="25"/>
      <c r="G9" s="38"/>
      <c r="H9" s="39" t="s">
        <v>43</v>
      </c>
      <c r="I9" s="6"/>
      <c r="J9" s="40" t="s">
        <v>44</v>
      </c>
      <c r="K9" s="41" t="n">
        <v>5</v>
      </c>
      <c r="L9" s="41" t="n">
        <v>7</v>
      </c>
      <c r="M9" s="41" t="n">
        <v>10</v>
      </c>
      <c r="N9" s="41" t="n">
        <v>12</v>
      </c>
      <c r="O9" s="42" t="n">
        <v>15</v>
      </c>
      <c r="P9" s="6"/>
    </row>
    <row r="10" customFormat="false" ht="15.75" hidden="false" customHeight="false" outlineLevel="0" collapsed="false">
      <c r="A10" s="7"/>
      <c r="B10" s="7"/>
      <c r="C10" s="8"/>
      <c r="D10" s="8"/>
      <c r="E10" s="8"/>
      <c r="G10" s="38"/>
      <c r="H10" s="43" t="s">
        <v>45</v>
      </c>
      <c r="I10" s="11" t="s">
        <v>46</v>
      </c>
      <c r="J10" s="11"/>
      <c r="K10" s="44" t="n">
        <f aca="false">HLOOKUP($H10,Legacy!$B$4:$E$14,7)</f>
        <v>0.0152792040523763</v>
      </c>
      <c r="L10" s="44" t="n">
        <f aca="false">HLOOKUP($H10,Legacy!$B$4:$E$14,8)</f>
        <v>0.0115686508148571</v>
      </c>
      <c r="M10" s="44" t="n">
        <f aca="false">HLOOKUP($H10,Legacy!$B$4:$E$14,9)</f>
        <v>0.00881675994130674</v>
      </c>
      <c r="N10" s="44" t="n">
        <f aca="false">HLOOKUP($H10,Legacy!$B$4:$E$14,10)</f>
        <v>0.00776355549159944</v>
      </c>
      <c r="O10" s="45" t="n">
        <f aca="false">HLOOKUP($H10,Legacy!$B$4:$E$14,11)</f>
        <v>0.0067302698339742</v>
      </c>
      <c r="P10" s="6"/>
    </row>
    <row r="11" customFormat="false" ht="15" hidden="false" customHeight="false" outlineLevel="0" collapsed="false">
      <c r="A11" s="46" t="s">
        <v>47</v>
      </c>
      <c r="B11" s="17"/>
      <c r="C11" s="18"/>
      <c r="D11" s="11"/>
      <c r="E11" s="11"/>
      <c r="G11" s="38"/>
      <c r="H11" s="43" t="s">
        <v>48</v>
      </c>
      <c r="I11" s="11" t="s">
        <v>49</v>
      </c>
      <c r="J11" s="11"/>
      <c r="K11" s="44" t="n">
        <f aca="false">HLOOKUP($H11,Legacy!$H$4:$J$14,7)</f>
        <v>0.00537173092920036</v>
      </c>
      <c r="L11" s="44" t="n">
        <f aca="false">HLOOKUP($H11,Legacy!$H$4:$J$14,8)</f>
        <v>0.00406720658865878</v>
      </c>
      <c r="M11" s="44" t="n">
        <f aca="false">HLOOKUP($H11,Legacy!$H$4:$J$14,9)</f>
        <v>0.00309972050309036</v>
      </c>
      <c r="N11" s="44" t="n">
        <f aca="false">HLOOKUP($H11,Legacy!$H$4:$J$14,10)</f>
        <v>0.00272944395610071</v>
      </c>
      <c r="O11" s="45" t="n">
        <f aca="false">HLOOKUP($H11,Legacy!$H$4:$J$14,11)</f>
        <v>0.00236617028642933</v>
      </c>
      <c r="P11" s="6"/>
    </row>
    <row r="12" customFormat="false" ht="15" hidden="false" customHeight="false" outlineLevel="0" collapsed="false">
      <c r="A12" s="47" t="s">
        <v>50</v>
      </c>
      <c r="B12" s="48" t="s">
        <v>51</v>
      </c>
      <c r="C12" s="49" t="s">
        <v>52</v>
      </c>
      <c r="D12" s="50"/>
      <c r="E12" s="50"/>
      <c r="G12" s="11"/>
      <c r="H12" s="43" t="s">
        <v>53</v>
      </c>
      <c r="I12" s="11" t="s">
        <v>54</v>
      </c>
      <c r="J12" s="11"/>
      <c r="K12" s="44" t="n">
        <f aca="false">HLOOKUP($H12,Legacy!$M$4:$O$14,7)</f>
        <v>0</v>
      </c>
      <c r="L12" s="44" t="n">
        <f aca="false">HLOOKUP($H12,Legacy!$M$4:$O$14,8)</f>
        <v>0</v>
      </c>
      <c r="M12" s="44" t="n">
        <f aca="false">HLOOKUP($H12,Legacy!$M$4:$O$14,9)</f>
        <v>0</v>
      </c>
      <c r="N12" s="44" t="n">
        <f aca="false">HLOOKUP($H12,Legacy!$M$4:$O$14,10)</f>
        <v>0</v>
      </c>
      <c r="O12" s="45" t="n">
        <f aca="false">HLOOKUP($H12,Legacy!$M$4:$O$14,11)</f>
        <v>0</v>
      </c>
      <c r="P12" s="6"/>
    </row>
    <row r="13" customFormat="false" ht="14.25" hidden="false" customHeight="false" outlineLevel="0" collapsed="false">
      <c r="A13" s="51"/>
      <c r="B13" s="52"/>
      <c r="C13" s="53"/>
      <c r="D13" s="52"/>
      <c r="E13" s="52"/>
      <c r="G13" s="54"/>
      <c r="H13" s="19" t="s">
        <v>55</v>
      </c>
      <c r="I13" s="11"/>
      <c r="J13" s="11"/>
      <c r="K13" s="44" t="n">
        <f aca="false">SUM(K10:K12)</f>
        <v>0.0206509349815767</v>
      </c>
      <c r="L13" s="44" t="n">
        <f aca="false">SUM(L10:L12)</f>
        <v>0.0156358574035159</v>
      </c>
      <c r="M13" s="44" t="n">
        <f aca="false">SUM(M10:M12)</f>
        <v>0.0119164804443971</v>
      </c>
      <c r="N13" s="44" t="n">
        <f aca="false">SUM(N10:N12)</f>
        <v>0.0104929994477001</v>
      </c>
      <c r="O13" s="45" t="n">
        <f aca="false">SUM(O10:O12)</f>
        <v>0.00909644012040353</v>
      </c>
      <c r="P13" s="6"/>
    </row>
    <row r="14" customFormat="false" ht="14.25" hidden="false" customHeight="false" outlineLevel="0" collapsed="false">
      <c r="A14" s="55" t="n">
        <v>8500</v>
      </c>
      <c r="B14" s="56" t="n">
        <v>0.0577</v>
      </c>
      <c r="C14" s="57" t="n">
        <f aca="false">+A14*B14</f>
        <v>490.45</v>
      </c>
      <c r="D14" s="58"/>
      <c r="E14" s="59"/>
      <c r="G14" s="11"/>
      <c r="H14" s="19"/>
      <c r="I14" s="11" t="s">
        <v>56</v>
      </c>
      <c r="J14" s="11"/>
      <c r="K14" s="60"/>
      <c r="L14" s="60"/>
      <c r="M14" s="60"/>
      <c r="N14" s="60"/>
      <c r="O14" s="61"/>
      <c r="P14" s="6"/>
    </row>
    <row r="15" customFormat="false" ht="15" hidden="false" customHeight="false" outlineLevel="0" collapsed="false">
      <c r="A15" s="55" t="n">
        <v>4000</v>
      </c>
      <c r="B15" s="56" t="n">
        <v>0.0777</v>
      </c>
      <c r="C15" s="57" t="n">
        <f aca="false">+A15*B15</f>
        <v>310.8</v>
      </c>
      <c r="D15" s="58"/>
      <c r="E15" s="58"/>
      <c r="G15" s="11"/>
      <c r="H15" s="27" t="s">
        <v>42</v>
      </c>
      <c r="I15" s="29"/>
      <c r="J15" s="29"/>
      <c r="K15" s="62" t="n">
        <f aca="false">SUM(K13:K14)</f>
        <v>0.0206509349815767</v>
      </c>
      <c r="L15" s="62" t="n">
        <f aca="false">SUM(L13:L14)</f>
        <v>0.0156358574035159</v>
      </c>
      <c r="M15" s="62" t="n">
        <f aca="false">SUM(M13:M14)</f>
        <v>0.0119164804443971</v>
      </c>
      <c r="N15" s="62" t="n">
        <f aca="false">SUM(N13:N14)</f>
        <v>0.0104929994477001</v>
      </c>
      <c r="O15" s="63" t="n">
        <f aca="false">SUM(O13:O14)</f>
        <v>0.00909644012040353</v>
      </c>
      <c r="P15" s="6"/>
    </row>
    <row r="16" customFormat="false" ht="15.75" hidden="false" customHeight="false" outlineLevel="0" collapsed="false">
      <c r="A16" s="64" t="n">
        <f aca="false">+A14+A15</f>
        <v>12500</v>
      </c>
      <c r="B16" s="65" t="n">
        <f aca="false">+C16/A16</f>
        <v>0.0641</v>
      </c>
      <c r="C16" s="66" t="n">
        <f aca="false">+C15+C14</f>
        <v>801.25</v>
      </c>
      <c r="D16" s="58"/>
      <c r="E16" s="58"/>
      <c r="G16" s="50"/>
      <c r="H16" s="6"/>
      <c r="I16" s="6"/>
      <c r="J16" s="6"/>
      <c r="K16" s="6"/>
      <c r="L16" s="6"/>
      <c r="M16" s="6"/>
      <c r="N16" s="6"/>
      <c r="O16" s="6"/>
      <c r="P16" s="6"/>
    </row>
    <row r="17" customFormat="false" ht="15.75" hidden="false" customHeight="false" outlineLevel="0" collapsed="false">
      <c r="A17" s="67"/>
      <c r="B17" s="67"/>
      <c r="C17" s="68"/>
      <c r="D17" s="68"/>
      <c r="E17" s="68"/>
      <c r="G17" s="52"/>
      <c r="H17" s="6"/>
      <c r="I17" s="6"/>
      <c r="J17" s="6"/>
      <c r="K17" s="6"/>
      <c r="L17" s="6"/>
      <c r="M17" s="6"/>
      <c r="N17" s="6"/>
      <c r="O17" s="6"/>
      <c r="P17" s="6"/>
    </row>
    <row r="18" customFormat="false" ht="15" hidden="false" customHeight="false" outlineLevel="0" collapsed="false">
      <c r="A18" s="16" t="s">
        <v>57</v>
      </c>
      <c r="B18" s="69"/>
      <c r="C18" s="68"/>
      <c r="D18" s="68"/>
      <c r="E18" s="68"/>
      <c r="G18" s="58"/>
      <c r="H18" s="31" t="s">
        <v>19</v>
      </c>
      <c r="I18" s="17"/>
      <c r="J18" s="17"/>
      <c r="K18" s="14"/>
      <c r="L18" s="14"/>
      <c r="M18" s="14"/>
      <c r="N18" s="14"/>
      <c r="O18" s="15"/>
      <c r="P18" s="6"/>
    </row>
    <row r="19" customFormat="false" ht="15" hidden="false" customHeight="false" outlineLevel="0" collapsed="false">
      <c r="A19" s="70" t="s">
        <v>49</v>
      </c>
      <c r="B19" s="71" t="n">
        <f aca="false">B16</f>
        <v>0.0641</v>
      </c>
      <c r="C19" s="68"/>
      <c r="D19" s="68"/>
      <c r="E19" s="68"/>
      <c r="G19" s="58"/>
      <c r="H19" s="22"/>
      <c r="I19" s="11"/>
      <c r="J19" s="6"/>
      <c r="K19" s="34"/>
      <c r="L19" s="34"/>
      <c r="M19" s="6"/>
      <c r="N19" s="6"/>
      <c r="O19" s="21"/>
      <c r="P19" s="6"/>
    </row>
    <row r="20" customFormat="false" ht="30" hidden="false" customHeight="false" outlineLevel="0" collapsed="false">
      <c r="A20" s="70" t="s">
        <v>58</v>
      </c>
      <c r="B20" s="71" t="n">
        <v>0.09</v>
      </c>
      <c r="C20" s="68"/>
      <c r="D20" s="68"/>
      <c r="E20" s="68"/>
      <c r="G20" s="58"/>
      <c r="H20" s="39" t="s">
        <v>43</v>
      </c>
      <c r="I20" s="6"/>
      <c r="J20" s="40" t="s">
        <v>44</v>
      </c>
      <c r="K20" s="41" t="n">
        <v>5</v>
      </c>
      <c r="L20" s="41" t="n">
        <v>7</v>
      </c>
      <c r="M20" s="41" t="n">
        <v>10</v>
      </c>
      <c r="N20" s="41" t="n">
        <v>12</v>
      </c>
      <c r="O20" s="42" t="n">
        <v>15</v>
      </c>
      <c r="P20" s="6"/>
    </row>
    <row r="21" customFormat="false" ht="15" hidden="false" customHeight="false" outlineLevel="0" collapsed="false">
      <c r="A21" s="70" t="s">
        <v>59</v>
      </c>
      <c r="B21" s="71" t="n">
        <v>0.0641</v>
      </c>
      <c r="C21" s="68"/>
      <c r="D21" s="68"/>
      <c r="E21" s="68"/>
      <c r="G21" s="68"/>
      <c r="H21" s="43" t="s">
        <v>53</v>
      </c>
      <c r="I21" s="11" t="s">
        <v>46</v>
      </c>
      <c r="J21" s="11"/>
      <c r="K21" s="44" t="n">
        <f aca="false">HLOOKUP($H21,Legacy!$B$19:$E$29,7)</f>
        <v>0</v>
      </c>
      <c r="L21" s="44" t="n">
        <f aca="false">HLOOKUP($H21,Legacy!$B$19:$E$29,8)</f>
        <v>0</v>
      </c>
      <c r="M21" s="44" t="n">
        <f aca="false">HLOOKUP($H21,Legacy!$B$19:$E$29,9)</f>
        <v>0</v>
      </c>
      <c r="N21" s="44" t="n">
        <f aca="false">HLOOKUP($H21,Legacy!$B$4:$E$14,10)</f>
        <v>0</v>
      </c>
      <c r="O21" s="45" t="n">
        <f aca="false">HLOOKUP($H21,Legacy!$B$4:$E$14,11)</f>
        <v>0</v>
      </c>
      <c r="P21" s="6"/>
    </row>
    <row r="22" customFormat="false" ht="15.75" hidden="false" customHeight="false" outlineLevel="0" collapsed="false">
      <c r="A22" s="72"/>
      <c r="B22" s="73"/>
      <c r="C22" s="68"/>
      <c r="D22" s="68"/>
      <c r="E22" s="68"/>
      <c r="G22" s="67"/>
      <c r="H22" s="43" t="s">
        <v>48</v>
      </c>
      <c r="I22" s="11" t="s">
        <v>49</v>
      </c>
      <c r="J22" s="11"/>
      <c r="K22" s="44" t="n">
        <f aca="false">HLOOKUP($H22,Legacy!$H$19:$J$29,7)</f>
        <v>0.00795076805508903</v>
      </c>
      <c r="L22" s="44" t="n">
        <f aca="false">HLOOKUP($H22,Legacy!$H$19:$J$29,8)</f>
        <v>0.00601992479607865</v>
      </c>
      <c r="M22" s="44" t="n">
        <f aca="false">HLOOKUP($H22,Legacy!$H$19:$J$29,9)</f>
        <v>0.00458793619421739</v>
      </c>
      <c r="N22" s="44" t="n">
        <f aca="false">HLOOKUP($H22,Legacy!$H$19:$J$29,10)</f>
        <v>0.00403988511344737</v>
      </c>
      <c r="O22" s="45" t="n">
        <f aca="false">HLOOKUP($H22,Legacy!$H$19:$J$29,11)</f>
        <v>0.00350219908148744</v>
      </c>
      <c r="P22" s="6"/>
    </row>
    <row r="23" customFormat="false" ht="15.75" hidden="false" customHeight="false" outlineLevel="0" collapsed="false">
      <c r="A23" s="70"/>
      <c r="B23" s="67"/>
      <c r="C23" s="68"/>
      <c r="D23" s="68"/>
      <c r="E23" s="68"/>
      <c r="G23" s="67"/>
      <c r="H23" s="43" t="s">
        <v>45</v>
      </c>
      <c r="I23" s="11" t="s">
        <v>54</v>
      </c>
      <c r="J23" s="11"/>
      <c r="K23" s="44" t="n">
        <f aca="false">HLOOKUP($H23,Legacy!$M$19:$O$29,7)</f>
        <v>0.00162589694171489</v>
      </c>
      <c r="L23" s="44" t="n">
        <f aca="false">HLOOKUP($H23,Legacy!$M$19:$O$29,8)</f>
        <v>0.0012565530217864</v>
      </c>
      <c r="M23" s="44" t="n">
        <f aca="false">HLOOKUP($H23,Legacy!$M$19:$O$29,9)</f>
        <v>0.000985433064197062</v>
      </c>
      <c r="N23" s="44" t="n">
        <f aca="false">HLOOKUP($H23,Legacy!$M$19:$O$29,10)</f>
        <v>0.000883174797120702</v>
      </c>
      <c r="O23" s="45" t="n">
        <f aca="false">HLOOKUP($H23,Legacy!$M$19:$O$29,11)</f>
        <v>0.000784569723598081</v>
      </c>
      <c r="P23" s="6"/>
    </row>
    <row r="24" customFormat="false" ht="15" hidden="false" customHeight="false" outlineLevel="0" collapsed="false">
      <c r="A24" s="46" t="s">
        <v>60</v>
      </c>
      <c r="B24" s="17"/>
      <c r="C24" s="17"/>
      <c r="D24" s="74"/>
      <c r="E24" s="33"/>
      <c r="G24" s="67"/>
      <c r="H24" s="19" t="s">
        <v>55</v>
      </c>
      <c r="I24" s="11"/>
      <c r="J24" s="11"/>
      <c r="K24" s="44" t="n">
        <f aca="false">SUM(K21:K23)</f>
        <v>0.00957666499680392</v>
      </c>
      <c r="L24" s="44" t="n">
        <f aca="false">SUM(L21:L23)</f>
        <v>0.00727647781786505</v>
      </c>
      <c r="M24" s="44" t="n">
        <f aca="false">SUM(M21:M23)</f>
        <v>0.00557336925841445</v>
      </c>
      <c r="N24" s="44" t="n">
        <f aca="false">SUM(N21:N23)</f>
        <v>0.00492305991056807</v>
      </c>
      <c r="O24" s="45" t="n">
        <f aca="false">SUM(O21:O23)</f>
        <v>0.00428676880508552</v>
      </c>
      <c r="P24" s="6"/>
    </row>
    <row r="25" customFormat="false" ht="28.5" hidden="false" customHeight="false" outlineLevel="0" collapsed="false">
      <c r="A25" s="22"/>
      <c r="B25" s="75" t="s">
        <v>61</v>
      </c>
      <c r="C25" s="76" t="s">
        <v>49</v>
      </c>
      <c r="D25" s="77" t="s">
        <v>62</v>
      </c>
      <c r="E25" s="78"/>
      <c r="G25" s="67"/>
      <c r="H25" s="19"/>
      <c r="I25" s="34" t="s">
        <v>56</v>
      </c>
      <c r="J25" s="6"/>
      <c r="K25" s="60"/>
      <c r="L25" s="60"/>
      <c r="M25" s="60"/>
      <c r="N25" s="60"/>
      <c r="O25" s="61"/>
      <c r="P25" s="6"/>
    </row>
    <row r="26" customFormat="false" ht="15" hidden="false" customHeight="false" outlineLevel="0" collapsed="false">
      <c r="A26" s="22" t="s">
        <v>36</v>
      </c>
      <c r="B26" s="79" t="n">
        <f aca="false">55417/116084</f>
        <v>0.477387064539471</v>
      </c>
      <c r="C26" s="80" t="n">
        <f aca="false">12.5*B26</f>
        <v>5.96733830674339</v>
      </c>
      <c r="D26" s="81" t="n">
        <f aca="false">9.547*B26</f>
        <v>4.55761430515833</v>
      </c>
      <c r="E26" s="80"/>
      <c r="G26" s="67"/>
      <c r="H26" s="27" t="s">
        <v>42</v>
      </c>
      <c r="I26" s="29"/>
      <c r="J26" s="29"/>
      <c r="K26" s="62" t="n">
        <f aca="false">SUM(K24:K25)</f>
        <v>0.00957666499680392</v>
      </c>
      <c r="L26" s="62" t="n">
        <f aca="false">SUM(L24:L25)</f>
        <v>0.00727647781786505</v>
      </c>
      <c r="M26" s="62" t="n">
        <f aca="false">SUM(M24:M25)</f>
        <v>0.00557336925841445</v>
      </c>
      <c r="N26" s="62" t="n">
        <f aca="false">SUM(N24:N25)</f>
        <v>0.00492305991056807</v>
      </c>
      <c r="O26" s="63" t="n">
        <f aca="false">SUM(O24:O25)</f>
        <v>0.00428676880508552</v>
      </c>
      <c r="P26" s="6"/>
    </row>
    <row r="27" customFormat="false" ht="15" hidden="false" customHeight="false" outlineLevel="0" collapsed="false">
      <c r="A27" s="22" t="s">
        <v>39</v>
      </c>
      <c r="B27" s="79" t="n">
        <f aca="false">42037/116084</f>
        <v>0.362125702077806</v>
      </c>
      <c r="C27" s="80" t="n">
        <f aca="false">12.5*B27</f>
        <v>4.52657127597257</v>
      </c>
      <c r="D27" s="81" t="n">
        <f aca="false">9.547*B27</f>
        <v>3.45721407773681</v>
      </c>
      <c r="E27" s="80"/>
      <c r="G27" s="68"/>
      <c r="H27" s="6"/>
      <c r="I27" s="6"/>
      <c r="J27" s="6"/>
      <c r="K27" s="6"/>
      <c r="L27" s="6"/>
      <c r="M27" s="6"/>
      <c r="N27" s="6"/>
      <c r="O27" s="6"/>
      <c r="P27" s="6"/>
    </row>
    <row r="28" customFormat="false" ht="15.75" hidden="false" customHeight="false" outlineLevel="0" collapsed="false">
      <c r="A28" s="22" t="s">
        <v>41</v>
      </c>
      <c r="B28" s="79" t="n">
        <f aca="false">18631/116084</f>
        <v>0.160495847834327</v>
      </c>
      <c r="C28" s="82" t="n">
        <f aca="false">12.5*B28</f>
        <v>2.00619809792909</v>
      </c>
      <c r="D28" s="83" t="n">
        <f aca="false">9.547*B28</f>
        <v>1.53225385927432</v>
      </c>
      <c r="E28" s="80"/>
      <c r="G28" s="33"/>
      <c r="H28" s="6"/>
      <c r="I28" s="6"/>
      <c r="J28" s="6"/>
      <c r="K28" s="6"/>
      <c r="L28" s="6"/>
      <c r="M28" s="6"/>
      <c r="N28" s="6"/>
      <c r="O28" s="6"/>
      <c r="P28" s="6"/>
    </row>
    <row r="29" customFormat="false" ht="15.75" hidden="false" customHeight="false" outlineLevel="0" collapsed="false">
      <c r="A29" s="35" t="s">
        <v>42</v>
      </c>
      <c r="B29" s="84" t="n">
        <f aca="false">SUM(B26:B28)</f>
        <v>1.0000086144516</v>
      </c>
      <c r="C29" s="85" t="n">
        <f aca="false">SUM(C26:C28)</f>
        <v>12.5001076806451</v>
      </c>
      <c r="D29" s="86" t="n">
        <f aca="false">SUM(D26:D28)</f>
        <v>9.54708224216947</v>
      </c>
      <c r="E29" s="87"/>
      <c r="G29" s="78"/>
      <c r="H29" s="31" t="s">
        <v>20</v>
      </c>
      <c r="I29" s="17"/>
      <c r="J29" s="17"/>
      <c r="K29" s="14"/>
      <c r="L29" s="14"/>
      <c r="M29" s="14"/>
      <c r="N29" s="14"/>
      <c r="O29" s="15"/>
      <c r="P29" s="6"/>
    </row>
    <row r="30" customFormat="false" ht="15.75" hidden="false" customHeight="false" outlineLevel="0" collapsed="false">
      <c r="A30" s="67"/>
      <c r="B30" s="67"/>
      <c r="C30" s="68"/>
      <c r="D30" s="68"/>
      <c r="E30" s="68"/>
      <c r="G30" s="80"/>
      <c r="H30" s="22"/>
      <c r="I30" s="11"/>
      <c r="J30" s="6"/>
      <c r="K30" s="34"/>
      <c r="L30" s="34"/>
      <c r="M30" s="6"/>
      <c r="N30" s="6"/>
      <c r="O30" s="21"/>
      <c r="P30" s="6"/>
    </row>
    <row r="31" customFormat="false" ht="30" hidden="false" customHeight="false" outlineLevel="0" collapsed="false">
      <c r="A31" s="46" t="s">
        <v>63</v>
      </c>
      <c r="B31" s="17"/>
      <c r="C31" s="18"/>
      <c r="D31" s="11"/>
      <c r="E31" s="8"/>
      <c r="G31" s="80"/>
      <c r="H31" s="39" t="s">
        <v>43</v>
      </c>
      <c r="I31" s="6"/>
      <c r="J31" s="40" t="s">
        <v>44</v>
      </c>
      <c r="K31" s="41" t="n">
        <v>5</v>
      </c>
      <c r="L31" s="41" t="n">
        <v>7</v>
      </c>
      <c r="M31" s="41" t="n">
        <v>10</v>
      </c>
      <c r="N31" s="41" t="n">
        <v>12</v>
      </c>
      <c r="O31" s="42" t="n">
        <v>15</v>
      </c>
      <c r="P31" s="6"/>
    </row>
    <row r="32" customFormat="false" ht="28.5" hidden="false" customHeight="false" outlineLevel="0" collapsed="false">
      <c r="A32" s="22"/>
      <c r="B32" s="78" t="s">
        <v>59</v>
      </c>
      <c r="C32" s="88" t="s">
        <v>56</v>
      </c>
      <c r="D32" s="89"/>
      <c r="E32" s="8"/>
      <c r="G32" s="80"/>
      <c r="H32" s="43" t="s">
        <v>48</v>
      </c>
      <c r="I32" s="11" t="s">
        <v>46</v>
      </c>
      <c r="J32" s="11"/>
      <c r="K32" s="44" t="n">
        <f aca="false">HLOOKUP($H32,Legacy!$B34:$E$44,7)</f>
        <v>0</v>
      </c>
      <c r="L32" s="44" t="n">
        <f aca="false">HLOOKUP($H32,Legacy!$B34:$E$44,8)</f>
        <v>0</v>
      </c>
      <c r="M32" s="44" t="n">
        <f aca="false">HLOOKUP($H32,Legacy!$B$34:$E$44,9)</f>
        <v>0</v>
      </c>
      <c r="N32" s="44" t="n">
        <f aca="false">HLOOKUP($H32,Legacy!$B$34:$E$44,10)</f>
        <v>0</v>
      </c>
      <c r="O32" s="45" t="n">
        <f aca="false">HLOOKUP($H32,Legacy!$B$34:$E$44,11)</f>
        <v>0</v>
      </c>
      <c r="P32" s="6"/>
    </row>
    <row r="33" customFormat="false" ht="14.25" hidden="false" customHeight="false" outlineLevel="0" collapsed="false">
      <c r="A33" s="22" t="s">
        <v>36</v>
      </c>
      <c r="B33" s="80" t="n">
        <v>6.7</v>
      </c>
      <c r="C33" s="90"/>
      <c r="D33" s="80"/>
      <c r="E33" s="8"/>
      <c r="G33" s="87"/>
      <c r="H33" s="43" t="s">
        <v>53</v>
      </c>
      <c r="I33" s="11" t="s">
        <v>49</v>
      </c>
      <c r="J33" s="11"/>
      <c r="K33" s="44" t="n">
        <f aca="false">HLOOKUP($H33,Legacy!$H$34:$J$44,7)</f>
        <v>0.00601985665902351</v>
      </c>
      <c r="L33" s="44" t="n">
        <f aca="false">HLOOKUP($H33,Legacy!$H$34:$J$44,8)</f>
        <v>0.00455793504720583</v>
      </c>
      <c r="M33" s="44" t="n">
        <f aca="false">HLOOKUP($H33,Legacy!$H$34:$J$44,9)</f>
        <v>0.00347371701181205</v>
      </c>
      <c r="N33" s="44" t="n">
        <f aca="false">HLOOKUP($H33,Legacy!$H$34:$J$44,10)</f>
        <v>0.00305876478012838</v>
      </c>
      <c r="O33" s="45" t="n">
        <f aca="false">HLOOKUP($H33,Legacy!$H$34:$J$44,11)</f>
        <v>0.00265166035731904</v>
      </c>
      <c r="P33" s="6"/>
    </row>
    <row r="34" customFormat="false" ht="15" hidden="false" customHeight="false" outlineLevel="0" collapsed="false">
      <c r="A34" s="22" t="s">
        <v>39</v>
      </c>
      <c r="B34" s="80" t="n">
        <v>3.5</v>
      </c>
      <c r="C34" s="90"/>
      <c r="D34" s="80"/>
      <c r="E34" s="8"/>
      <c r="G34" s="68"/>
      <c r="H34" s="43" t="s">
        <v>53</v>
      </c>
      <c r="I34" s="11" t="s">
        <v>54</v>
      </c>
      <c r="J34" s="11"/>
      <c r="K34" s="44" t="n">
        <f aca="false">HLOOKUP($H34,Legacy!$M$34:$O$44,7)</f>
        <v>0.00369310227527146</v>
      </c>
      <c r="L34" s="44" t="n">
        <f aca="false">HLOOKUP($H34,Legacy!$M$34:$O$44,8)</f>
        <v>0.00285416541768264</v>
      </c>
      <c r="M34" s="44" t="n">
        <f aca="false">HLOOKUP($H34,Legacy!$M$34:$O$44,9)</f>
        <v>0.00223833688233364</v>
      </c>
      <c r="N34" s="44" t="n">
        <f aca="false">HLOOKUP($H34,Legacy!$M$34:$O$44,10)</f>
        <v>0.00200606494115716</v>
      </c>
      <c r="O34" s="45" t="n">
        <f aca="false">HLOOKUP($H34,Legacy!$M$34:$O$44,11)</f>
        <v>0.0017820909536081</v>
      </c>
      <c r="P34" s="6"/>
    </row>
    <row r="35" customFormat="false" ht="14.25" hidden="false" customHeight="false" outlineLevel="0" collapsed="false">
      <c r="A35" s="22" t="s">
        <v>41</v>
      </c>
      <c r="B35" s="82" t="n">
        <v>0.932</v>
      </c>
      <c r="C35" s="91"/>
      <c r="D35" s="80"/>
      <c r="E35" s="8"/>
      <c r="G35" s="11"/>
      <c r="H35" s="19" t="s">
        <v>55</v>
      </c>
      <c r="I35" s="11"/>
      <c r="J35" s="11"/>
      <c r="K35" s="44" t="n">
        <f aca="false">SUM(K32:K34)</f>
        <v>0.00971295893429498</v>
      </c>
      <c r="L35" s="44" t="n">
        <f aca="false">SUM(L32:L34)</f>
        <v>0.00741210046488847</v>
      </c>
      <c r="M35" s="44" t="n">
        <f aca="false">SUM(M32:M34)</f>
        <v>0.00571205389414569</v>
      </c>
      <c r="N35" s="44" t="n">
        <f aca="false">SUM(N32:N34)</f>
        <v>0.00506482972128554</v>
      </c>
      <c r="O35" s="45" t="n">
        <f aca="false">SUM(O32:O34)</f>
        <v>0.00443375131092714</v>
      </c>
      <c r="P35" s="6"/>
    </row>
    <row r="36" customFormat="false" ht="15.75" hidden="false" customHeight="false" outlineLevel="0" collapsed="false">
      <c r="A36" s="92" t="s">
        <v>42</v>
      </c>
      <c r="B36" s="85" t="n">
        <f aca="false">SUM(B33:B35)</f>
        <v>11.132</v>
      </c>
      <c r="C36" s="93"/>
      <c r="D36" s="87"/>
      <c r="E36" s="87"/>
      <c r="G36" s="11"/>
      <c r="H36" s="94"/>
      <c r="I36" s="34" t="s">
        <v>56</v>
      </c>
      <c r="J36" s="6"/>
      <c r="K36" s="60"/>
      <c r="L36" s="60"/>
      <c r="M36" s="60"/>
      <c r="N36" s="60"/>
      <c r="O36" s="61"/>
      <c r="P36" s="6"/>
    </row>
    <row r="37" customFormat="false" ht="15.75" hidden="false" customHeight="false" outlineLevel="0" collapsed="false">
      <c r="A37" s="33"/>
      <c r="B37" s="33"/>
      <c r="C37" s="87"/>
      <c r="D37" s="87"/>
      <c r="E37" s="87"/>
      <c r="G37" s="11"/>
      <c r="H37" s="27" t="s">
        <v>42</v>
      </c>
      <c r="I37" s="29"/>
      <c r="J37" s="29"/>
      <c r="K37" s="62" t="n">
        <f aca="false">SUM(K35:K36)</f>
        <v>0.00971295893429498</v>
      </c>
      <c r="L37" s="62" t="n">
        <f aca="false">SUM(L35:L36)</f>
        <v>0.00741210046488847</v>
      </c>
      <c r="M37" s="62" t="n">
        <f aca="false">SUM(M35:M36)</f>
        <v>0.00571205389414569</v>
      </c>
      <c r="N37" s="62" t="n">
        <f aca="false">SUM(N35:N36)</f>
        <v>0.00506482972128554</v>
      </c>
      <c r="O37" s="63" t="n">
        <f aca="false">SUM(O35:O36)</f>
        <v>0.00443375131092714</v>
      </c>
      <c r="P37" s="6"/>
    </row>
    <row r="38" customFormat="false" ht="15" hidden="false" customHeight="false" outlineLevel="0" collapsed="false">
      <c r="G38" s="11"/>
      <c r="P38" s="6"/>
    </row>
    <row r="39" customFormat="false" ht="15" hidden="false" customHeight="false" outlineLevel="0" collapsed="false">
      <c r="A39" s="95" t="s">
        <v>64</v>
      </c>
      <c r="B39" s="96"/>
      <c r="C39" s="96"/>
      <c r="D39" s="96"/>
      <c r="E39" s="96"/>
      <c r="F39" s="97"/>
      <c r="G39" s="11"/>
      <c r="H39" s="6"/>
      <c r="I39" s="6"/>
      <c r="J39" s="6"/>
      <c r="K39" s="6"/>
      <c r="L39" s="6"/>
      <c r="M39" s="6"/>
      <c r="N39" s="6"/>
      <c r="O39" s="6"/>
      <c r="P39" s="6"/>
    </row>
    <row r="40" customFormat="false" ht="29.25" hidden="false" customHeight="true" outlineLevel="0" collapsed="false">
      <c r="A40" s="98" t="s">
        <v>65</v>
      </c>
      <c r="B40" s="99" t="s">
        <v>66</v>
      </c>
      <c r="C40" s="99" t="s">
        <v>67</v>
      </c>
      <c r="D40" s="99" t="s">
        <v>68</v>
      </c>
      <c r="E40" s="99" t="s">
        <v>69</v>
      </c>
      <c r="F40" s="100" t="s">
        <v>42</v>
      </c>
      <c r="G40" s="11"/>
      <c r="P40" s="6"/>
    </row>
    <row r="41" customFormat="false" ht="15.75" hidden="false" customHeight="false" outlineLevel="0" collapsed="false">
      <c r="A41" s="101" t="s">
        <v>70</v>
      </c>
      <c r="B41" s="102" t="s">
        <v>70</v>
      </c>
      <c r="C41" s="102" t="s">
        <v>70</v>
      </c>
      <c r="D41" s="102" t="s">
        <v>70</v>
      </c>
      <c r="E41" s="102" t="s">
        <v>70</v>
      </c>
      <c r="F41" s="103" t="s">
        <v>70</v>
      </c>
      <c r="G41" s="104"/>
      <c r="P41" s="6"/>
    </row>
    <row r="42" customFormat="false" ht="16.5" hidden="false" customHeight="true" outlineLevel="0" collapsed="false">
      <c r="G42" s="105"/>
      <c r="H42" s="106" t="s">
        <v>71</v>
      </c>
      <c r="I42" s="106"/>
      <c r="J42" s="6"/>
      <c r="K42" s="6"/>
      <c r="L42" s="6"/>
      <c r="M42" s="6"/>
      <c r="N42" s="6"/>
      <c r="O42" s="6"/>
      <c r="P42" s="6"/>
    </row>
    <row r="43" customFormat="false" ht="12.75" hidden="false" customHeight="false" outlineLevel="0" collapsed="false">
      <c r="G43" s="6"/>
      <c r="H43" s="107" t="s">
        <v>36</v>
      </c>
      <c r="I43" s="14"/>
      <c r="J43" s="14"/>
      <c r="K43" s="14"/>
      <c r="L43" s="14"/>
      <c r="M43" s="14"/>
      <c r="N43" s="14"/>
      <c r="O43" s="15"/>
      <c r="P43" s="6"/>
    </row>
    <row r="44" customFormat="false" ht="30" hidden="false" customHeight="false" outlineLevel="0" collapsed="false">
      <c r="G44" s="6"/>
      <c r="H44" s="39" t="s">
        <v>43</v>
      </c>
      <c r="I44" s="6"/>
      <c r="J44" s="40" t="s">
        <v>44</v>
      </c>
      <c r="K44" s="41" t="n">
        <v>5</v>
      </c>
      <c r="L44" s="41" t="n">
        <v>7</v>
      </c>
      <c r="M44" s="41" t="n">
        <v>10</v>
      </c>
      <c r="N44" s="41" t="n">
        <v>12</v>
      </c>
      <c r="O44" s="42" t="n">
        <v>15</v>
      </c>
      <c r="P44" s="6"/>
    </row>
    <row r="45" customFormat="false" ht="14.25" hidden="false" customHeight="false" outlineLevel="0" collapsed="false">
      <c r="G45" s="6"/>
      <c r="H45" s="43" t="s">
        <v>53</v>
      </c>
      <c r="I45" s="11" t="s">
        <v>46</v>
      </c>
      <c r="J45" s="11"/>
      <c r="K45" s="44" t="n">
        <f aca="false">HLOOKUP($H45,New!$B$4:$E$14,7)</f>
        <v>0.000804168634335595</v>
      </c>
      <c r="L45" s="44" t="n">
        <f aca="false">HLOOKUP($H45,New!$B$4:$E$14,8)</f>
        <v>0.00060887635867669</v>
      </c>
      <c r="M45" s="44" t="n">
        <f aca="false">HLOOKUP($H45,New!$B$4:$E$14,9)</f>
        <v>0.000464039996910881</v>
      </c>
      <c r="N45" s="44" t="n">
        <f aca="false">HLOOKUP($H45,New!$B$4:$E$14,10)</f>
        <v>0.000408608183768391</v>
      </c>
      <c r="O45" s="45" t="n">
        <f aca="false">HLOOKUP($H45,New!$B$4:$E$14,11)</f>
        <v>0.000354224728103906</v>
      </c>
      <c r="P45" s="6"/>
    </row>
    <row r="46" customFormat="false" ht="14.25" hidden="false" customHeight="false" outlineLevel="0" collapsed="false">
      <c r="G46" s="6"/>
      <c r="H46" s="43" t="s">
        <v>48</v>
      </c>
      <c r="I46" s="11" t="s">
        <v>49</v>
      </c>
      <c r="J46" s="11"/>
      <c r="K46" s="44" t="n">
        <f aca="false">HLOOKUP($H46,New!$H$4:$J$14,7)</f>
        <v>0.0107434618584007</v>
      </c>
      <c r="L46" s="44" t="n">
        <f aca="false">HLOOKUP($H46,New!$H$4:$J$14,8)</f>
        <v>0.00813441317731755</v>
      </c>
      <c r="M46" s="44" t="n">
        <f aca="false">HLOOKUP($H46,New!$H$4:$J$14,9)</f>
        <v>0.00619944100618072</v>
      </c>
      <c r="N46" s="44" t="n">
        <f aca="false">HLOOKUP($H46,New!$H$4:$J$14,10)</f>
        <v>0.00545888791220142</v>
      </c>
      <c r="O46" s="45" t="n">
        <f aca="false">HLOOKUP($H46,New!$H$4:$J$14,11)</f>
        <v>0.00473234057285865</v>
      </c>
      <c r="P46" s="6"/>
    </row>
    <row r="47" customFormat="false" ht="14.25" hidden="false" customHeight="false" outlineLevel="0" collapsed="false">
      <c r="G47" s="6"/>
      <c r="H47" s="43" t="s">
        <v>45</v>
      </c>
      <c r="I47" s="11" t="s">
        <v>54</v>
      </c>
      <c r="J47" s="11"/>
      <c r="K47" s="44" t="n">
        <f aca="false">HLOOKUP($H47,New!$M$4:$O$14,7)</f>
        <v>0.00219699048670193</v>
      </c>
      <c r="L47" s="44" t="n">
        <f aca="false">HLOOKUP($H47,New!$M$4:$O$14,8)</f>
        <v>0.00169791514091266</v>
      </c>
      <c r="M47" s="44" t="n">
        <f aca="false">HLOOKUP($H47,New!$M$4:$O$14,9)</f>
        <v>0.00133156475775088</v>
      </c>
      <c r="N47" s="44" t="n">
        <f aca="false">HLOOKUP($H47,New!$M$4:$O$14,10)</f>
        <v>0.00119338844768511</v>
      </c>
      <c r="O47" s="45" t="n">
        <f aca="false">HLOOKUP($H47,New!$M$4:$O$14,11)</f>
        <v>0.0010601485092169</v>
      </c>
      <c r="P47" s="6"/>
    </row>
    <row r="48" customFormat="false" ht="14.25" hidden="false" customHeight="false" outlineLevel="0" collapsed="false">
      <c r="G48" s="6"/>
      <c r="H48" s="19" t="s">
        <v>55</v>
      </c>
      <c r="I48" s="11"/>
      <c r="J48" s="11"/>
      <c r="K48" s="44" t="n">
        <f aca="false">SUM(K45:K47)</f>
        <v>0.0137446209794382</v>
      </c>
      <c r="L48" s="44" t="n">
        <f aca="false">SUM(L45:L47)</f>
        <v>0.0104412046769069</v>
      </c>
      <c r="M48" s="44" t="n">
        <f aca="false">SUM(M45:M47)</f>
        <v>0.00799504576084248</v>
      </c>
      <c r="N48" s="44" t="n">
        <f aca="false">SUM(N45:N47)</f>
        <v>0.00706088454365492</v>
      </c>
      <c r="O48" s="45" t="n">
        <f aca="false">SUM(O45:O47)</f>
        <v>0.00614671381017946</v>
      </c>
      <c r="P48" s="6"/>
    </row>
    <row r="49" customFormat="false" ht="14.25" hidden="false" customHeight="false" outlineLevel="0" collapsed="false">
      <c r="G49" s="6"/>
      <c r="H49" s="19"/>
      <c r="I49" s="34" t="s">
        <v>56</v>
      </c>
      <c r="J49" s="6"/>
      <c r="K49" s="60"/>
      <c r="L49" s="60"/>
      <c r="M49" s="60"/>
      <c r="N49" s="60"/>
      <c r="O49" s="61"/>
      <c r="P49" s="6"/>
    </row>
    <row r="50" customFormat="false" ht="13.5" hidden="false" customHeight="false" outlineLevel="0" collapsed="false">
      <c r="G50" s="6"/>
      <c r="H50" s="27" t="s">
        <v>72</v>
      </c>
      <c r="I50" s="29"/>
      <c r="J50" s="29"/>
      <c r="K50" s="108" t="n">
        <f aca="false">SUM(K48:K49)</f>
        <v>0.0137446209794382</v>
      </c>
      <c r="L50" s="108" t="n">
        <f aca="false">SUM(L48:L49)</f>
        <v>0.0104412046769069</v>
      </c>
      <c r="M50" s="108" t="n">
        <f aca="false">SUM(M48:M49)</f>
        <v>0.00799504576084248</v>
      </c>
      <c r="N50" s="108" t="n">
        <f aca="false">SUM(N48:N49)</f>
        <v>0.00706088454365492</v>
      </c>
      <c r="O50" s="109" t="n">
        <f aca="false">SUM(O48:O49)</f>
        <v>0.00614671381017946</v>
      </c>
      <c r="P50" s="6"/>
    </row>
    <row r="51" customFormat="false" ht="12.75" hidden="false" customHeight="false" outlineLevel="0" collapsed="false">
      <c r="G51" s="6"/>
      <c r="H51" s="6"/>
      <c r="I51" s="6"/>
      <c r="J51" s="6"/>
      <c r="K51" s="6"/>
      <c r="L51" s="6"/>
      <c r="M51" s="6"/>
      <c r="N51" s="6"/>
      <c r="O51" s="6"/>
      <c r="P51" s="6"/>
    </row>
    <row r="52" customFormat="false" ht="13.5" hidden="false" customHeight="false" outlineLevel="0" collapsed="false">
      <c r="G52" s="6"/>
      <c r="H52" s="6"/>
      <c r="I52" s="6"/>
      <c r="J52" s="6"/>
      <c r="K52" s="6"/>
      <c r="L52" s="6"/>
      <c r="M52" s="6"/>
      <c r="N52" s="6"/>
      <c r="O52" s="6"/>
      <c r="P52" s="6"/>
    </row>
    <row r="53" customFormat="false" ht="15" hidden="false" customHeight="false" outlineLevel="0" collapsed="false">
      <c r="G53" s="6"/>
      <c r="H53" s="31" t="s">
        <v>19</v>
      </c>
      <c r="I53" s="17"/>
      <c r="J53" s="17"/>
      <c r="K53" s="14"/>
      <c r="L53" s="14"/>
      <c r="M53" s="14"/>
      <c r="N53" s="14"/>
      <c r="O53" s="15"/>
      <c r="P53" s="6"/>
    </row>
    <row r="54" customFormat="false" ht="14.25" hidden="false" customHeight="false" outlineLevel="0" collapsed="false">
      <c r="G54" s="6"/>
      <c r="H54" s="22"/>
      <c r="I54" s="11"/>
      <c r="J54" s="6"/>
      <c r="K54" s="34"/>
      <c r="L54" s="34"/>
      <c r="M54" s="6"/>
      <c r="N54" s="6"/>
      <c r="O54" s="21"/>
      <c r="P54" s="6"/>
    </row>
    <row r="55" customFormat="false" ht="30" hidden="false" customHeight="false" outlineLevel="0" collapsed="false">
      <c r="G55" s="6"/>
      <c r="H55" s="39" t="s">
        <v>43</v>
      </c>
      <c r="I55" s="6"/>
      <c r="J55" s="40" t="s">
        <v>44</v>
      </c>
      <c r="K55" s="41" t="n">
        <v>5</v>
      </c>
      <c r="L55" s="41" t="n">
        <v>7</v>
      </c>
      <c r="M55" s="41" t="n">
        <v>10</v>
      </c>
      <c r="N55" s="41" t="n">
        <v>12</v>
      </c>
      <c r="O55" s="42" t="n">
        <v>15</v>
      </c>
      <c r="P55" s="6"/>
    </row>
    <row r="56" customFormat="false" ht="14.25" hidden="false" customHeight="false" outlineLevel="0" collapsed="false">
      <c r="G56" s="6"/>
      <c r="H56" s="43" t="s">
        <v>45</v>
      </c>
      <c r="I56" s="11" t="s">
        <v>46</v>
      </c>
      <c r="J56" s="11"/>
      <c r="K56" s="44" t="n">
        <f aca="false">HLOOKUP($H56,New!$B$19:$E$29,7)</f>
        <v>0.00778699878897955</v>
      </c>
      <c r="L56" s="44" t="n">
        <f aca="false">HLOOKUP($H56,New!$B$19:$E$29,8)</f>
        <v>0.00589592688052419</v>
      </c>
      <c r="M56" s="44" t="n">
        <f aca="false">HLOOKUP($H56,New!$B$19:$E$29,9)</f>
        <v>0.00449343426204202</v>
      </c>
      <c r="N56" s="44" t="n">
        <f aca="false">HLOOKUP($H56,New!$B$4:$E$14,10)</f>
        <v>0.00776355549159944</v>
      </c>
      <c r="O56" s="45" t="n">
        <f aca="false">HLOOKUP($H56,New!$B$4:$E$14,11)</f>
        <v>0.0067302698339742</v>
      </c>
      <c r="P56" s="6"/>
    </row>
    <row r="57" customFormat="false" ht="14.25" hidden="false" customHeight="false" outlineLevel="0" collapsed="false">
      <c r="G57" s="6"/>
      <c r="H57" s="43" t="s">
        <v>48</v>
      </c>
      <c r="I57" s="11" t="s">
        <v>49</v>
      </c>
      <c r="J57" s="11"/>
      <c r="K57" s="44" t="n">
        <f aca="false">HLOOKUP($H57,New!$H$19:$J$29,7)</f>
        <v>0.00795076805508903</v>
      </c>
      <c r="L57" s="44" t="n">
        <f aca="false">HLOOKUP($H57,New!$H$19:$J$29,8)</f>
        <v>0.00601992479607865</v>
      </c>
      <c r="M57" s="44" t="n">
        <f aca="false">HLOOKUP($H57,New!$H$19:$J$29,9)</f>
        <v>0.00458793619421739</v>
      </c>
      <c r="N57" s="44" t="n">
        <f aca="false">HLOOKUP($H57,New!$H$19:$J$29,10)</f>
        <v>0.00403988511344737</v>
      </c>
      <c r="O57" s="45" t="n">
        <f aca="false">HLOOKUP($H57,New!$H$19:$J$29,11)</f>
        <v>0.00350219908148744</v>
      </c>
      <c r="P57" s="6"/>
    </row>
    <row r="58" customFormat="false" ht="14.25" hidden="false" customHeight="false" outlineLevel="0" collapsed="false">
      <c r="G58" s="6"/>
      <c r="H58" s="43" t="s">
        <v>53</v>
      </c>
      <c r="I58" s="11" t="s">
        <v>54</v>
      </c>
      <c r="J58" s="11"/>
      <c r="K58" s="44" t="n">
        <f aca="false">HLOOKUP($H58,New!$M$19:$O$29,7)</f>
        <v>0.00162589694171489</v>
      </c>
      <c r="L58" s="44" t="n">
        <f aca="false">HLOOKUP($H58,New!$M$19:$O$29,8)</f>
        <v>0.0012565530217864</v>
      </c>
      <c r="M58" s="44" t="n">
        <f aca="false">HLOOKUP($H58,New!$M$19:$O$29,9)</f>
        <v>0.000985433064197062</v>
      </c>
      <c r="N58" s="44" t="n">
        <f aca="false">HLOOKUP($H58,New!$M$19:$O$29,10)</f>
        <v>0.000883174797120702</v>
      </c>
      <c r="O58" s="45" t="n">
        <f aca="false">HLOOKUP($H58,New!$M$19:$O$29,11)</f>
        <v>0.000784569723598081</v>
      </c>
      <c r="P58" s="6"/>
    </row>
    <row r="59" customFormat="false" ht="14.25" hidden="false" customHeight="false" outlineLevel="0" collapsed="false">
      <c r="G59" s="6"/>
      <c r="H59" s="19" t="s">
        <v>55</v>
      </c>
      <c r="I59" s="11"/>
      <c r="J59" s="11"/>
      <c r="K59" s="44" t="n">
        <f aca="false">SUM(K56:K58)</f>
        <v>0.0173636637857835</v>
      </c>
      <c r="L59" s="44" t="n">
        <f aca="false">SUM(L56:L58)</f>
        <v>0.0131724046983892</v>
      </c>
      <c r="M59" s="44" t="n">
        <f aca="false">SUM(M56:M58)</f>
        <v>0.0100668035204565</v>
      </c>
      <c r="N59" s="44" t="n">
        <f aca="false">SUM(N56:N58)</f>
        <v>0.0126866154021675</v>
      </c>
      <c r="O59" s="45" t="n">
        <f aca="false">SUM(O56:O58)</f>
        <v>0.0110170386390597</v>
      </c>
      <c r="P59" s="6"/>
    </row>
    <row r="60" customFormat="false" ht="14.25" hidden="false" customHeight="false" outlineLevel="0" collapsed="false">
      <c r="G60" s="6"/>
      <c r="H60" s="19"/>
      <c r="I60" s="34" t="s">
        <v>56</v>
      </c>
      <c r="J60" s="6"/>
      <c r="K60" s="60"/>
      <c r="L60" s="60"/>
      <c r="M60" s="60"/>
      <c r="N60" s="60"/>
      <c r="O60" s="61"/>
      <c r="P60" s="6"/>
    </row>
    <row r="61" customFormat="false" ht="13.5" hidden="false" customHeight="false" outlineLevel="0" collapsed="false">
      <c r="G61" s="6"/>
      <c r="H61" s="27" t="s">
        <v>42</v>
      </c>
      <c r="I61" s="29"/>
      <c r="J61" s="29"/>
      <c r="K61" s="62" t="n">
        <f aca="false">SUM(K59:K60)</f>
        <v>0.0173636637857835</v>
      </c>
      <c r="L61" s="62" t="n">
        <f aca="false">SUM(L59:L60)</f>
        <v>0.0131724046983892</v>
      </c>
      <c r="M61" s="62" t="n">
        <f aca="false">SUM(M59:M60)</f>
        <v>0.0100668035204565</v>
      </c>
      <c r="N61" s="62" t="n">
        <f aca="false">SUM(N59:N60)</f>
        <v>0.0126866154021675</v>
      </c>
      <c r="O61" s="63" t="n">
        <f aca="false">SUM(O59:O60)</f>
        <v>0.0110170386390597</v>
      </c>
      <c r="P61" s="6"/>
    </row>
    <row r="62" customFormat="false" ht="12.75" hidden="false" customHeight="false" outlineLevel="0" collapsed="false">
      <c r="G62" s="6"/>
      <c r="H62" s="6"/>
      <c r="I62" s="6"/>
      <c r="J62" s="6"/>
      <c r="K62" s="6"/>
      <c r="L62" s="6"/>
      <c r="M62" s="6"/>
      <c r="N62" s="6"/>
      <c r="O62" s="6"/>
      <c r="P62" s="6"/>
    </row>
    <row r="63" customFormat="false" ht="13.5" hidden="false" customHeight="false" outlineLevel="0" collapsed="false">
      <c r="G63" s="6"/>
      <c r="P63" s="6"/>
    </row>
    <row r="64" customFormat="false" ht="15" hidden="false" customHeight="false" outlineLevel="0" collapsed="false">
      <c r="G64" s="6"/>
      <c r="H64" s="31" t="s">
        <v>20</v>
      </c>
      <c r="I64" s="17"/>
      <c r="J64" s="17"/>
      <c r="K64" s="14"/>
      <c r="L64" s="14"/>
      <c r="M64" s="14"/>
      <c r="N64" s="14"/>
      <c r="O64" s="15"/>
      <c r="P64" s="6"/>
    </row>
    <row r="65" customFormat="false" ht="14.25" hidden="false" customHeight="false" outlineLevel="0" collapsed="false">
      <c r="G65" s="6"/>
      <c r="H65" s="22"/>
      <c r="I65" s="11"/>
      <c r="J65" s="6"/>
      <c r="K65" s="34"/>
      <c r="L65" s="34"/>
      <c r="M65" s="6"/>
      <c r="N65" s="6"/>
      <c r="O65" s="21"/>
      <c r="P65" s="6"/>
    </row>
    <row r="66" customFormat="false" ht="30" hidden="false" customHeight="false" outlineLevel="0" collapsed="false">
      <c r="G66" s="6"/>
      <c r="H66" s="39" t="s">
        <v>43</v>
      </c>
      <c r="I66" s="6"/>
      <c r="J66" s="40" t="s">
        <v>44</v>
      </c>
      <c r="K66" s="41" t="n">
        <v>5</v>
      </c>
      <c r="L66" s="41" t="n">
        <v>7</v>
      </c>
      <c r="M66" s="41" t="n">
        <v>10</v>
      </c>
      <c r="N66" s="41" t="n">
        <v>12</v>
      </c>
      <c r="O66" s="42" t="n">
        <v>15</v>
      </c>
      <c r="P66" s="6"/>
    </row>
    <row r="67" customFormat="false" ht="14.25" hidden="false" customHeight="false" outlineLevel="0" collapsed="false">
      <c r="G67" s="6"/>
      <c r="H67" s="43" t="s">
        <v>48</v>
      </c>
      <c r="I67" s="11" t="s">
        <v>46</v>
      </c>
      <c r="J67" s="11"/>
      <c r="K67" s="44" t="n">
        <f aca="false">HLOOKUP($H67,New!$B$34:$E59,7)</f>
        <v>0</v>
      </c>
      <c r="L67" s="44" t="n">
        <f aca="false">HLOOKUP($H67,New!$B$34:$E59,8)</f>
        <v>0</v>
      </c>
      <c r="M67" s="44" t="n">
        <f aca="false">HLOOKUP($H67,New!$B$34:$E$45,9)</f>
        <v>0</v>
      </c>
      <c r="N67" s="44" t="n">
        <f aca="false">HLOOKUP($H67,New!$B$34:$E$45,10)</f>
        <v>0</v>
      </c>
      <c r="O67" s="45" t="n">
        <f aca="false">HLOOKUP($H67,New!$B$34:$E$45,11)</f>
        <v>0</v>
      </c>
      <c r="P67" s="6"/>
    </row>
    <row r="68" customFormat="false" ht="14.25" hidden="false" customHeight="false" outlineLevel="0" collapsed="false">
      <c r="G68" s="6"/>
      <c r="H68" s="43" t="s">
        <v>53</v>
      </c>
      <c r="I68" s="11" t="s">
        <v>49</v>
      </c>
      <c r="J68" s="11"/>
      <c r="K68" s="44" t="n">
        <f aca="false">HLOOKUP($H68,New!$H$34:$J$45,7)</f>
        <v>0</v>
      </c>
      <c r="L68" s="44" t="n">
        <f aca="false">HLOOKUP($H68,New!$H$34:$J$45,8)</f>
        <v>0.00601985665902351</v>
      </c>
      <c r="M68" s="44" t="n">
        <f aca="false">HLOOKUP($H68,New!$H$34:$J$45,9)</f>
        <v>0.00455793504720583</v>
      </c>
      <c r="N68" s="44" t="n">
        <f aca="false">HLOOKUP($H68,New!$H$34:$J$45,10)</f>
        <v>0.00347371701181205</v>
      </c>
      <c r="O68" s="45" t="n">
        <f aca="false">HLOOKUP($H68,New!$H$34:$J$45,11)</f>
        <v>0.00305876478012838</v>
      </c>
      <c r="P68" s="6"/>
    </row>
    <row r="69" customFormat="false" ht="14.25" hidden="false" customHeight="false" outlineLevel="0" collapsed="false">
      <c r="G69" s="6"/>
      <c r="H69" s="43" t="s">
        <v>45</v>
      </c>
      <c r="I69" s="11" t="s">
        <v>54</v>
      </c>
      <c r="J69" s="11"/>
      <c r="K69" s="44" t="n">
        <f aca="false">HLOOKUP($H69,New!$M$34:$O$45,7)</f>
        <v>0</v>
      </c>
      <c r="L69" s="44" t="n">
        <f aca="false">HLOOKUP($H69,New!$M$34:$O$45,8)</f>
        <v>0.00369310227527146</v>
      </c>
      <c r="M69" s="44" t="n">
        <f aca="false">HLOOKUP($H69,New!$M$34:$O$45,9)</f>
        <v>0.00285416541768264</v>
      </c>
      <c r="N69" s="44" t="n">
        <f aca="false">HLOOKUP($H69,New!$M$34:$O$45,10)</f>
        <v>0.00223833688233364</v>
      </c>
      <c r="O69" s="45" t="n">
        <f aca="false">HLOOKUP($H69,New!$M$34:$O$45,11)</f>
        <v>0.00200606494115716</v>
      </c>
      <c r="P69" s="6"/>
    </row>
    <row r="70" customFormat="false" ht="14.25" hidden="false" customHeight="false" outlineLevel="0" collapsed="false">
      <c r="G70" s="6"/>
      <c r="H70" s="19" t="s">
        <v>55</v>
      </c>
      <c r="I70" s="11"/>
      <c r="J70" s="11"/>
      <c r="K70" s="44" t="n">
        <f aca="false">SUM(K67:K69)</f>
        <v>0</v>
      </c>
      <c r="L70" s="44" t="n">
        <f aca="false">SUM(L67:L69)</f>
        <v>0.00971295893429498</v>
      </c>
      <c r="M70" s="44" t="n">
        <f aca="false">SUM(M67:M69)</f>
        <v>0.00741210046488847</v>
      </c>
      <c r="N70" s="44" t="n">
        <f aca="false">SUM(N67:N69)</f>
        <v>0.00571205389414569</v>
      </c>
      <c r="O70" s="45" t="n">
        <f aca="false">SUM(O67:O69)</f>
        <v>0.00506482972128554</v>
      </c>
      <c r="P70" s="6"/>
    </row>
    <row r="71" customFormat="false" ht="14.25" hidden="false" customHeight="false" outlineLevel="0" collapsed="false">
      <c r="G71" s="6"/>
      <c r="H71" s="19"/>
      <c r="I71" s="34" t="s">
        <v>56</v>
      </c>
      <c r="J71" s="6"/>
      <c r="K71" s="60"/>
      <c r="L71" s="60"/>
      <c r="M71" s="60"/>
      <c r="N71" s="60"/>
      <c r="O71" s="61"/>
      <c r="P71" s="6"/>
    </row>
    <row r="72" customFormat="false" ht="13.5" hidden="false" customHeight="false" outlineLevel="0" collapsed="false">
      <c r="G72" s="6"/>
      <c r="H72" s="27" t="s">
        <v>42</v>
      </c>
      <c r="I72" s="29"/>
      <c r="J72" s="29"/>
      <c r="K72" s="108" t="n">
        <f aca="false">SUM(K70:K71)</f>
        <v>0</v>
      </c>
      <c r="L72" s="108" t="n">
        <f aca="false">SUM(L70:L71)</f>
        <v>0.00971295893429498</v>
      </c>
      <c r="M72" s="108" t="n">
        <f aca="false">SUM(M70:M71)</f>
        <v>0.00741210046488847</v>
      </c>
      <c r="N72" s="108" t="n">
        <f aca="false">SUM(N70:N71)</f>
        <v>0.00571205389414569</v>
      </c>
      <c r="O72" s="109" t="n">
        <f aca="false">SUM(O70:O71)</f>
        <v>0.00506482972128554</v>
      </c>
      <c r="P72" s="6"/>
    </row>
    <row r="73" customFormat="false" ht="12.75" hidden="false" customHeight="false" outlineLevel="0" collapsed="false">
      <c r="G73" s="6"/>
      <c r="H73" s="6"/>
      <c r="I73" s="6"/>
      <c r="J73" s="6"/>
      <c r="K73" s="6"/>
      <c r="L73" s="6"/>
      <c r="M73" s="6"/>
      <c r="N73" s="6"/>
      <c r="O73" s="6"/>
      <c r="P73" s="6"/>
    </row>
    <row r="74" customFormat="false" ht="12.75" hidden="false" customHeight="false" outlineLevel="0" collapsed="false">
      <c r="G74" s="6"/>
      <c r="H74" s="6"/>
      <c r="I74" s="6"/>
      <c r="J74" s="6"/>
      <c r="K74" s="6"/>
      <c r="L74" s="6"/>
      <c r="M74" s="6"/>
      <c r="N74" s="6"/>
      <c r="O74" s="6"/>
      <c r="P74" s="6"/>
    </row>
    <row r="75" customFormat="false" ht="12.75" hidden="false" customHeight="false" outlineLevel="0" collapsed="false">
      <c r="G75" s="6"/>
      <c r="H75" s="6"/>
      <c r="I75" s="6"/>
      <c r="J75" s="6"/>
      <c r="K75" s="6"/>
      <c r="L75" s="6"/>
      <c r="M75" s="6"/>
      <c r="N75" s="6"/>
      <c r="O75" s="6"/>
      <c r="P75" s="6"/>
    </row>
    <row r="76" customFormat="false" ht="12.75" hidden="false" customHeight="false" outlineLevel="0" collapsed="false">
      <c r="G76" s="6"/>
      <c r="H76" s="6"/>
      <c r="I76" s="6"/>
      <c r="J76" s="6"/>
      <c r="K76" s="6"/>
      <c r="L76" s="6"/>
      <c r="M76" s="6"/>
      <c r="N76" s="6"/>
      <c r="O76" s="6"/>
      <c r="P76" s="6"/>
    </row>
    <row r="77" customFormat="false" ht="12.75" hidden="false" customHeight="false" outlineLevel="0" collapsed="false">
      <c r="G77" s="6"/>
      <c r="H77" s="6"/>
      <c r="I77" s="6"/>
      <c r="J77" s="6"/>
      <c r="K77" s="6"/>
      <c r="L77" s="6"/>
      <c r="M77" s="6"/>
      <c r="N77" s="6"/>
      <c r="O77" s="6"/>
      <c r="P77" s="6"/>
    </row>
    <row r="78" customFormat="false" ht="12.75" hidden="false" customHeight="false" outlineLevel="0" collapsed="false">
      <c r="G78" s="6"/>
      <c r="H78" s="6"/>
      <c r="I78" s="6"/>
      <c r="J78" s="6"/>
      <c r="K78" s="6"/>
      <c r="L78" s="6"/>
      <c r="M78" s="6"/>
      <c r="N78" s="6"/>
      <c r="O78" s="6"/>
      <c r="P78" s="6"/>
    </row>
    <row r="79" customFormat="false" ht="12.75" hidden="false" customHeight="false" outlineLevel="0" collapsed="false">
      <c r="G79" s="6"/>
      <c r="H79" s="6"/>
      <c r="I79" s="6"/>
      <c r="J79" s="6"/>
      <c r="K79" s="6"/>
      <c r="L79" s="6"/>
      <c r="M79" s="6"/>
      <c r="N79" s="6"/>
      <c r="O79" s="6"/>
      <c r="P79" s="6"/>
    </row>
    <row r="80" customFormat="false" ht="12.75" hidden="false" customHeight="false" outlineLevel="0" collapsed="false">
      <c r="G80" s="6"/>
      <c r="H80" s="6"/>
      <c r="I80" s="6"/>
      <c r="J80" s="6"/>
      <c r="K80" s="6"/>
      <c r="L80" s="6"/>
      <c r="M80" s="6"/>
      <c r="N80" s="6"/>
      <c r="O80" s="6"/>
      <c r="P80" s="6"/>
    </row>
    <row r="81" customFormat="false" ht="12.75" hidden="false" customHeight="false" outlineLevel="0" collapsed="false">
      <c r="G81" s="6"/>
      <c r="H81" s="6"/>
      <c r="I81" s="6"/>
      <c r="J81" s="6"/>
      <c r="K81" s="6"/>
      <c r="L81" s="6"/>
      <c r="M81" s="6"/>
      <c r="N81" s="6"/>
      <c r="O81" s="6"/>
      <c r="P81" s="6"/>
    </row>
    <row r="82" customFormat="false" ht="12.75" hidden="false" customHeight="false" outlineLevel="0" collapsed="false">
      <c r="G82" s="6"/>
      <c r="H82" s="6"/>
      <c r="I82" s="6"/>
      <c r="J82" s="6"/>
      <c r="K82" s="6"/>
      <c r="L82" s="6"/>
      <c r="M82" s="6"/>
      <c r="N82" s="6"/>
      <c r="O82" s="6"/>
      <c r="P82" s="6"/>
    </row>
    <row r="83" customFormat="false" ht="12.75" hidden="false" customHeight="false" outlineLevel="0" collapsed="false">
      <c r="G83" s="6"/>
      <c r="H83" s="6"/>
      <c r="I83" s="6"/>
      <c r="J83" s="6"/>
      <c r="K83" s="6"/>
      <c r="L83" s="6"/>
      <c r="M83" s="6"/>
      <c r="N83" s="6"/>
      <c r="O83" s="6"/>
      <c r="P83" s="6"/>
    </row>
    <row r="84" customFormat="false" ht="12.75" hidden="false" customHeight="false" outlineLevel="0" collapsed="false">
      <c r="G84" s="6"/>
      <c r="H84" s="6"/>
      <c r="I84" s="6"/>
      <c r="J84" s="6"/>
      <c r="K84" s="6"/>
      <c r="L84" s="6"/>
      <c r="M84" s="6"/>
      <c r="N84" s="6"/>
      <c r="O84" s="6"/>
      <c r="P84" s="6"/>
    </row>
    <row r="85" customFormat="false" ht="12.75" hidden="false" customHeight="false" outlineLevel="0" collapsed="false">
      <c r="G85" s="6"/>
      <c r="H85" s="6"/>
      <c r="I85" s="6"/>
      <c r="J85" s="6"/>
      <c r="K85" s="6"/>
      <c r="L85" s="6"/>
      <c r="M85" s="6"/>
      <c r="N85" s="6"/>
      <c r="O85" s="6"/>
      <c r="P85" s="6"/>
    </row>
    <row r="86" customFormat="false" ht="12.75" hidden="false" customHeight="false" outlineLevel="0" collapsed="false">
      <c r="G86" s="6"/>
      <c r="H86" s="6"/>
      <c r="I86" s="6"/>
      <c r="J86" s="6"/>
      <c r="K86" s="6"/>
      <c r="L86" s="6"/>
      <c r="M86" s="6"/>
      <c r="N86" s="6"/>
      <c r="O86" s="6"/>
      <c r="P86" s="6"/>
    </row>
    <row r="87" customFormat="false" ht="12.75" hidden="false" customHeight="false" outlineLevel="0" collapsed="false">
      <c r="G87" s="6"/>
      <c r="H87" s="6"/>
      <c r="I87" s="6"/>
      <c r="J87" s="6"/>
      <c r="K87" s="6"/>
      <c r="L87" s="6"/>
      <c r="M87" s="6"/>
      <c r="N87" s="6"/>
      <c r="O87" s="6"/>
      <c r="P87" s="6"/>
    </row>
    <row r="88" customFormat="false" ht="12.75" hidden="false" customHeight="false" outlineLevel="0" collapsed="false">
      <c r="G88" s="6"/>
      <c r="H88" s="6"/>
      <c r="I88" s="6"/>
      <c r="J88" s="6"/>
      <c r="K88" s="6"/>
      <c r="L88" s="6"/>
      <c r="M88" s="6"/>
      <c r="N88" s="6"/>
      <c r="O88" s="6"/>
      <c r="P88" s="6"/>
    </row>
    <row r="89" customFormat="false" ht="12.75" hidden="false" customHeight="false" outlineLevel="0" collapsed="false">
      <c r="G89" s="6"/>
      <c r="H89" s="6"/>
      <c r="I89" s="6"/>
      <c r="J89" s="6"/>
      <c r="K89" s="6"/>
      <c r="L89" s="6"/>
      <c r="M89" s="6"/>
      <c r="N89" s="6"/>
      <c r="O89" s="6"/>
      <c r="P89" s="6"/>
    </row>
    <row r="90" customFormat="false" ht="12.75" hidden="false" customHeight="false" outlineLevel="0" collapsed="false">
      <c r="G90" s="6"/>
      <c r="H90" s="6"/>
      <c r="I90" s="6"/>
      <c r="J90" s="6"/>
      <c r="K90" s="6"/>
      <c r="L90" s="6"/>
      <c r="M90" s="6"/>
      <c r="N90" s="6"/>
      <c r="O90" s="6"/>
      <c r="P90" s="6"/>
    </row>
    <row r="91" customFormat="false" ht="12.75" hidden="false" customHeight="false" outlineLevel="0" collapsed="false">
      <c r="G91" s="6"/>
      <c r="H91" s="6"/>
      <c r="I91" s="6"/>
      <c r="J91" s="6"/>
      <c r="K91" s="6"/>
      <c r="L91" s="6"/>
      <c r="M91" s="6"/>
      <c r="N91" s="6"/>
      <c r="O91" s="6"/>
      <c r="P91" s="6"/>
    </row>
    <row r="92" customFormat="false" ht="12.75" hidden="false" customHeight="false" outlineLevel="0" collapsed="false">
      <c r="G92" s="6"/>
      <c r="H92" s="6"/>
      <c r="I92" s="6"/>
      <c r="J92" s="6"/>
      <c r="K92" s="6"/>
      <c r="L92" s="6"/>
      <c r="M92" s="6"/>
      <c r="N92" s="6"/>
      <c r="O92" s="6"/>
      <c r="P92" s="6"/>
    </row>
    <row r="93" customFormat="false" ht="12.75" hidden="false" customHeight="false" outlineLevel="0" collapsed="false">
      <c r="G93" s="6"/>
      <c r="H93" s="6"/>
      <c r="I93" s="6"/>
      <c r="J93" s="6"/>
      <c r="K93" s="6"/>
      <c r="L93" s="6"/>
      <c r="M93" s="6"/>
      <c r="N93" s="6"/>
      <c r="O93" s="6"/>
      <c r="P93" s="6"/>
    </row>
    <row r="94" customFormat="false" ht="12.75" hidden="false" customHeight="false" outlineLevel="0" collapsed="false">
      <c r="G94" s="6"/>
      <c r="H94" s="6"/>
      <c r="I94" s="6"/>
      <c r="J94" s="6"/>
      <c r="K94" s="6"/>
      <c r="L94" s="6"/>
      <c r="M94" s="6"/>
      <c r="N94" s="6"/>
      <c r="O94" s="6"/>
      <c r="P94" s="6"/>
    </row>
    <row r="95" customFormat="false" ht="12.75" hidden="false" customHeight="false" outlineLevel="0" collapsed="false">
      <c r="G95" s="6"/>
      <c r="H95" s="6"/>
      <c r="I95" s="6"/>
      <c r="J95" s="6"/>
      <c r="K95" s="6"/>
      <c r="L95" s="6"/>
      <c r="M95" s="6"/>
      <c r="N95" s="6"/>
      <c r="O95" s="6"/>
      <c r="P95" s="6"/>
    </row>
    <row r="96" customFormat="false" ht="12.75" hidden="false" customHeight="false" outlineLevel="0" collapsed="false">
      <c r="G96" s="6"/>
      <c r="H96" s="6"/>
      <c r="I96" s="6"/>
      <c r="J96" s="6"/>
      <c r="K96" s="6"/>
      <c r="L96" s="6"/>
      <c r="M96" s="6"/>
      <c r="N96" s="6"/>
      <c r="O96" s="6"/>
      <c r="P96" s="6"/>
    </row>
    <row r="97" customFormat="false" ht="12.75" hidden="false" customHeight="false" outlineLevel="0" collapsed="false">
      <c r="G97" s="6"/>
      <c r="H97" s="6"/>
      <c r="I97" s="6"/>
      <c r="J97" s="6"/>
      <c r="K97" s="6"/>
      <c r="L97" s="6"/>
      <c r="M97" s="6"/>
      <c r="N97" s="6"/>
      <c r="O97" s="6"/>
      <c r="P97" s="6"/>
    </row>
    <row r="98" customFormat="false" ht="12.75" hidden="false" customHeight="false" outlineLevel="0" collapsed="false">
      <c r="G98" s="6"/>
      <c r="H98" s="6"/>
      <c r="I98" s="6"/>
      <c r="J98" s="6"/>
      <c r="K98" s="6"/>
      <c r="L98" s="6"/>
      <c r="M98" s="6"/>
      <c r="N98" s="6"/>
      <c r="O98" s="6"/>
      <c r="P98" s="6"/>
    </row>
    <row r="99" customFormat="false" ht="12.75" hidden="false" customHeight="false" outlineLevel="0" collapsed="false"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customFormat="false" ht="12.75" hidden="false" customHeight="false" outlineLevel="0" collapsed="false"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customFormat="false" ht="12.75" hidden="false" customHeight="false" outlineLevel="0" collapsed="false"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customFormat="false" ht="12.75" hidden="false" customHeight="false" outlineLevel="0" collapsed="false"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customFormat="false" ht="12.75" hidden="false" customHeight="false" outlineLevel="0" collapsed="false"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customFormat="false" ht="12.75" hidden="false" customHeight="false" outlineLevel="0" collapsed="false"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customFormat="false" ht="12.75" hidden="false" customHeight="false" outlineLevel="0" collapsed="false"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customFormat="false" ht="12.75" hidden="false" customHeight="false" outlineLevel="0" collapsed="false"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customFormat="false" ht="12.75" hidden="false" customHeight="false" outlineLevel="0" collapsed="false"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customFormat="false" ht="12.75" hidden="false" customHeight="false" outlineLevel="0" collapsed="false"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customFormat="false" ht="12.75" hidden="false" customHeight="false" outlineLevel="0" collapsed="false"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customFormat="false" ht="12.75" hidden="false" customHeight="false" outlineLevel="0" collapsed="false"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customFormat="false" ht="12.75" hidden="false" customHeight="false" outlineLevel="0" collapsed="false"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customFormat="false" ht="12.75" hidden="false" customHeight="false" outlineLevel="0" collapsed="false"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customFormat="false" ht="12.75" hidden="false" customHeight="false" outlineLevel="0" collapsed="false"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customFormat="false" ht="12.75" hidden="false" customHeight="false" outlineLevel="0" collapsed="false"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customFormat="false" ht="12.75" hidden="false" customHeight="false" outlineLevel="0" collapsed="false"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customFormat="false" ht="12.75" hidden="false" customHeight="false" outlineLevel="0" collapsed="false"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customFormat="false" ht="12.75" hidden="false" customHeight="false" outlineLevel="0" collapsed="false"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customFormat="false" ht="12.75" hidden="false" customHeight="false" outlineLevel="0" collapsed="false"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customFormat="false" ht="12.75" hidden="false" customHeight="false" outlineLevel="0" collapsed="false"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customFormat="false" ht="12.75" hidden="false" customHeight="false" outlineLevel="0" collapsed="false"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customFormat="false" ht="12.75" hidden="false" customHeight="false" outlineLevel="0" collapsed="false"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customFormat="false" ht="12.75" hidden="false" customHeight="false" outlineLevel="0" collapsed="false"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customFormat="false" ht="12.75" hidden="false" customHeight="false" outlineLevel="0" collapsed="false"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customFormat="false" ht="12.75" hidden="false" customHeight="false" outlineLevel="0" collapsed="false"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customFormat="false" ht="12.75" hidden="false" customHeight="false" outlineLevel="0" collapsed="false"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customFormat="false" ht="12.75" hidden="false" customHeight="false" outlineLevel="0" collapsed="false"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customFormat="false" ht="12.75" hidden="false" customHeight="false" outlineLevel="0" collapsed="false"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customFormat="false" ht="12.75" hidden="false" customHeight="false" outlineLevel="0" collapsed="false"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customFormat="false" ht="12.75" hidden="false" customHeight="false" outlineLevel="0" collapsed="false"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customFormat="false" ht="12.75" hidden="false" customHeight="false" outlineLevel="0" collapsed="false"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customFormat="false" ht="12.75" hidden="false" customHeight="false" outlineLevel="0" collapsed="false"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customFormat="false" ht="12.75" hidden="false" customHeight="false" outlineLevel="0" collapsed="false"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customFormat="false" ht="12.75" hidden="false" customHeight="false" outlineLevel="0" collapsed="false"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customFormat="false" ht="12.75" hidden="false" customHeight="false" outlineLevel="0" collapsed="false"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customFormat="false" ht="12.75" hidden="false" customHeight="false" outlineLevel="0" collapsed="false"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customFormat="false" ht="12.75" hidden="false" customHeight="false" outlineLevel="0" collapsed="false"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customFormat="false" ht="12.75" hidden="false" customHeight="false" outlineLevel="0" collapsed="false"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customFormat="false" ht="12.75" hidden="false" customHeight="false" outlineLevel="0" collapsed="false"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customFormat="false" ht="12.75" hidden="false" customHeight="false" outlineLevel="0" collapsed="false"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customFormat="false" ht="12.75" hidden="false" customHeight="false" outlineLevel="0" collapsed="false"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customFormat="false" ht="12.75" hidden="false" customHeight="false" outlineLevel="0" collapsed="false"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customFormat="false" ht="12.75" hidden="false" customHeight="false" outlineLevel="0" collapsed="false"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customFormat="false" ht="12.75" hidden="false" customHeight="false" outlineLevel="0" collapsed="false"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customFormat="false" ht="12.75" hidden="false" customHeight="false" outlineLevel="0" collapsed="false"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customFormat="false" ht="12.75" hidden="false" customHeight="false" outlineLevel="0" collapsed="false"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customFormat="false" ht="12.75" hidden="false" customHeight="false" outlineLevel="0" collapsed="false"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customFormat="false" ht="12.75" hidden="false" customHeight="false" outlineLevel="0" collapsed="false"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customFormat="false" ht="12.75" hidden="false" customHeight="false" outlineLevel="0" collapsed="false"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customFormat="false" ht="12.75" hidden="false" customHeight="false" outlineLevel="0" collapsed="false"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customFormat="false" ht="12.75" hidden="false" customHeight="false" outlineLevel="0" collapsed="false"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customFormat="false" ht="12.75" hidden="false" customHeight="false" outlineLevel="0" collapsed="false"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customFormat="false" ht="12.75" hidden="false" customHeight="false" outlineLevel="0" collapsed="false"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customFormat="false" ht="12.75" hidden="false" customHeight="false" outlineLevel="0" collapsed="false"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customFormat="false" ht="12.75" hidden="false" customHeight="false" outlineLevel="0" collapsed="false"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customFormat="false" ht="12.75" hidden="false" customHeight="false" outlineLevel="0" collapsed="false"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customFormat="false" ht="12.75" hidden="false" customHeight="false" outlineLevel="0" collapsed="false"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customFormat="false" ht="12.75" hidden="false" customHeight="false" outlineLevel="0" collapsed="false"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customFormat="false" ht="12.75" hidden="false" customHeight="false" outlineLevel="0" collapsed="false"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customFormat="false" ht="12.75" hidden="false" customHeight="false" outlineLevel="0" collapsed="false"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customFormat="false" ht="12.75" hidden="false" customHeight="false" outlineLevel="0" collapsed="false"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customFormat="false" ht="12.75" hidden="false" customHeight="false" outlineLevel="0" collapsed="false"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customFormat="false" ht="12.75" hidden="false" customHeight="false" outlineLevel="0" collapsed="false"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customFormat="false" ht="12.75" hidden="false" customHeight="false" outlineLevel="0" collapsed="false"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customFormat="false" ht="12.75" hidden="false" customHeight="false" outlineLevel="0" collapsed="false"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customFormat="false" ht="12.75" hidden="false" customHeight="false" outlineLevel="0" collapsed="false"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customFormat="false" ht="12.75" hidden="false" customHeight="false" outlineLevel="0" collapsed="false"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customFormat="false" ht="12.75" hidden="false" customHeight="false" outlineLevel="0" collapsed="false"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customFormat="false" ht="12.75" hidden="false" customHeight="false" outlineLevel="0" collapsed="false"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customFormat="false" ht="12.75" hidden="false" customHeight="false" outlineLevel="0" collapsed="false"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customFormat="false" ht="12.75" hidden="false" customHeight="false" outlineLevel="0" collapsed="false"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customFormat="false" ht="12.75" hidden="false" customHeight="false" outlineLevel="0" collapsed="false"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customFormat="false" ht="12.75" hidden="false" customHeight="false" outlineLevel="0" collapsed="false">
      <c r="G172" s="6"/>
      <c r="H172" s="6"/>
      <c r="I172" s="6"/>
      <c r="J172" s="6"/>
      <c r="K172" s="6"/>
      <c r="L172" s="6"/>
      <c r="M172" s="6"/>
      <c r="N172" s="6"/>
      <c r="O172" s="6"/>
      <c r="P172" s="6"/>
    </row>
  </sheetData>
  <mergeCells count="1">
    <mergeCell ref="H42:I4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>&amp;CPOTENTIAL EXPOSURE OF CALIFORNIA DIRECT ACCESS CUSTOMERS</oddHeader>
    <oddFooter>&amp;CPage &amp;P of &amp;N</oddFooter>
  </headerFooter>
  <rowBreaks count="1" manualBreakCount="1">
    <brk id="41" man="true" max="16383" min="0"/>
  </rowBreaks>
  <colBreaks count="1" manualBreakCount="1">
    <brk id="6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pageBreakPreview" topLeftCell="L1" colorId="64" zoomScale="100" zoomScaleNormal="75" zoomScalePageLayoutView="100" workbookViewId="0">
      <selection pane="topLeft" activeCell="S3" activeCellId="0" sqref="S3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1" width="18.99"/>
    <col collapsed="false" customWidth="true" hidden="false" outlineLevel="0" max="2" min="2" style="11" width="14.41"/>
    <col collapsed="false" customWidth="true" hidden="false" outlineLevel="0" max="3" min="3" style="11" width="13.56"/>
    <col collapsed="false" customWidth="true" hidden="false" outlineLevel="0" max="4" min="4" style="11" width="15.85"/>
    <col collapsed="false" customWidth="true" hidden="false" outlineLevel="0" max="6" min="5" style="11" width="13.85"/>
    <col collapsed="false" customWidth="true" hidden="false" outlineLevel="0" max="7" min="7" style="11" width="15.13"/>
    <col collapsed="false" customWidth="true" hidden="false" outlineLevel="0" max="8" min="8" style="11" width="15.99"/>
    <col collapsed="false" customWidth="true" hidden="false" outlineLevel="0" max="9" min="9" style="11" width="13.28"/>
    <col collapsed="false" customWidth="true" hidden="false" outlineLevel="0" max="11" min="10" style="11" width="13.14"/>
    <col collapsed="false" customWidth="true" hidden="false" outlineLevel="0" max="12" min="12" style="11" width="14.99"/>
    <col collapsed="false" customWidth="true" hidden="false" outlineLevel="0" max="13" min="13" style="11" width="12.85"/>
    <col collapsed="false" customWidth="true" hidden="false" outlineLevel="0" max="14" min="14" style="11" width="11.42"/>
    <col collapsed="false" customWidth="true" hidden="false" outlineLevel="0" max="16" min="15" style="11" width="10.28"/>
    <col collapsed="false" customWidth="true" hidden="false" outlineLevel="0" max="17" min="17" style="11" width="3.56"/>
    <col collapsed="false" customWidth="true" hidden="false" outlineLevel="0" max="18" min="18" style="11" width="16.28"/>
    <col collapsed="false" customWidth="true" hidden="false" outlineLevel="0" max="19" min="19" style="11" width="8.14"/>
    <col collapsed="false" customWidth="true" hidden="false" outlineLevel="0" max="20" min="20" style="11" width="18.41"/>
    <col collapsed="false" customWidth="true" hidden="false" outlineLevel="0" max="21" min="21" style="11" width="16.7"/>
    <col collapsed="false" customWidth="true" hidden="false" outlineLevel="0" max="22" min="22" style="11" width="13.14"/>
    <col collapsed="false" customWidth="true" hidden="false" outlineLevel="0" max="23" min="23" style="11" width="15.28"/>
    <col collapsed="false" customWidth="true" hidden="false" outlineLevel="0" max="24" min="24" style="11" width="16.28"/>
    <col collapsed="false" customWidth="true" hidden="false" outlineLevel="0" max="25" min="25" style="11" width="11.42"/>
    <col collapsed="false" customWidth="false" hidden="false" outlineLevel="0" max="26" min="26" style="11" width="9.14"/>
    <col collapsed="false" customWidth="true" hidden="false" outlineLevel="0" max="27" min="27" style="11" width="9.7"/>
    <col collapsed="false" customWidth="false" hidden="false" outlineLevel="0" max="257" min="28" style="11" width="9.14"/>
  </cols>
  <sheetData>
    <row r="1" customFormat="false" ht="18" hidden="false" customHeight="false" outlineLevel="0" collapsed="false">
      <c r="A1" s="110" t="s">
        <v>73</v>
      </c>
    </row>
    <row r="2" customFormat="false" ht="15.75" hidden="false" customHeight="false" outlineLevel="0" collapsed="false">
      <c r="A2" s="34"/>
      <c r="B2" s="111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30.75" hidden="false" customHeight="true" outlineLevel="0" collapsed="false">
      <c r="A3" s="112" t="s">
        <v>36</v>
      </c>
      <c r="B3" s="113" t="s">
        <v>74</v>
      </c>
      <c r="C3" s="113"/>
      <c r="D3" s="113"/>
      <c r="E3" s="113"/>
      <c r="F3" s="113"/>
      <c r="G3" s="114" t="s">
        <v>75</v>
      </c>
      <c r="H3" s="114"/>
      <c r="I3" s="114"/>
      <c r="J3" s="114"/>
      <c r="K3" s="114"/>
      <c r="L3" s="114" t="s">
        <v>76</v>
      </c>
      <c r="M3" s="114"/>
      <c r="N3" s="114"/>
      <c r="O3" s="114"/>
      <c r="P3" s="114"/>
      <c r="Q3" s="115"/>
      <c r="R3" s="116" t="s">
        <v>77</v>
      </c>
      <c r="S3" s="117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</row>
    <row r="4" customFormat="false" ht="14.25" hidden="false" customHeight="false" outlineLevel="0" collapsed="false">
      <c r="A4" s="118"/>
      <c r="B4" s="119" t="s">
        <v>43</v>
      </c>
      <c r="C4" s="120" t="s">
        <v>45</v>
      </c>
      <c r="D4" s="120" t="s">
        <v>48</v>
      </c>
      <c r="E4" s="120" t="s">
        <v>53</v>
      </c>
      <c r="F4" s="121"/>
      <c r="G4" s="119" t="s">
        <v>43</v>
      </c>
      <c r="H4" s="120" t="s">
        <v>45</v>
      </c>
      <c r="I4" s="120" t="s">
        <v>48</v>
      </c>
      <c r="J4" s="120" t="s">
        <v>53</v>
      </c>
      <c r="K4" s="121"/>
      <c r="L4" s="119" t="s">
        <v>43</v>
      </c>
      <c r="M4" s="120" t="s">
        <v>45</v>
      </c>
      <c r="N4" s="120" t="s">
        <v>48</v>
      </c>
      <c r="O4" s="120" t="s">
        <v>53</v>
      </c>
      <c r="P4" s="121"/>
      <c r="Q4" s="122"/>
      <c r="R4" s="123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</row>
    <row r="5" customFormat="false" ht="15" hidden="false" customHeight="false" outlineLevel="0" collapsed="false">
      <c r="A5" s="124"/>
      <c r="B5" s="124"/>
      <c r="C5" s="125"/>
      <c r="D5" s="125"/>
      <c r="E5" s="125"/>
      <c r="F5" s="126"/>
      <c r="G5" s="124"/>
      <c r="H5" s="127"/>
      <c r="I5" s="127"/>
      <c r="J5" s="127"/>
      <c r="K5" s="128"/>
      <c r="L5" s="124"/>
      <c r="M5" s="127"/>
      <c r="N5" s="127"/>
      <c r="O5" s="127"/>
      <c r="P5" s="128"/>
      <c r="Q5" s="34"/>
      <c r="R5" s="129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</row>
    <row r="6" customFormat="false" ht="14.25" hidden="false" customHeight="false" outlineLevel="0" collapsed="false">
      <c r="A6" s="124"/>
      <c r="B6" s="124" t="s">
        <v>78</v>
      </c>
      <c r="C6" s="125" t="n">
        <f aca="false">Description!$I$21</f>
        <v>0.8</v>
      </c>
      <c r="D6" s="125" t="n">
        <f aca="false">Description!$I$21</f>
        <v>0.8</v>
      </c>
      <c r="E6" s="125" t="n">
        <f aca="false">Description!$I$21</f>
        <v>0.8</v>
      </c>
      <c r="F6" s="126" t="s">
        <v>79</v>
      </c>
      <c r="G6" s="124" t="s">
        <v>78</v>
      </c>
      <c r="H6" s="125" t="n">
        <f aca="false">Description!$I$32</f>
        <v>1</v>
      </c>
      <c r="I6" s="125" t="n">
        <f aca="false">Description!$I$32</f>
        <v>1</v>
      </c>
      <c r="J6" s="125" t="n">
        <f aca="false">Description!$I$32</f>
        <v>1</v>
      </c>
      <c r="K6" s="126" t="s">
        <v>79</v>
      </c>
      <c r="L6" s="124" t="s">
        <v>78</v>
      </c>
      <c r="M6" s="125" t="n">
        <f aca="false">Description!$I$43</f>
        <v>0.75</v>
      </c>
      <c r="N6" s="125" t="n">
        <f aca="false">Description!$I$43</f>
        <v>0.75</v>
      </c>
      <c r="O6" s="125" t="n">
        <f aca="false">Description!$I$43</f>
        <v>0.75</v>
      </c>
      <c r="P6" s="126" t="s">
        <v>79</v>
      </c>
      <c r="Q6" s="34"/>
      <c r="R6" s="130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</row>
    <row r="7" customFormat="false" ht="14.25" hidden="false" customHeight="false" outlineLevel="0" collapsed="false">
      <c r="A7" s="124"/>
      <c r="B7" s="124" t="s">
        <v>80</v>
      </c>
      <c r="C7" s="125" t="n">
        <f aca="false">Description!$I$25</f>
        <v>0.95</v>
      </c>
      <c r="D7" s="125" t="n">
        <f aca="false">Description!$I$26</f>
        <v>0</v>
      </c>
      <c r="E7" s="125" t="n">
        <f aca="false">Description!$I$27</f>
        <v>0.05</v>
      </c>
      <c r="F7" s="126" t="s">
        <v>81</v>
      </c>
      <c r="G7" s="124" t="s">
        <v>80</v>
      </c>
      <c r="H7" s="125" t="n">
        <f aca="false">Description!$I$36</f>
        <v>0.2</v>
      </c>
      <c r="I7" s="125" t="n">
        <f aca="false">Description!$I$37</f>
        <v>0.6</v>
      </c>
      <c r="J7" s="125" t="n">
        <f aca="false">Description!$I$38</f>
        <v>0.2</v>
      </c>
      <c r="K7" s="126" t="s">
        <v>81</v>
      </c>
      <c r="L7" s="124" t="s">
        <v>80</v>
      </c>
      <c r="M7" s="125" t="n">
        <f aca="false">Description!$I$47</f>
        <v>0.2</v>
      </c>
      <c r="N7" s="125" t="n">
        <f aca="false">Description!$I$48</f>
        <v>0.6</v>
      </c>
      <c r="O7" s="125" t="n">
        <f aca="false">Description!$I$49</f>
        <v>0.2</v>
      </c>
      <c r="P7" s="126" t="s">
        <v>81</v>
      </c>
      <c r="Q7" s="34"/>
      <c r="R7" s="130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5.75" hidden="false" customHeight="false" outlineLevel="0" collapsed="false">
      <c r="A8" s="124"/>
      <c r="B8" s="131" t="s">
        <v>82</v>
      </c>
      <c r="C8" s="132" t="n">
        <v>1</v>
      </c>
      <c r="D8" s="132" t="n">
        <f aca="false">Description!I29</f>
        <v>0.5</v>
      </c>
      <c r="E8" s="132" t="n">
        <v>0</v>
      </c>
      <c r="F8" s="133"/>
      <c r="G8" s="134" t="s">
        <v>82</v>
      </c>
      <c r="H8" s="132" t="n">
        <v>1</v>
      </c>
      <c r="I8" s="132" t="n">
        <f aca="false">Description!I40</f>
        <v>0.5</v>
      </c>
      <c r="J8" s="132" t="n">
        <v>0</v>
      </c>
      <c r="K8" s="133"/>
      <c r="L8" s="134" t="s">
        <v>82</v>
      </c>
      <c r="M8" s="132" t="n">
        <v>1</v>
      </c>
      <c r="N8" s="132" t="n">
        <f aca="false">Description!$I$51</f>
        <v>0.5</v>
      </c>
      <c r="O8" s="132" t="n">
        <v>0</v>
      </c>
      <c r="P8" s="135"/>
      <c r="Q8" s="136"/>
      <c r="R8" s="130"/>
      <c r="S8" s="104"/>
      <c r="T8" s="104"/>
      <c r="U8" s="104"/>
      <c r="V8" s="104"/>
      <c r="W8" s="104"/>
      <c r="X8" s="10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35.25" hidden="false" customHeight="true" outlineLevel="0" collapsed="false">
      <c r="A9" s="137" t="s">
        <v>44</v>
      </c>
      <c r="B9" s="138"/>
      <c r="C9" s="139"/>
      <c r="D9" s="139"/>
      <c r="E9" s="139"/>
      <c r="F9" s="140"/>
      <c r="G9" s="138"/>
      <c r="H9" s="139"/>
      <c r="I9" s="139"/>
      <c r="J9" s="139"/>
      <c r="K9" s="140"/>
      <c r="L9" s="138"/>
      <c r="M9" s="139"/>
      <c r="N9" s="139"/>
      <c r="O9" s="139"/>
      <c r="P9" s="140"/>
      <c r="Q9" s="136"/>
      <c r="R9" s="141"/>
      <c r="S9" s="105"/>
      <c r="T9" s="105"/>
      <c r="U9" s="105"/>
      <c r="V9" s="105"/>
      <c r="W9" s="105"/>
      <c r="X9" s="105"/>
      <c r="Y9" s="105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</row>
    <row r="10" customFormat="false" ht="14.25" hidden="false" customHeight="false" outlineLevel="0" collapsed="false">
      <c r="A10" s="142" t="n">
        <v>5</v>
      </c>
      <c r="B10" s="143" t="n">
        <f aca="false">-PMT(Assumptions!$B$21,$A10,Assumptions!$B$33)/Assumptions!$B$5*1000000</f>
        <v>0.0201042158583899</v>
      </c>
      <c r="C10" s="144" t="n">
        <f aca="false">$B10*C$6*C$7*C$8</f>
        <v>0.0152792040523763</v>
      </c>
      <c r="D10" s="144" t="n">
        <f aca="false">$B10*D$6*D$7*D$8</f>
        <v>0</v>
      </c>
      <c r="E10" s="144" t="n">
        <f aca="false">$B10*E$6*E$7*E$8</f>
        <v>0</v>
      </c>
      <c r="F10" s="145" t="n">
        <f aca="false">SUM(C10:E10)</f>
        <v>0.0152792040523763</v>
      </c>
      <c r="G10" s="143" t="n">
        <f aca="false">-PMT(Assumptions!$B$19,$A10,Assumptions!$C$26)/Assumptions!$B$5*1000000</f>
        <v>0.0179057697640012</v>
      </c>
      <c r="H10" s="144" t="n">
        <f aca="false">$G10*H$6*H$7*H$8</f>
        <v>0.00358115395280024</v>
      </c>
      <c r="I10" s="144" t="n">
        <f aca="false">$G10*I$6*I$7*I$8</f>
        <v>0.00537173092920036</v>
      </c>
      <c r="J10" s="144" t="n">
        <f aca="false">$G10*J$6*J$7*J$8</f>
        <v>0</v>
      </c>
      <c r="K10" s="145" t="n">
        <f aca="false">SUM(H10:J10)</f>
        <v>0.0089528848820006</v>
      </c>
      <c r="L10" s="143" t="n">
        <f aca="false">-PMT(Assumptions!$B$20,$A10,Assumptions!$D$26)/Assumptions!$B$5*1000000</f>
        <v>0.0146466032446796</v>
      </c>
      <c r="M10" s="144" t="n">
        <f aca="false">$L10*M$6*M$7*M$8</f>
        <v>0.00219699048670193</v>
      </c>
      <c r="N10" s="144" t="n">
        <f aca="false">$L10*N$6*N$7*N$8</f>
        <v>0.0032954857300529</v>
      </c>
      <c r="O10" s="144" t="n">
        <f aca="false">$L10*O$6*O$7*O$8</f>
        <v>0</v>
      </c>
      <c r="P10" s="145" t="n">
        <f aca="false">SUM(M10:O10)</f>
        <v>0.00549247621675483</v>
      </c>
      <c r="Q10" s="34"/>
      <c r="R10" s="146" t="n">
        <f aca="false">SUM(F10,K10,P10)</f>
        <v>0.0297245651511317</v>
      </c>
      <c r="S10" s="144"/>
      <c r="T10" s="34"/>
      <c r="U10" s="34"/>
      <c r="V10" s="34"/>
      <c r="W10" s="34"/>
      <c r="X10" s="147"/>
      <c r="Y10" s="14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4.25" hidden="false" customHeight="false" outlineLevel="0" collapsed="false">
      <c r="A11" s="142" t="n">
        <v>7</v>
      </c>
      <c r="B11" s="143" t="n">
        <f aca="false">-PMT(Assumptions!$B$21,$A11,Assumptions!$B$33)/Assumptions!$B$5*1000000</f>
        <v>0.0152219089669172</v>
      </c>
      <c r="C11" s="144" t="n">
        <f aca="false">$B11*C$6*C$7*C$8</f>
        <v>0.0115686508148571</v>
      </c>
      <c r="D11" s="144" t="n">
        <f aca="false">$B11*D$6*D$7*D$8</f>
        <v>0</v>
      </c>
      <c r="E11" s="144" t="n">
        <f aca="false">$B11*E$6*E$7*E$8</f>
        <v>0</v>
      </c>
      <c r="F11" s="145" t="n">
        <f aca="false">SUM(C11:E11)</f>
        <v>0.0115686508148571</v>
      </c>
      <c r="G11" s="143" t="n">
        <f aca="false">-PMT(Assumptions!$B$19,$A11,Assumptions!$C$26)/Assumptions!$B$5*1000000</f>
        <v>0.0135573552955293</v>
      </c>
      <c r="H11" s="144" t="n">
        <f aca="false">$G11*H$6*H$7*H$8</f>
        <v>0.00271147105910585</v>
      </c>
      <c r="I11" s="144" t="n">
        <f aca="false">$G11*I$6*I$7*I$8</f>
        <v>0.00406720658865878</v>
      </c>
      <c r="J11" s="144" t="n">
        <f aca="false">$G11*J$6*J$7*J$8</f>
        <v>0</v>
      </c>
      <c r="K11" s="145" t="n">
        <f aca="false">SUM(H11:J11)</f>
        <v>0.00677867764776463</v>
      </c>
      <c r="L11" s="143" t="n">
        <f aca="false">-PMT(Assumptions!$B$20,$A11,Assumptions!$D$26)/Assumptions!$B$5*1000000</f>
        <v>0.0113194342727511</v>
      </c>
      <c r="M11" s="144" t="n">
        <f aca="false">$L11*M$6*M$7*M$8</f>
        <v>0.00169791514091266</v>
      </c>
      <c r="N11" s="144" t="n">
        <f aca="false">$L11*N$6*N$7*N$8</f>
        <v>0.00254687271136899</v>
      </c>
      <c r="O11" s="144" t="n">
        <f aca="false">$L11*O$6*O$7*O$8</f>
        <v>0</v>
      </c>
      <c r="P11" s="145" t="n">
        <f aca="false">SUM(M11:O11)</f>
        <v>0.00424478785228166</v>
      </c>
      <c r="Q11" s="34"/>
      <c r="R11" s="146" t="n">
        <f aca="false">SUM(F11,K11,P11)</f>
        <v>0.0225921163149034</v>
      </c>
      <c r="S11" s="144"/>
      <c r="T11" s="34"/>
      <c r="U11" s="34"/>
      <c r="V11" s="34"/>
      <c r="W11" s="34"/>
      <c r="X11" s="147"/>
      <c r="Y11" s="14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4.25" hidden="false" customHeight="false" outlineLevel="0" collapsed="false">
      <c r="A12" s="142" t="n">
        <v>10</v>
      </c>
      <c r="B12" s="143" t="n">
        <f aca="false">-PMT(Assumptions!$B$21,$A12,Assumptions!$B$33)/Assumptions!$B$5*1000000</f>
        <v>0.011600999922772</v>
      </c>
      <c r="C12" s="144" t="n">
        <f aca="false">$B12*C$6*C$7*C$8</f>
        <v>0.00881675994130674</v>
      </c>
      <c r="D12" s="144" t="n">
        <f aca="false">$B12*D$6*D$7*D$8</f>
        <v>0</v>
      </c>
      <c r="E12" s="144" t="n">
        <f aca="false">$B12*E$6*E$7*E$8</f>
        <v>0</v>
      </c>
      <c r="F12" s="145" t="n">
        <f aca="false">SUM(C12:E12)</f>
        <v>0.00881675994130674</v>
      </c>
      <c r="G12" s="143" t="n">
        <f aca="false">-PMT(Assumptions!$B$19,$A12,Assumptions!$C$26)/Assumptions!$B$5*1000000</f>
        <v>0.0103324016769679</v>
      </c>
      <c r="H12" s="144" t="n">
        <f aca="false">$G12*H$6*H$7*H$8</f>
        <v>0.00206648033539357</v>
      </c>
      <c r="I12" s="144" t="n">
        <f aca="false">$G12*I$6*I$7*I$8</f>
        <v>0.00309972050309036</v>
      </c>
      <c r="J12" s="144" t="n">
        <f aca="false">$G12*J$6*J$7*J$8</f>
        <v>0</v>
      </c>
      <c r="K12" s="145" t="n">
        <f aca="false">SUM(H12:J12)</f>
        <v>0.00516620083848393</v>
      </c>
      <c r="L12" s="143" t="n">
        <f aca="false">-PMT(Assumptions!$B$20,$A12,Assumptions!$D$26)/Assumptions!$B$5*1000000</f>
        <v>0.00887709838500588</v>
      </c>
      <c r="M12" s="144" t="n">
        <f aca="false">$L12*M$6*M$7*M$8</f>
        <v>0.00133156475775088</v>
      </c>
      <c r="N12" s="144" t="n">
        <f aca="false">$L12*N$6*N$7*N$8</f>
        <v>0.00199734713662632</v>
      </c>
      <c r="O12" s="144" t="n">
        <f aca="false">$L12*O$6*O$7*O$8</f>
        <v>0</v>
      </c>
      <c r="P12" s="145" t="n">
        <f aca="false">SUM(M12:O12)</f>
        <v>0.0033289118943772</v>
      </c>
      <c r="Q12" s="34"/>
      <c r="R12" s="146" t="n">
        <f aca="false">SUM(F12,K12,P12)</f>
        <v>0.0173118726741679</v>
      </c>
      <c r="S12" s="144"/>
      <c r="T12" s="34"/>
      <c r="U12" s="34"/>
      <c r="V12" s="34"/>
      <c r="W12" s="34"/>
      <c r="X12" s="147"/>
      <c r="Y12" s="14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14.25" hidden="false" customHeight="false" outlineLevel="0" collapsed="false">
      <c r="A13" s="142" t="n">
        <v>12</v>
      </c>
      <c r="B13" s="143" t="n">
        <f aca="false">-PMT(Assumptions!$B$21,$A13,Assumptions!$B$33)/Assumptions!$B$5*1000000</f>
        <v>0.0102152045942098</v>
      </c>
      <c r="C13" s="144" t="n">
        <f aca="false">$B13*C$6*C$7*C$8</f>
        <v>0.00776355549159944</v>
      </c>
      <c r="D13" s="144" t="n">
        <f aca="false">$B13*D$6*D$7*D$8</f>
        <v>0</v>
      </c>
      <c r="E13" s="144" t="n">
        <f aca="false">$B13*E$6*E$7*E$8</f>
        <v>0</v>
      </c>
      <c r="F13" s="145" t="n">
        <f aca="false">SUM(C13:E13)</f>
        <v>0.00776355549159944</v>
      </c>
      <c r="G13" s="143" t="n">
        <f aca="false">-PMT(Assumptions!$B$19,$A13,Assumptions!$C$26)/Assumptions!$B$5*1000000</f>
        <v>0.00909814652033569</v>
      </c>
      <c r="H13" s="144" t="n">
        <f aca="false">$G13*H$6*H$7*H$8</f>
        <v>0.00181962930406714</v>
      </c>
      <c r="I13" s="144" t="n">
        <f aca="false">$G13*I$6*I$7*I$8</f>
        <v>0.00272944395610071</v>
      </c>
      <c r="J13" s="144" t="n">
        <f aca="false">$G13*J$6*J$7*J$8</f>
        <v>0</v>
      </c>
      <c r="K13" s="145" t="n">
        <f aca="false">SUM(H13:J13)</f>
        <v>0.00454907326016785</v>
      </c>
      <c r="L13" s="143" t="n">
        <f aca="false">-PMT(Assumptions!$B$20,$A13,Assumptions!$D$26)/Assumptions!$B$5*1000000</f>
        <v>0.00795592298456739</v>
      </c>
      <c r="M13" s="144" t="n">
        <f aca="false">$L13*M$6*M$7*M$8</f>
        <v>0.00119338844768511</v>
      </c>
      <c r="N13" s="144" t="n">
        <f aca="false">$L13*N$6*N$7*N$8</f>
        <v>0.00179008267152766</v>
      </c>
      <c r="O13" s="144" t="n">
        <f aca="false">$L13*O$6*O$7*O$8</f>
        <v>0</v>
      </c>
      <c r="P13" s="145" t="n">
        <f aca="false">SUM(M13:O13)</f>
        <v>0.00298347111921277</v>
      </c>
      <c r="Q13" s="34"/>
      <c r="R13" s="146" t="n">
        <f aca="false">SUM(F13,K13,P13)</f>
        <v>0.0152960998709801</v>
      </c>
      <c r="S13" s="144"/>
      <c r="T13" s="34"/>
      <c r="U13" s="34"/>
      <c r="V13" s="34"/>
      <c r="W13" s="34"/>
      <c r="X13" s="147"/>
      <c r="Y13" s="14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15" hidden="false" customHeight="false" outlineLevel="0" collapsed="false">
      <c r="A14" s="148" t="n">
        <v>15</v>
      </c>
      <c r="B14" s="149" t="n">
        <f aca="false">-PMT(Assumptions!$B$21,$A14,Assumptions!$B$33)/Assumptions!$B$5*1000000</f>
        <v>0.00885561820259764</v>
      </c>
      <c r="C14" s="150" t="n">
        <f aca="false">$B14*C$6*C$7*C$8</f>
        <v>0.0067302698339742</v>
      </c>
      <c r="D14" s="150" t="n">
        <f aca="false">$B14*D$6*D$7*D$8</f>
        <v>0</v>
      </c>
      <c r="E14" s="150" t="n">
        <f aca="false">$B14*E$6*E$7*E$8</f>
        <v>0</v>
      </c>
      <c r="F14" s="151" t="n">
        <f aca="false">SUM(C14:E14)</f>
        <v>0.0067302698339742</v>
      </c>
      <c r="G14" s="149" t="n">
        <f aca="false">-PMT(Assumptions!$B$19,$A14,Assumptions!$C$26)/Assumptions!$B$5*1000000</f>
        <v>0.00788723428809776</v>
      </c>
      <c r="H14" s="150" t="n">
        <f aca="false">$G14*H$6*H$7*H$8</f>
        <v>0.00157744685761955</v>
      </c>
      <c r="I14" s="150" t="n">
        <f aca="false">$G14*I$6*I$7*I$8</f>
        <v>0.00236617028642933</v>
      </c>
      <c r="J14" s="150" t="n">
        <f aca="false">$G14*J$6*J$7*J$8</f>
        <v>0</v>
      </c>
      <c r="K14" s="151" t="n">
        <f aca="false">SUM(H14:J14)</f>
        <v>0.00394361714404888</v>
      </c>
      <c r="L14" s="149" t="n">
        <f aca="false">-PMT(Assumptions!$B$20,$A14,Assumptions!$D$26)/Assumptions!$B$5*1000000</f>
        <v>0.00706765672811266</v>
      </c>
      <c r="M14" s="150" t="n">
        <f aca="false">$L14*M$6*M$7*M$8</f>
        <v>0.0010601485092169</v>
      </c>
      <c r="N14" s="150" t="n">
        <f aca="false">$L14*N$6*N$7*N$8</f>
        <v>0.00159022276382535</v>
      </c>
      <c r="O14" s="150" t="n">
        <f aca="false">$L14*O$6*O$7*O$8</f>
        <v>0</v>
      </c>
      <c r="P14" s="151" t="n">
        <f aca="false">SUM(M14:O14)</f>
        <v>0.00265037127304225</v>
      </c>
      <c r="Q14" s="152"/>
      <c r="R14" s="146" t="n">
        <f aca="false">SUM(F14,K14,P14)</f>
        <v>0.0133242582510653</v>
      </c>
      <c r="S14" s="144"/>
      <c r="T14" s="34"/>
      <c r="U14" s="34"/>
      <c r="V14" s="34"/>
      <c r="W14" s="34"/>
      <c r="X14" s="147"/>
      <c r="Y14" s="14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14.25" hidden="false" customHeight="false" outlineLevel="0" collapsed="false">
      <c r="A15" s="52"/>
      <c r="B15" s="52"/>
      <c r="C15" s="153"/>
      <c r="D15" s="153"/>
      <c r="E15" s="153"/>
      <c r="F15" s="144"/>
      <c r="G15" s="153"/>
      <c r="H15" s="154"/>
      <c r="I15" s="154"/>
      <c r="J15" s="154"/>
      <c r="K15" s="144"/>
      <c r="L15" s="154"/>
      <c r="M15" s="153"/>
      <c r="N15" s="153"/>
      <c r="O15" s="153"/>
      <c r="P15" s="144"/>
      <c r="Q15" s="153"/>
      <c r="R15" s="146"/>
      <c r="S15" s="155"/>
      <c r="X15" s="153"/>
      <c r="Y15" s="155"/>
    </row>
    <row r="16" customFormat="false" ht="14.25" hidden="false" customHeight="false" outlineLevel="0" collapsed="false">
      <c r="B16" s="52"/>
      <c r="C16" s="52"/>
      <c r="D16" s="52"/>
      <c r="E16" s="52"/>
      <c r="F16" s="144"/>
      <c r="G16" s="52"/>
      <c r="H16" s="52"/>
      <c r="I16" s="52"/>
      <c r="J16" s="52"/>
      <c r="K16" s="144"/>
      <c r="L16" s="52"/>
      <c r="M16" s="52"/>
      <c r="N16" s="52"/>
      <c r="O16" s="52"/>
      <c r="P16" s="144"/>
      <c r="Q16" s="52"/>
      <c r="R16" s="146"/>
    </row>
    <row r="17" customFormat="false" ht="15" hidden="false" customHeight="false" outlineLevel="0" collapsed="false">
      <c r="A17" s="52"/>
      <c r="B17" s="52"/>
      <c r="C17" s="153"/>
      <c r="D17" s="153"/>
      <c r="E17" s="153"/>
      <c r="F17" s="144"/>
      <c r="G17" s="153"/>
      <c r="H17" s="153"/>
      <c r="I17" s="153"/>
      <c r="J17" s="153"/>
      <c r="K17" s="144"/>
      <c r="L17" s="153"/>
      <c r="M17" s="153"/>
      <c r="N17" s="153"/>
      <c r="O17" s="153"/>
      <c r="P17" s="144"/>
      <c r="Q17" s="153"/>
      <c r="R17" s="146"/>
      <c r="S17" s="155"/>
      <c r="X17" s="153"/>
      <c r="Y17" s="155"/>
    </row>
    <row r="18" customFormat="false" ht="15.75" hidden="false" customHeight="true" outlineLevel="0" collapsed="false">
      <c r="A18" s="112" t="s">
        <v>39</v>
      </c>
      <c r="B18" s="113" t="s">
        <v>74</v>
      </c>
      <c r="C18" s="113"/>
      <c r="D18" s="113"/>
      <c r="E18" s="113"/>
      <c r="F18" s="113"/>
      <c r="G18" s="114" t="s">
        <v>75</v>
      </c>
      <c r="H18" s="114"/>
      <c r="I18" s="114"/>
      <c r="J18" s="114"/>
      <c r="K18" s="114"/>
      <c r="L18" s="114" t="s">
        <v>76</v>
      </c>
      <c r="M18" s="114"/>
      <c r="N18" s="114"/>
      <c r="O18" s="114"/>
      <c r="P18" s="114"/>
      <c r="Q18" s="156"/>
      <c r="R18" s="146"/>
      <c r="S18" s="155"/>
      <c r="X18" s="153"/>
      <c r="Y18" s="155"/>
    </row>
    <row r="19" customFormat="false" ht="14.25" hidden="false" customHeight="false" outlineLevel="0" collapsed="false">
      <c r="A19" s="118"/>
      <c r="B19" s="119" t="s">
        <v>43</v>
      </c>
      <c r="C19" s="120" t="s">
        <v>45</v>
      </c>
      <c r="D19" s="120" t="s">
        <v>48</v>
      </c>
      <c r="E19" s="120" t="s">
        <v>53</v>
      </c>
      <c r="F19" s="157"/>
      <c r="G19" s="158" t="s">
        <v>43</v>
      </c>
      <c r="H19" s="120" t="s">
        <v>45</v>
      </c>
      <c r="I19" s="120" t="s">
        <v>48</v>
      </c>
      <c r="J19" s="120" t="s">
        <v>53</v>
      </c>
      <c r="K19" s="157"/>
      <c r="L19" s="158" t="s">
        <v>43</v>
      </c>
      <c r="M19" s="120" t="s">
        <v>45</v>
      </c>
      <c r="N19" s="120" t="s">
        <v>48</v>
      </c>
      <c r="O19" s="120" t="s">
        <v>53</v>
      </c>
      <c r="P19" s="157"/>
      <c r="Q19" s="153"/>
      <c r="R19" s="146"/>
      <c r="S19" s="155"/>
      <c r="X19" s="153"/>
      <c r="Y19" s="155"/>
    </row>
    <row r="20" customFormat="false" ht="15" hidden="false" customHeight="false" outlineLevel="0" collapsed="false">
      <c r="A20" s="124"/>
      <c r="B20" s="124"/>
      <c r="C20" s="127"/>
      <c r="D20" s="127"/>
      <c r="E20" s="127"/>
      <c r="F20" s="145"/>
      <c r="G20" s="124"/>
      <c r="H20" s="127"/>
      <c r="I20" s="127"/>
      <c r="J20" s="127"/>
      <c r="K20" s="145"/>
      <c r="L20" s="124"/>
      <c r="M20" s="127"/>
      <c r="N20" s="127"/>
      <c r="O20" s="127"/>
      <c r="P20" s="145"/>
      <c r="Q20" s="153"/>
      <c r="R20" s="146"/>
      <c r="S20" s="155"/>
      <c r="X20" s="153"/>
      <c r="Y20" s="155"/>
    </row>
    <row r="21" customFormat="false" ht="14.25" hidden="false" customHeight="false" outlineLevel="0" collapsed="false">
      <c r="A21" s="124"/>
      <c r="B21" s="124" t="s">
        <v>78</v>
      </c>
      <c r="C21" s="125" t="n">
        <f aca="false">Description!$I$22</f>
        <v>0.8</v>
      </c>
      <c r="D21" s="125" t="n">
        <f aca="false">Description!$I$22</f>
        <v>0.8</v>
      </c>
      <c r="E21" s="125" t="n">
        <f aca="false">Description!$I$22</f>
        <v>0.8</v>
      </c>
      <c r="F21" s="145" t="s">
        <v>83</v>
      </c>
      <c r="G21" s="124" t="s">
        <v>78</v>
      </c>
      <c r="H21" s="125" t="n">
        <f aca="false">Description!$I$33</f>
        <v>1</v>
      </c>
      <c r="I21" s="125" t="n">
        <f aca="false">Description!$I$33</f>
        <v>1</v>
      </c>
      <c r="J21" s="125" t="n">
        <f aca="false">Description!$I$33</f>
        <v>1</v>
      </c>
      <c r="K21" s="145" t="s">
        <v>79</v>
      </c>
      <c r="L21" s="124" t="s">
        <v>78</v>
      </c>
      <c r="M21" s="125" t="n">
        <f aca="false">Description!$I$44</f>
        <v>0.75</v>
      </c>
      <c r="N21" s="125" t="n">
        <f aca="false">Description!$I$44</f>
        <v>0.75</v>
      </c>
      <c r="O21" s="125" t="n">
        <f aca="false">Description!$I$44</f>
        <v>0.75</v>
      </c>
      <c r="P21" s="145" t="s">
        <v>79</v>
      </c>
      <c r="Q21" s="153"/>
      <c r="R21" s="146"/>
      <c r="S21" s="155"/>
      <c r="X21" s="153"/>
      <c r="Y21" s="155"/>
    </row>
    <row r="22" customFormat="false" ht="14.25" hidden="false" customHeight="false" outlineLevel="0" collapsed="false">
      <c r="A22" s="124"/>
      <c r="B22" s="124" t="s">
        <v>80</v>
      </c>
      <c r="C22" s="125" t="n">
        <f aca="false">Description!$I$25</f>
        <v>0.95</v>
      </c>
      <c r="D22" s="125" t="n">
        <f aca="false">Description!$I$26</f>
        <v>0</v>
      </c>
      <c r="E22" s="125" t="n">
        <f aca="false">Description!$I$27</f>
        <v>0.05</v>
      </c>
      <c r="F22" s="145" t="s">
        <v>84</v>
      </c>
      <c r="G22" s="124" t="s">
        <v>80</v>
      </c>
      <c r="H22" s="125" t="n">
        <f aca="false">Description!$I$36</f>
        <v>0.2</v>
      </c>
      <c r="I22" s="125" t="n">
        <f aca="false">Description!$I$37</f>
        <v>0.6</v>
      </c>
      <c r="J22" s="125" t="n">
        <f aca="false">Description!$I$38</f>
        <v>0.2</v>
      </c>
      <c r="K22" s="145" t="s">
        <v>84</v>
      </c>
      <c r="L22" s="124" t="s">
        <v>80</v>
      </c>
      <c r="M22" s="125" t="n">
        <f aca="false">Description!$I$47</f>
        <v>0.2</v>
      </c>
      <c r="N22" s="125" t="n">
        <f aca="false">Description!$I$48</f>
        <v>0.6</v>
      </c>
      <c r="O22" s="125" t="n">
        <f aca="false">Description!$I$49</f>
        <v>0.2</v>
      </c>
      <c r="P22" s="145" t="s">
        <v>84</v>
      </c>
      <c r="Q22" s="153"/>
      <c r="R22" s="146"/>
      <c r="S22" s="155"/>
      <c r="X22" s="153"/>
      <c r="Y22" s="155"/>
    </row>
    <row r="23" customFormat="false" ht="15" hidden="false" customHeight="false" outlineLevel="0" collapsed="false">
      <c r="A23" s="124"/>
      <c r="B23" s="131" t="s">
        <v>82</v>
      </c>
      <c r="C23" s="132" t="n">
        <v>1</v>
      </c>
      <c r="D23" s="132" t="n">
        <f aca="false">Description!I29</f>
        <v>0.5</v>
      </c>
      <c r="E23" s="132" t="n">
        <v>0</v>
      </c>
      <c r="F23" s="151"/>
      <c r="G23" s="134" t="s">
        <v>82</v>
      </c>
      <c r="H23" s="132" t="n">
        <v>1</v>
      </c>
      <c r="I23" s="132" t="n">
        <f aca="false">Description!I40</f>
        <v>0.5</v>
      </c>
      <c r="J23" s="132" t="n">
        <v>0</v>
      </c>
      <c r="K23" s="151"/>
      <c r="L23" s="134" t="s">
        <v>82</v>
      </c>
      <c r="M23" s="132" t="n">
        <v>1</v>
      </c>
      <c r="N23" s="132" t="n">
        <f aca="false">Description!$I$51</f>
        <v>0.5</v>
      </c>
      <c r="O23" s="132" t="n">
        <v>0</v>
      </c>
      <c r="P23" s="151"/>
      <c r="Q23" s="153"/>
      <c r="R23" s="146"/>
      <c r="S23" s="155"/>
      <c r="X23" s="153"/>
      <c r="Y23" s="155"/>
    </row>
    <row r="24" customFormat="false" ht="31.5" hidden="false" customHeight="true" outlineLevel="0" collapsed="false">
      <c r="A24" s="137" t="s">
        <v>44</v>
      </c>
      <c r="B24" s="138"/>
      <c r="C24" s="139"/>
      <c r="D24" s="139"/>
      <c r="E24" s="139"/>
      <c r="F24" s="157"/>
      <c r="G24" s="136"/>
      <c r="H24" s="136"/>
      <c r="I24" s="136"/>
      <c r="J24" s="136"/>
      <c r="K24" s="144"/>
      <c r="L24" s="159"/>
      <c r="M24" s="136"/>
      <c r="N24" s="136"/>
      <c r="O24" s="136"/>
      <c r="P24" s="145"/>
      <c r="Q24" s="153"/>
      <c r="R24" s="146"/>
      <c r="S24" s="155"/>
      <c r="X24" s="153"/>
      <c r="Y24" s="155"/>
    </row>
    <row r="25" customFormat="false" ht="14.25" hidden="false" customHeight="false" outlineLevel="0" collapsed="false">
      <c r="A25" s="142" t="n">
        <v>5</v>
      </c>
      <c r="B25" s="143" t="n">
        <f aca="false">-PMT(Assumptions!$B$21,$A25,Assumptions!$B$34)/Assumptions!$B$6*1000000</f>
        <v>0.010246051038131</v>
      </c>
      <c r="C25" s="144" t="n">
        <f aca="false">$B25*C$21*C$22*C$23</f>
        <v>0.00778699878897955</v>
      </c>
      <c r="D25" s="144" t="n">
        <f aca="false">$B25*D$21*D$22*D$23</f>
        <v>0</v>
      </c>
      <c r="E25" s="144" t="n">
        <f aca="false">$B25*E$21*E$22*E$23</f>
        <v>0</v>
      </c>
      <c r="F25" s="145" t="n">
        <f aca="false">SUM(C25:E25)</f>
        <v>0.00778699878897955</v>
      </c>
      <c r="G25" s="160" t="n">
        <f aca="false">-PMT(Assumptions!$B$19,$A25,Assumptions!$C$27)/Assumptions!$B$6*1000000</f>
        <v>0.0132512800918151</v>
      </c>
      <c r="H25" s="144" t="n">
        <f aca="false">$G25*H$21*H$22</f>
        <v>0.00265025601836301</v>
      </c>
      <c r="I25" s="144" t="n">
        <f aca="false">$G25*I$21*I$22</f>
        <v>0.00795076805508903</v>
      </c>
      <c r="J25" s="144" t="n">
        <f aca="false">$G25*J$21*J$22</f>
        <v>0.00265025601836301</v>
      </c>
      <c r="K25" s="144" t="n">
        <f aca="false">SUM(H25:J25)</f>
        <v>0.0132512800918151</v>
      </c>
      <c r="L25" s="143" t="n">
        <f aca="false">-PMT(Assumptions!$B$20,$A25,Assumptions!$D$27)/Assumptions!$B$6*1000000</f>
        <v>0.0108393129447659</v>
      </c>
      <c r="M25" s="144" t="n">
        <f aca="false">$L25*M$21*M$22</f>
        <v>0.00162589694171489</v>
      </c>
      <c r="N25" s="144" t="n">
        <f aca="false">$L25*N$21*N$22</f>
        <v>0.00487769082514466</v>
      </c>
      <c r="O25" s="144" t="n">
        <f aca="false">$L25*O$21*O$22</f>
        <v>0.00162589694171489</v>
      </c>
      <c r="P25" s="145" t="n">
        <f aca="false">SUM(M25:O25)</f>
        <v>0.00812948470857443</v>
      </c>
      <c r="Q25" s="153"/>
      <c r="R25" s="146" t="n">
        <f aca="false">SUM(F25,K25,P25)</f>
        <v>0.029167763589369</v>
      </c>
      <c r="S25" s="155"/>
      <c r="X25" s="153"/>
      <c r="Y25" s="155"/>
    </row>
    <row r="26" customFormat="false" ht="14.25" hidden="false" customHeight="false" outlineLevel="0" collapsed="false">
      <c r="A26" s="142" t="n">
        <v>7</v>
      </c>
      <c r="B26" s="143" t="n">
        <f aca="false">-PMT(Assumptions!$B$21,$A26,Assumptions!$B$34)/Assumptions!$B$6*1000000</f>
        <v>0.00775779852700551</v>
      </c>
      <c r="C26" s="144" t="n">
        <f aca="false">$B26*C$21*C$22*C$23</f>
        <v>0.00589592688052419</v>
      </c>
      <c r="D26" s="144" t="n">
        <f aca="false">$B26*D$21*D$22*D$23</f>
        <v>0</v>
      </c>
      <c r="E26" s="144" t="n">
        <f aca="false">$B26*E$21*E$22*E$23</f>
        <v>0</v>
      </c>
      <c r="F26" s="145" t="n">
        <f aca="false">SUM(C26:E26)</f>
        <v>0.00589592688052419</v>
      </c>
      <c r="G26" s="160" t="n">
        <f aca="false">-PMT(Assumptions!$B$19,$A26,Assumptions!$C$27)/Assumptions!$B$6*1000000</f>
        <v>0.0100332079934644</v>
      </c>
      <c r="H26" s="144" t="n">
        <f aca="false">$G26*H$21*H$22</f>
        <v>0.00200664159869288</v>
      </c>
      <c r="I26" s="144" t="n">
        <f aca="false">$G26*I$21*I$22</f>
        <v>0.00601992479607865</v>
      </c>
      <c r="J26" s="144" t="n">
        <f aca="false">$G26*J$21*J$22</f>
        <v>0.00200664159869288</v>
      </c>
      <c r="K26" s="144" t="n">
        <f aca="false">SUM(H26:J26)</f>
        <v>0.0100332079934644</v>
      </c>
      <c r="L26" s="143" t="n">
        <f aca="false">-PMT(Assumptions!$B$20,$A26,Assumptions!$D$27)/Assumptions!$B$6*1000000</f>
        <v>0.00837702014524269</v>
      </c>
      <c r="M26" s="144" t="n">
        <f aca="false">$L26*M$21*M$22</f>
        <v>0.0012565530217864</v>
      </c>
      <c r="N26" s="144" t="n">
        <f aca="false">$L26*N$21*N$22</f>
        <v>0.00376965906535921</v>
      </c>
      <c r="O26" s="144" t="n">
        <f aca="false">$L26*O$21*O$22</f>
        <v>0.0012565530217864</v>
      </c>
      <c r="P26" s="145" t="n">
        <f aca="false">SUM(M26:O26)</f>
        <v>0.00628276510893202</v>
      </c>
      <c r="Q26" s="161"/>
      <c r="R26" s="146" t="n">
        <f aca="false">SUM(F26,K26,P26)</f>
        <v>0.0222118999829206</v>
      </c>
      <c r="S26" s="155"/>
      <c r="X26" s="153"/>
      <c r="Y26" s="155"/>
    </row>
    <row r="27" customFormat="false" ht="14.25" hidden="false" customHeight="false" outlineLevel="0" collapsed="false">
      <c r="A27" s="142" t="n">
        <v>10</v>
      </c>
      <c r="B27" s="143" t="n">
        <f aca="false">-PMT(Assumptions!$B$21,$A27,Assumptions!$B$34)/Assumptions!$B$6*1000000</f>
        <v>0.00591241350268687</v>
      </c>
      <c r="C27" s="144" t="n">
        <f aca="false">$B27*C$21*C$22*C$23</f>
        <v>0.00449343426204202</v>
      </c>
      <c r="D27" s="144" t="n">
        <f aca="false">$B27*D$21*D$22*D$23</f>
        <v>0</v>
      </c>
      <c r="E27" s="144" t="n">
        <f aca="false">$B27*E$21*E$22*E$23</f>
        <v>0</v>
      </c>
      <c r="F27" s="145" t="n">
        <f aca="false">SUM(C27:E27)</f>
        <v>0.00449343426204202</v>
      </c>
      <c r="G27" s="160" t="n">
        <f aca="false">-PMT(Assumptions!$B$19,$A27,Assumptions!$C$27)/Assumptions!$B$6*1000000</f>
        <v>0.00764656032369565</v>
      </c>
      <c r="H27" s="144" t="n">
        <f aca="false">$G27*H$21*H$22</f>
        <v>0.00152931206473913</v>
      </c>
      <c r="I27" s="144" t="n">
        <f aca="false">$G27*I$21*I$22</f>
        <v>0.00458793619421739</v>
      </c>
      <c r="J27" s="144" t="n">
        <f aca="false">$G27*J$21*J$22</f>
        <v>0.00152931206473913</v>
      </c>
      <c r="K27" s="144" t="n">
        <f aca="false">SUM(H27:J27)</f>
        <v>0.00764656032369565</v>
      </c>
      <c r="L27" s="143" t="n">
        <f aca="false">-PMT(Assumptions!$B$20,$A27,Assumptions!$D$27)/Assumptions!$B$6*1000000</f>
        <v>0.00656955376131375</v>
      </c>
      <c r="M27" s="144" t="n">
        <f aca="false">$L27*M$21*M$22</f>
        <v>0.000985433064197062</v>
      </c>
      <c r="N27" s="144" t="n">
        <f aca="false">$L27*N$21*N$22</f>
        <v>0.00295629919259119</v>
      </c>
      <c r="O27" s="144" t="n">
        <f aca="false">$L27*O$21*O$22</f>
        <v>0.000985433064197062</v>
      </c>
      <c r="P27" s="145" t="n">
        <f aca="false">SUM(M27:O27)</f>
        <v>0.00492716532098531</v>
      </c>
      <c r="Q27" s="161"/>
      <c r="R27" s="146" t="n">
        <f aca="false">SUM(F27,K27,P27)</f>
        <v>0.017067159906723</v>
      </c>
      <c r="S27" s="155"/>
      <c r="X27" s="153"/>
      <c r="Y27" s="155"/>
    </row>
    <row r="28" customFormat="false" ht="14.25" hidden="false" customHeight="false" outlineLevel="0" collapsed="false">
      <c r="A28" s="142" t="n">
        <v>12</v>
      </c>
      <c r="B28" s="143" t="n">
        <f aca="false">-PMT(Assumptions!$B$21,$A28,Assumptions!$B$34)/Assumptions!$B$6*1000000</f>
        <v>0.00520614722675417</v>
      </c>
      <c r="C28" s="144" t="n">
        <f aca="false">$B28*C$21*C$22*C$23</f>
        <v>0.00395667189233317</v>
      </c>
      <c r="D28" s="144" t="n">
        <f aca="false">$B28*D$21*D$22*D$23</f>
        <v>0</v>
      </c>
      <c r="E28" s="144" t="n">
        <f aca="false">$B28*E$21*E$22*E$23</f>
        <v>0</v>
      </c>
      <c r="F28" s="145" t="n">
        <f aca="false">SUM(C28:E28)</f>
        <v>0.00395667189233317</v>
      </c>
      <c r="G28" s="160" t="n">
        <f aca="false">-PMT(Assumptions!$B$19,$A28,Assumptions!$C$27)/Assumptions!$B$6*1000000</f>
        <v>0.00673314185574562</v>
      </c>
      <c r="H28" s="144" t="n">
        <f aca="false">$G28*H$21*H$22</f>
        <v>0.00134662837114912</v>
      </c>
      <c r="I28" s="144" t="n">
        <f aca="false">$G28*I$21*I$22</f>
        <v>0.00403988511344737</v>
      </c>
      <c r="J28" s="144" t="n">
        <f aca="false">$G28*J$21*J$22</f>
        <v>0.00134662837114912</v>
      </c>
      <c r="K28" s="144" t="n">
        <f aca="false">SUM(H28:J28)</f>
        <v>0.00673314185574562</v>
      </c>
      <c r="L28" s="143" t="n">
        <f aca="false">-PMT(Assumptions!$B$20,$A28,Assumptions!$D$27)/Assumptions!$B$6*1000000</f>
        <v>0.00588783198080468</v>
      </c>
      <c r="M28" s="144" t="n">
        <f aca="false">$L28*M$21*M$22</f>
        <v>0.000883174797120702</v>
      </c>
      <c r="N28" s="144" t="n">
        <f aca="false">$L28*N$21*N$22</f>
        <v>0.00264952439136211</v>
      </c>
      <c r="O28" s="144" t="n">
        <f aca="false">$L28*O$21*O$22</f>
        <v>0.000883174797120702</v>
      </c>
      <c r="P28" s="145" t="n">
        <f aca="false">SUM(M28:O28)</f>
        <v>0.00441587398560351</v>
      </c>
      <c r="Q28" s="161"/>
      <c r="R28" s="146" t="n">
        <f aca="false">SUM(F28,K28,P28)</f>
        <v>0.0151056877336823</v>
      </c>
      <c r="S28" s="155"/>
      <c r="X28" s="153"/>
      <c r="Y28" s="155"/>
    </row>
    <row r="29" customFormat="false" ht="15" hidden="false" customHeight="false" outlineLevel="0" collapsed="false">
      <c r="A29" s="148" t="n">
        <v>15</v>
      </c>
      <c r="B29" s="149" t="n">
        <f aca="false">-PMT(Assumptions!$B$21,$A29,Assumptions!$B$34)/Assumptions!$B$6*1000000</f>
        <v>0.00451323825396312</v>
      </c>
      <c r="C29" s="150" t="n">
        <f aca="false">$B29*C$21*C$22*C$23</f>
        <v>0.00343006107301197</v>
      </c>
      <c r="D29" s="150" t="n">
        <f aca="false">$B29*D$21*D$22*D$23</f>
        <v>0</v>
      </c>
      <c r="E29" s="150" t="n">
        <f aca="false">$B29*E$21*E$22*E$23</f>
        <v>0</v>
      </c>
      <c r="F29" s="151" t="n">
        <f aca="false">SUM(C29:E29)</f>
        <v>0.00343006107301197</v>
      </c>
      <c r="G29" s="162" t="n">
        <f aca="false">-PMT(Assumptions!$B$19,$A29,Assumptions!$C$27)/Assumptions!$B$6*1000000</f>
        <v>0.00583699846914573</v>
      </c>
      <c r="H29" s="150" t="n">
        <f aca="false">$G29*H$21*H$22</f>
        <v>0.00116739969382915</v>
      </c>
      <c r="I29" s="150" t="n">
        <f aca="false">$G29*I$21*I$22</f>
        <v>0.00350219908148744</v>
      </c>
      <c r="J29" s="150" t="n">
        <f aca="false">$G29*J$21*J$22</f>
        <v>0.00116739969382915</v>
      </c>
      <c r="K29" s="150" t="n">
        <f aca="false">SUM(H29:J29)</f>
        <v>0.00583699846914573</v>
      </c>
      <c r="L29" s="149" t="n">
        <f aca="false">-PMT(Assumptions!$B$20,$A29,Assumptions!$D$27)/Assumptions!$B$6*1000000</f>
        <v>0.00523046482398721</v>
      </c>
      <c r="M29" s="150" t="n">
        <f aca="false">$L29*M$21*M$22</f>
        <v>0.000784569723598081</v>
      </c>
      <c r="N29" s="150" t="n">
        <f aca="false">$L29*N$21*N$22</f>
        <v>0.00235370917079424</v>
      </c>
      <c r="O29" s="150" t="n">
        <f aca="false">$L29*O$21*O$22</f>
        <v>0.000784569723598081</v>
      </c>
      <c r="P29" s="151" t="n">
        <f aca="false">SUM(M29:O29)</f>
        <v>0.00392284861799041</v>
      </c>
      <c r="Q29" s="163"/>
      <c r="R29" s="146" t="n">
        <f aca="false">SUM(F29,K29,P29)</f>
        <v>0.0131899081601481</v>
      </c>
    </row>
    <row r="30" customFormat="false" ht="15" hidden="false" customHeight="false" outlineLevel="0" collapsed="false">
      <c r="A30" s="164"/>
      <c r="B30" s="164"/>
      <c r="C30" s="153"/>
      <c r="D30" s="153"/>
      <c r="E30" s="153"/>
      <c r="F30" s="144"/>
      <c r="G30" s="153"/>
      <c r="H30" s="153"/>
      <c r="I30" s="153"/>
      <c r="J30" s="153"/>
      <c r="K30" s="144"/>
      <c r="L30" s="153"/>
      <c r="M30" s="153"/>
      <c r="N30" s="153"/>
      <c r="O30" s="153"/>
      <c r="P30" s="144"/>
      <c r="Q30" s="153"/>
      <c r="R30" s="146"/>
    </row>
    <row r="31" customFormat="false" ht="15" hidden="false" customHeight="false" outlineLevel="0" collapsed="false">
      <c r="A31" s="34"/>
      <c r="B31" s="127"/>
      <c r="C31" s="147"/>
      <c r="D31" s="147"/>
      <c r="E31" s="147"/>
      <c r="F31" s="144"/>
      <c r="G31" s="147"/>
      <c r="H31" s="147"/>
      <c r="I31" s="147"/>
      <c r="J31" s="147"/>
      <c r="K31" s="144"/>
      <c r="L31" s="147"/>
      <c r="M31" s="147"/>
      <c r="N31" s="147"/>
      <c r="O31" s="147"/>
      <c r="P31" s="144"/>
      <c r="Q31" s="147"/>
      <c r="R31" s="14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</row>
    <row r="32" customFormat="false" ht="15.75" hidden="false" customHeight="false" outlineLevel="0" collapsed="false">
      <c r="A32" s="34"/>
      <c r="B32" s="165"/>
      <c r="C32" s="136"/>
      <c r="D32" s="136"/>
      <c r="E32" s="136"/>
      <c r="F32" s="144"/>
      <c r="G32" s="136"/>
      <c r="H32" s="136"/>
      <c r="I32" s="136"/>
      <c r="J32" s="136"/>
      <c r="K32" s="144"/>
      <c r="L32" s="136"/>
      <c r="M32" s="136"/>
      <c r="N32" s="136"/>
      <c r="O32" s="136"/>
      <c r="P32" s="144"/>
      <c r="Q32" s="136"/>
      <c r="R32" s="146"/>
      <c r="S32" s="104"/>
      <c r="T32" s="104"/>
      <c r="U32" s="104"/>
      <c r="V32" s="104"/>
      <c r="W32" s="104"/>
      <c r="X32" s="10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16.5" hidden="false" customHeight="true" outlineLevel="0" collapsed="false">
      <c r="A33" s="166" t="s">
        <v>41</v>
      </c>
      <c r="B33" s="113" t="s">
        <v>74</v>
      </c>
      <c r="C33" s="113"/>
      <c r="D33" s="113"/>
      <c r="E33" s="113"/>
      <c r="F33" s="113"/>
      <c r="G33" s="114" t="s">
        <v>75</v>
      </c>
      <c r="H33" s="114"/>
      <c r="I33" s="114"/>
      <c r="J33" s="114"/>
      <c r="K33" s="114"/>
      <c r="L33" s="114" t="s">
        <v>76</v>
      </c>
      <c r="M33" s="114"/>
      <c r="N33" s="114"/>
      <c r="O33" s="114"/>
      <c r="P33" s="114"/>
      <c r="Q33" s="167"/>
      <c r="R33" s="146"/>
      <c r="S33" s="105"/>
      <c r="T33" s="105"/>
      <c r="U33" s="105"/>
      <c r="V33" s="105"/>
      <c r="W33" s="105"/>
      <c r="X33" s="105"/>
      <c r="Y33" s="105"/>
      <c r="Z33" s="105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6"/>
      <c r="FV33" s="136"/>
      <c r="FW33" s="136"/>
      <c r="FX33" s="136"/>
      <c r="FY33" s="136"/>
      <c r="FZ33" s="136"/>
      <c r="GA33" s="136"/>
      <c r="GB33" s="136"/>
      <c r="GC33" s="136"/>
      <c r="GD33" s="136"/>
      <c r="GE33" s="136"/>
      <c r="GF33" s="136"/>
      <c r="GG33" s="136"/>
      <c r="GH33" s="136"/>
      <c r="GI33" s="136"/>
      <c r="GJ33" s="136"/>
      <c r="GK33" s="136"/>
      <c r="GL33" s="136"/>
      <c r="GM33" s="136"/>
      <c r="GN33" s="136"/>
      <c r="GO33" s="136"/>
      <c r="GP33" s="136"/>
      <c r="GQ33" s="136"/>
      <c r="GR33" s="136"/>
      <c r="GS33" s="136"/>
      <c r="GT33" s="136"/>
      <c r="GU33" s="136"/>
      <c r="GV33" s="136"/>
      <c r="GW33" s="136"/>
      <c r="GX33" s="136"/>
      <c r="GY33" s="136"/>
      <c r="GZ33" s="136"/>
      <c r="HA33" s="136"/>
      <c r="HB33" s="136"/>
      <c r="HC33" s="136"/>
      <c r="HD33" s="136"/>
      <c r="HE33" s="136"/>
      <c r="HF33" s="136"/>
      <c r="HG33" s="136"/>
      <c r="HH33" s="136"/>
      <c r="HI33" s="136"/>
      <c r="HJ33" s="136"/>
      <c r="HK33" s="136"/>
      <c r="HL33" s="136"/>
      <c r="HM33" s="136"/>
      <c r="HN33" s="136"/>
      <c r="HO33" s="136"/>
      <c r="HP33" s="136"/>
      <c r="HQ33" s="136"/>
      <c r="HR33" s="136"/>
      <c r="HS33" s="136"/>
      <c r="HT33" s="136"/>
      <c r="HU33" s="136"/>
      <c r="HV33" s="136"/>
      <c r="HW33" s="136"/>
      <c r="HX33" s="136"/>
      <c r="HY33" s="136"/>
      <c r="HZ33" s="136"/>
      <c r="IA33" s="136"/>
      <c r="IB33" s="136"/>
      <c r="IC33" s="136"/>
      <c r="ID33" s="136"/>
      <c r="IE33" s="136"/>
      <c r="IF33" s="136"/>
      <c r="IG33" s="136"/>
      <c r="IH33" s="136"/>
      <c r="II33" s="136"/>
      <c r="IJ33" s="136"/>
      <c r="IK33" s="136"/>
      <c r="IL33" s="136"/>
      <c r="IM33" s="136"/>
      <c r="IN33" s="136"/>
      <c r="IO33" s="136"/>
      <c r="IP33" s="136"/>
      <c r="IQ33" s="136"/>
      <c r="IR33" s="136"/>
      <c r="IS33" s="136"/>
      <c r="IT33" s="136"/>
      <c r="IU33" s="136"/>
      <c r="IV33" s="136"/>
      <c r="IW33" s="136"/>
    </row>
    <row r="34" customFormat="false" ht="14.25" hidden="false" customHeight="false" outlineLevel="0" collapsed="false">
      <c r="A34" s="124"/>
      <c r="B34" s="119" t="s">
        <v>43</v>
      </c>
      <c r="C34" s="120" t="s">
        <v>45</v>
      </c>
      <c r="D34" s="120" t="s">
        <v>48</v>
      </c>
      <c r="E34" s="120" t="s">
        <v>53</v>
      </c>
      <c r="F34" s="157"/>
      <c r="G34" s="158" t="s">
        <v>43</v>
      </c>
      <c r="H34" s="120" t="s">
        <v>45</v>
      </c>
      <c r="I34" s="120" t="s">
        <v>48</v>
      </c>
      <c r="J34" s="120" t="s">
        <v>53</v>
      </c>
      <c r="K34" s="157"/>
      <c r="L34" s="158" t="s">
        <v>43</v>
      </c>
      <c r="M34" s="120" t="s">
        <v>45</v>
      </c>
      <c r="N34" s="120" t="s">
        <v>48</v>
      </c>
      <c r="O34" s="120" t="s">
        <v>53</v>
      </c>
      <c r="P34" s="157"/>
      <c r="Q34" s="147"/>
      <c r="R34" s="146"/>
      <c r="S34" s="144"/>
      <c r="T34" s="34"/>
      <c r="U34" s="34"/>
      <c r="V34" s="34"/>
      <c r="W34" s="34"/>
      <c r="X34" s="147"/>
      <c r="Y34" s="14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5" hidden="false" customHeight="false" outlineLevel="0" collapsed="false">
      <c r="A35" s="124"/>
      <c r="B35" s="124"/>
      <c r="C35" s="127"/>
      <c r="D35" s="127"/>
      <c r="E35" s="127"/>
      <c r="F35" s="145"/>
      <c r="G35" s="124"/>
      <c r="H35" s="127"/>
      <c r="I35" s="127"/>
      <c r="J35" s="127"/>
      <c r="K35" s="145"/>
      <c r="L35" s="124"/>
      <c r="M35" s="127"/>
      <c r="N35" s="127"/>
      <c r="O35" s="127"/>
      <c r="P35" s="145"/>
      <c r="Q35" s="147"/>
      <c r="R35" s="146"/>
      <c r="S35" s="144"/>
      <c r="T35" s="34"/>
      <c r="U35" s="34"/>
      <c r="V35" s="34"/>
      <c r="W35" s="34"/>
      <c r="X35" s="147"/>
      <c r="Y35" s="14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false" outlineLevel="0" collapsed="false">
      <c r="A36" s="124"/>
      <c r="B36" s="124" t="s">
        <v>78</v>
      </c>
      <c r="C36" s="125" t="n">
        <f aca="false">Description!$I$23</f>
        <v>0.8</v>
      </c>
      <c r="D36" s="125" t="n">
        <f aca="false">Description!$I$23</f>
        <v>0.8</v>
      </c>
      <c r="E36" s="125" t="n">
        <f aca="false">Description!$I$23</f>
        <v>0.8</v>
      </c>
      <c r="F36" s="145" t="s">
        <v>79</v>
      </c>
      <c r="G36" s="124" t="s">
        <v>78</v>
      </c>
      <c r="H36" s="125" t="n">
        <f aca="false">Description!$I$34</f>
        <v>1</v>
      </c>
      <c r="I36" s="125" t="n">
        <f aca="false">Description!$I$34</f>
        <v>1</v>
      </c>
      <c r="J36" s="125" t="n">
        <f aca="false">Description!$I$34</f>
        <v>1</v>
      </c>
      <c r="K36" s="145" t="s">
        <v>83</v>
      </c>
      <c r="L36" s="124" t="s">
        <v>78</v>
      </c>
      <c r="M36" s="125" t="n">
        <f aca="false">Description!$I$45</f>
        <v>0.75</v>
      </c>
      <c r="N36" s="125" t="n">
        <f aca="false">Description!$I$45</f>
        <v>0.75</v>
      </c>
      <c r="O36" s="125" t="n">
        <f aca="false">Description!$I$45</f>
        <v>0.75</v>
      </c>
      <c r="P36" s="145" t="s">
        <v>83</v>
      </c>
      <c r="Q36" s="147"/>
      <c r="R36" s="146"/>
      <c r="S36" s="144"/>
      <c r="T36" s="34"/>
      <c r="U36" s="34"/>
      <c r="V36" s="34"/>
      <c r="W36" s="34"/>
      <c r="X36" s="147"/>
      <c r="Y36" s="14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</row>
    <row r="37" customFormat="false" ht="14.25" hidden="false" customHeight="false" outlineLevel="0" collapsed="false">
      <c r="A37" s="124"/>
      <c r="B37" s="124" t="s">
        <v>80</v>
      </c>
      <c r="C37" s="125" t="n">
        <f aca="false">Description!$I$25</f>
        <v>0.95</v>
      </c>
      <c r="D37" s="125" t="n">
        <f aca="false">Description!$I$26</f>
        <v>0</v>
      </c>
      <c r="E37" s="125" t="n">
        <f aca="false">Description!$I$27</f>
        <v>0.05</v>
      </c>
      <c r="F37" s="145" t="s">
        <v>84</v>
      </c>
      <c r="G37" s="124" t="s">
        <v>80</v>
      </c>
      <c r="H37" s="125" t="n">
        <f aca="false">Description!$I$36</f>
        <v>0.2</v>
      </c>
      <c r="I37" s="125" t="n">
        <f aca="false">Description!$I$37</f>
        <v>0.6</v>
      </c>
      <c r="J37" s="125" t="n">
        <f aca="false">Description!$I$38</f>
        <v>0.2</v>
      </c>
      <c r="K37" s="145" t="s">
        <v>84</v>
      </c>
      <c r="L37" s="124" t="s">
        <v>80</v>
      </c>
      <c r="M37" s="125" t="n">
        <f aca="false">Description!$I$47</f>
        <v>0.2</v>
      </c>
      <c r="N37" s="125" t="n">
        <f aca="false">Description!$I$48</f>
        <v>0.6</v>
      </c>
      <c r="O37" s="125" t="n">
        <f aca="false">Description!$I$49</f>
        <v>0.2</v>
      </c>
      <c r="P37" s="145" t="s">
        <v>84</v>
      </c>
      <c r="Q37" s="147"/>
      <c r="R37" s="146"/>
      <c r="S37" s="144"/>
      <c r="T37" s="34"/>
      <c r="U37" s="34"/>
      <c r="V37" s="34"/>
      <c r="W37" s="34"/>
      <c r="X37" s="147"/>
      <c r="Y37" s="14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</row>
    <row r="38" customFormat="false" ht="15" hidden="false" customHeight="false" outlineLevel="0" collapsed="false">
      <c r="A38" s="124"/>
      <c r="B38" s="131" t="s">
        <v>82</v>
      </c>
      <c r="C38" s="132" t="n">
        <v>1</v>
      </c>
      <c r="D38" s="132" t="n">
        <f aca="false">Description!I29</f>
        <v>0.5</v>
      </c>
      <c r="E38" s="132" t="n">
        <v>0</v>
      </c>
      <c r="F38" s="151"/>
      <c r="G38" s="134" t="s">
        <v>82</v>
      </c>
      <c r="H38" s="132" t="n">
        <v>1</v>
      </c>
      <c r="I38" s="132" t="n">
        <f aca="false">Description!I40</f>
        <v>0.5</v>
      </c>
      <c r="J38" s="132" t="n">
        <v>0</v>
      </c>
      <c r="K38" s="151"/>
      <c r="L38" s="134" t="s">
        <v>82</v>
      </c>
      <c r="M38" s="132" t="n">
        <v>1</v>
      </c>
      <c r="N38" s="132" t="n">
        <f aca="false">Description!I51</f>
        <v>0.5</v>
      </c>
      <c r="O38" s="132" t="n">
        <v>0</v>
      </c>
      <c r="P38" s="151"/>
      <c r="Q38" s="147"/>
      <c r="R38" s="146"/>
      <c r="S38" s="144"/>
      <c r="T38" s="34"/>
      <c r="U38" s="34"/>
      <c r="V38" s="34"/>
      <c r="W38" s="34"/>
      <c r="X38" s="147"/>
      <c r="Y38" s="14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</row>
    <row r="39" customFormat="false" ht="30" hidden="false" customHeight="false" outlineLevel="0" collapsed="false">
      <c r="A39" s="137" t="s">
        <v>44</v>
      </c>
      <c r="B39" s="136"/>
      <c r="C39" s="136"/>
      <c r="D39" s="136"/>
      <c r="E39" s="136"/>
      <c r="F39" s="144"/>
      <c r="G39" s="136"/>
      <c r="H39" s="136"/>
      <c r="I39" s="136"/>
      <c r="J39" s="136"/>
      <c r="K39" s="144"/>
      <c r="L39" s="136"/>
      <c r="M39" s="136"/>
      <c r="N39" s="136"/>
      <c r="O39" s="136"/>
      <c r="P39" s="144"/>
      <c r="Q39" s="147"/>
      <c r="R39" s="146"/>
      <c r="S39" s="144"/>
      <c r="T39" s="34"/>
      <c r="U39" s="34"/>
      <c r="V39" s="34"/>
      <c r="W39" s="34"/>
      <c r="X39" s="147"/>
      <c r="Y39" s="14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</row>
    <row r="40" customFormat="false" ht="14.25" hidden="false" customHeight="false" outlineLevel="0" collapsed="false">
      <c r="A40" s="142" t="n">
        <v>5</v>
      </c>
      <c r="B40" s="160" t="n">
        <f aca="false">-PMT(Assumptions!$B$21,$A40,Assumptions!$B$35)/Assumptions!$B$7*1000000</f>
        <v>0.0139829322238951</v>
      </c>
      <c r="C40" s="144" t="n">
        <f aca="false">$B40*C$36*C$37</f>
        <v>0.0106270284901602</v>
      </c>
      <c r="D40" s="144" t="n">
        <f aca="false">$B40*D$36*D$37</f>
        <v>0</v>
      </c>
      <c r="E40" s="144" t="n">
        <f aca="false">$B40*E$36*E$37</f>
        <v>0.000559317288955802</v>
      </c>
      <c r="F40" s="144" t="n">
        <f aca="false">SUM(C40:E40)</f>
        <v>0.011186345779116</v>
      </c>
      <c r="G40" s="160" t="n">
        <f aca="false">-PMT(Assumptions!$B$19,$A40,Assumptions!$C$28)/Assumptions!$B$7*1000000</f>
        <v>0.0300992832951176</v>
      </c>
      <c r="H40" s="144" t="n">
        <f aca="false">$G40*H$36*H$37</f>
        <v>0.00601985665902351</v>
      </c>
      <c r="I40" s="144" t="n">
        <f aca="false">$G40*I$36*I$37</f>
        <v>0.0180595699770705</v>
      </c>
      <c r="J40" s="144" t="n">
        <f aca="false">$G40*J$36*J$37</f>
        <v>0.00601985665902351</v>
      </c>
      <c r="K40" s="144" t="n">
        <f aca="false">SUM(H40:J40)</f>
        <v>0.0300992832951176</v>
      </c>
      <c r="L40" s="160" t="n">
        <f aca="false">-PMT(Assumptions!$B$20,$A40,Assumptions!$D$28)/Assumptions!$B$7*1000000</f>
        <v>0.0246206818351431</v>
      </c>
      <c r="M40" s="144" t="n">
        <f aca="false">$L40*M$36*M$37</f>
        <v>0.00369310227527146</v>
      </c>
      <c r="N40" s="144" t="n">
        <f aca="false">$L40*N$36*N$37</f>
        <v>0.0110793068258144</v>
      </c>
      <c r="O40" s="144" t="n">
        <f aca="false">$L40*O$36*O$37</f>
        <v>0.00369310227527146</v>
      </c>
      <c r="P40" s="144" t="n">
        <f aca="false">SUM(M40:O40)</f>
        <v>0.0184655113763573</v>
      </c>
      <c r="Q40" s="153"/>
      <c r="R40" s="146" t="n">
        <f aca="false">SUM(F40,K40,P40)</f>
        <v>0.0597511404505909</v>
      </c>
      <c r="S40" s="155"/>
      <c r="X40" s="153"/>
      <c r="Y40" s="155"/>
    </row>
    <row r="41" customFormat="false" ht="14.25" hidden="false" customHeight="false" outlineLevel="0" collapsed="false">
      <c r="A41" s="142" t="n">
        <v>7</v>
      </c>
      <c r="B41" s="160" t="n">
        <f aca="false">-PMT(Assumptions!$B$21,$A41,Assumptions!$B$35)/Assumptions!$B$7*1000000</f>
        <v>0.0105871784754977</v>
      </c>
      <c r="C41" s="144" t="n">
        <f aca="false">$B41*C$36*C$37</f>
        <v>0.00804625564137822</v>
      </c>
      <c r="D41" s="144" t="n">
        <f aca="false">$B41*D$36*D$37</f>
        <v>0</v>
      </c>
      <c r="E41" s="144" t="n">
        <f aca="false">$B41*E$36*E$37</f>
        <v>0.000423487139019906</v>
      </c>
      <c r="F41" s="144" t="n">
        <f aca="false">SUM(C41:E41)</f>
        <v>0.00846974278039813</v>
      </c>
      <c r="G41" s="160" t="n">
        <f aca="false">-PMT(Assumptions!$B$19,$A41,Assumptions!$C$28)/Assumptions!$B$7*1000000</f>
        <v>0.0227896752360291</v>
      </c>
      <c r="H41" s="144" t="n">
        <f aca="false">$G41*H$36*H$37</f>
        <v>0.00455793504720583</v>
      </c>
      <c r="I41" s="144" t="n">
        <f aca="false">$G41*I$36*I$37</f>
        <v>0.0136738051416175</v>
      </c>
      <c r="J41" s="144" t="n">
        <f aca="false">$G41*J$36*J$37</f>
        <v>0.00455793504720583</v>
      </c>
      <c r="K41" s="144" t="n">
        <f aca="false">SUM(H41:J41)</f>
        <v>0.0227896752360291</v>
      </c>
      <c r="L41" s="160" t="n">
        <f aca="false">-PMT(Assumptions!$B$20,$A41,Assumptions!$D$28)/Assumptions!$B$7*1000000</f>
        <v>0.0190277694512176</v>
      </c>
      <c r="M41" s="144" t="n">
        <f aca="false">$L41*M$36*M$37</f>
        <v>0.00285416541768264</v>
      </c>
      <c r="N41" s="144" t="n">
        <f aca="false">$L41*N$36*N$37</f>
        <v>0.00856249625304793</v>
      </c>
      <c r="O41" s="144" t="n">
        <f aca="false">$L41*O$36*O$37</f>
        <v>0.00285416541768264</v>
      </c>
      <c r="P41" s="144" t="n">
        <f aca="false">SUM(M41:O41)</f>
        <v>0.0142708270884132</v>
      </c>
      <c r="Q41" s="161"/>
      <c r="R41" s="146" t="n">
        <f aca="false">SUM(F41,K41,P41)</f>
        <v>0.0455302451048405</v>
      </c>
      <c r="S41" s="155"/>
      <c r="X41" s="153"/>
      <c r="Y41" s="155"/>
    </row>
    <row r="42" customFormat="false" ht="14.25" hidden="false" customHeight="false" outlineLevel="0" collapsed="false">
      <c r="A42" s="142" t="n">
        <v>10</v>
      </c>
      <c r="B42" s="160" t="n">
        <f aca="false">-PMT(Assumptions!$B$21,$A42,Assumptions!$B$35)/Assumptions!$B$7*1000000</f>
        <v>0.00806875517016682</v>
      </c>
      <c r="C42" s="144" t="n">
        <f aca="false">$B42*C$36*C$37</f>
        <v>0.00613225392932678</v>
      </c>
      <c r="D42" s="144" t="n">
        <f aca="false">$B42*D$36*D$37</f>
        <v>0</v>
      </c>
      <c r="E42" s="144" t="n">
        <f aca="false">$B42*E$36*E$37</f>
        <v>0.000322750206806673</v>
      </c>
      <c r="F42" s="144" t="n">
        <f aca="false">SUM(C42:E42)</f>
        <v>0.00645500413613345</v>
      </c>
      <c r="G42" s="160" t="n">
        <f aca="false">-PMT(Assumptions!$B$19,$A42,Assumptions!$C$28)/Assumptions!$B$7*1000000</f>
        <v>0.0173685850590602</v>
      </c>
      <c r="H42" s="144" t="n">
        <f aca="false">$G42*H$36*H$37</f>
        <v>0.00347371701181205</v>
      </c>
      <c r="I42" s="144" t="n">
        <f aca="false">$G42*I$36*I$37</f>
        <v>0.0104211510354361</v>
      </c>
      <c r="J42" s="144" t="n">
        <f aca="false">$G42*J$36*J$37</f>
        <v>0.00347371701181205</v>
      </c>
      <c r="K42" s="144" t="n">
        <f aca="false">SUM(H42:J42)</f>
        <v>0.0173685850590602</v>
      </c>
      <c r="L42" s="160" t="n">
        <f aca="false">-PMT(Assumptions!$B$20,$A42,Assumptions!$D$28)/Assumptions!$B$7*1000000</f>
        <v>0.0149222458822243</v>
      </c>
      <c r="M42" s="144" t="n">
        <f aca="false">$L42*M$36*M$37</f>
        <v>0.00223833688233364</v>
      </c>
      <c r="N42" s="144" t="n">
        <f aca="false">$L42*N$36*N$37</f>
        <v>0.00671501064700092</v>
      </c>
      <c r="O42" s="144" t="n">
        <f aca="false">$L42*O$36*O$37</f>
        <v>0.00223833688233364</v>
      </c>
      <c r="P42" s="144" t="n">
        <f aca="false">SUM(M42:O42)</f>
        <v>0.0111916844116682</v>
      </c>
      <c r="Q42" s="161"/>
      <c r="R42" s="146" t="n">
        <f aca="false">SUM(F42,K42,P42)</f>
        <v>0.0350152736068619</v>
      </c>
      <c r="S42" s="155"/>
      <c r="X42" s="153"/>
      <c r="Y42" s="155"/>
    </row>
    <row r="43" customFormat="false" ht="14.25" hidden="false" customHeight="false" outlineLevel="0" collapsed="false">
      <c r="A43" s="142" t="n">
        <v>12</v>
      </c>
      <c r="B43" s="160" t="n">
        <f aca="false">-PMT(Assumptions!$B$21,$A43,Assumptions!$B$35)/Assumptions!$B$7*1000000</f>
        <v>0.00710490349388322</v>
      </c>
      <c r="C43" s="144" t="n">
        <f aca="false">$B43*C$36*C$37</f>
        <v>0.00539972665535125</v>
      </c>
      <c r="D43" s="144" t="n">
        <f aca="false">$B43*D$36*D$37</f>
        <v>0</v>
      </c>
      <c r="E43" s="144" t="n">
        <f aca="false">$B43*E$36*E$37</f>
        <v>0.000284196139755329</v>
      </c>
      <c r="F43" s="144" t="n">
        <f aca="false">SUM(C43:E43)</f>
        <v>0.00568392279510658</v>
      </c>
      <c r="G43" s="160" t="n">
        <f aca="false">-PMT(Assumptions!$B$19,$A43,Assumptions!$C$28)/Assumptions!$B$7*1000000</f>
        <v>0.0152938239006419</v>
      </c>
      <c r="H43" s="144" t="n">
        <f aca="false">$G43*H$36*H$37</f>
        <v>0.00305876478012838</v>
      </c>
      <c r="I43" s="144" t="n">
        <f aca="false">$G43*I$36*I$37</f>
        <v>0.00917629434038513</v>
      </c>
      <c r="J43" s="144" t="n">
        <f aca="false">$G43*J$36*J$37</f>
        <v>0.00305876478012838</v>
      </c>
      <c r="K43" s="144" t="n">
        <f aca="false">SUM(H43:J43)</f>
        <v>0.0152938239006419</v>
      </c>
      <c r="L43" s="160" t="n">
        <f aca="false">-PMT(Assumptions!$B$20,$A43,Assumptions!$D$28)/Assumptions!$B$7*1000000</f>
        <v>0.0133737662743811</v>
      </c>
      <c r="M43" s="144" t="n">
        <f aca="false">$L43*M$36*M$37</f>
        <v>0.00200606494115716</v>
      </c>
      <c r="N43" s="144" t="n">
        <f aca="false">$L43*N$36*N$37</f>
        <v>0.00601819482347148</v>
      </c>
      <c r="O43" s="144" t="n">
        <f aca="false">$L43*O$36*O$37</f>
        <v>0.00200606494115716</v>
      </c>
      <c r="P43" s="144" t="n">
        <f aca="false">SUM(M43:O43)</f>
        <v>0.0100303247057858</v>
      </c>
      <c r="Q43" s="161"/>
      <c r="R43" s="146" t="n">
        <f aca="false">SUM(F43,K43,P43)</f>
        <v>0.0310080714015343</v>
      </c>
      <c r="S43" s="155"/>
      <c r="X43" s="153"/>
      <c r="Y43" s="155"/>
    </row>
    <row r="44" customFormat="false" ht="15" hidden="false" customHeight="false" outlineLevel="0" collapsed="false">
      <c r="A44" s="148" t="n">
        <v>15</v>
      </c>
      <c r="B44" s="162" t="n">
        <f aca="false">-PMT(Assumptions!$B$21,$A44,Assumptions!$B$35)/Assumptions!$B$7*1000000</f>
        <v>0.00615928072001567</v>
      </c>
      <c r="C44" s="150" t="n">
        <f aca="false">$B44*C$36*C$37</f>
        <v>0.00468105334721191</v>
      </c>
      <c r="D44" s="150" t="n">
        <f aca="false">$B44*D$36*D$37</f>
        <v>0</v>
      </c>
      <c r="E44" s="150" t="n">
        <f aca="false">$B44*E$36*E$37</f>
        <v>0.000246371228800627</v>
      </c>
      <c r="F44" s="150" t="n">
        <f aca="false">SUM(C44:E44)</f>
        <v>0.00492742457601254</v>
      </c>
      <c r="G44" s="162" t="n">
        <f aca="false">-PMT(Assumptions!$B$19,$A44,Assumptions!$C$28)/Assumptions!$B$7*1000000</f>
        <v>0.0132583017865952</v>
      </c>
      <c r="H44" s="150" t="n">
        <f aca="false">$G44*H$36*H$37</f>
        <v>0.00265166035731904</v>
      </c>
      <c r="I44" s="150" t="n">
        <f aca="false">$G44*I$36*I$37</f>
        <v>0.00795498107195712</v>
      </c>
      <c r="J44" s="150" t="n">
        <f aca="false">$G44*J$36*J$37</f>
        <v>0.00265166035731904</v>
      </c>
      <c r="K44" s="150" t="n">
        <f aca="false">SUM(H44:J44)</f>
        <v>0.0132583017865952</v>
      </c>
      <c r="L44" s="162" t="n">
        <f aca="false">-PMT(Assumptions!$B$20,$A44,Assumptions!$D$28)/Assumptions!$B$7*1000000</f>
        <v>0.0118806063573873</v>
      </c>
      <c r="M44" s="150" t="n">
        <f aca="false">$L44*M$36*M$37</f>
        <v>0.0017820909536081</v>
      </c>
      <c r="N44" s="150" t="n">
        <f aca="false">$L44*N$36*N$37</f>
        <v>0.0053462728608243</v>
      </c>
      <c r="O44" s="150" t="n">
        <f aca="false">$L44*O$36*O$37</f>
        <v>0.0017820909536081</v>
      </c>
      <c r="P44" s="150" t="n">
        <f aca="false">SUM(M44:O44)</f>
        <v>0.00891045476804051</v>
      </c>
      <c r="Q44" s="163"/>
      <c r="R44" s="168" t="n">
        <f aca="false">SUM(F44,K44,P44)</f>
        <v>0.0270961811306482</v>
      </c>
    </row>
    <row r="45" customFormat="false" ht="15" hidden="false" customHeight="false" outlineLevel="0" collapsed="false">
      <c r="A45" s="164"/>
      <c r="B45" s="164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</row>
    <row r="46" customFormat="false" ht="15" hidden="false" customHeight="false" outlineLevel="0" collapsed="false">
      <c r="A46" s="164"/>
      <c r="B46" s="164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</row>
    <row r="47" customFormat="false" ht="15" hidden="false" customHeight="false" outlineLevel="0" collapsed="false">
      <c r="A47" s="164"/>
      <c r="B47" s="164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</row>
    <row r="48" customFormat="false" ht="15" hidden="false" customHeight="false" outlineLevel="0" collapsed="false">
      <c r="A48" s="111"/>
      <c r="B48" s="111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104"/>
      <c r="T48" s="104"/>
      <c r="U48" s="104"/>
      <c r="V48" s="104"/>
      <c r="W48" s="104"/>
      <c r="X48" s="104"/>
      <c r="Y48" s="34"/>
    </row>
    <row r="49" customFormat="false" ht="15" hidden="false" customHeight="false" outlineLevel="0" collapsed="false">
      <c r="A49" s="105"/>
      <c r="B49" s="105"/>
      <c r="C49" s="105"/>
      <c r="D49" s="105"/>
      <c r="E49" s="105"/>
      <c r="F49" s="105"/>
      <c r="G49" s="105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05"/>
      <c r="S49" s="105"/>
      <c r="T49" s="105"/>
      <c r="U49" s="105"/>
      <c r="V49" s="105"/>
      <c r="W49" s="105"/>
      <c r="X49" s="105"/>
      <c r="Y49" s="105"/>
      <c r="Z49" s="105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/>
      <c r="EW49" s="154"/>
      <c r="EX49" s="154"/>
      <c r="EY49" s="154"/>
      <c r="EZ49" s="154"/>
      <c r="FA49" s="154"/>
      <c r="FB49" s="154"/>
      <c r="FC49" s="154"/>
      <c r="FD49" s="154"/>
      <c r="FE49" s="154"/>
      <c r="FF49" s="154"/>
      <c r="FG49" s="154"/>
      <c r="FH49" s="154"/>
      <c r="FI49" s="154"/>
      <c r="FJ49" s="154"/>
      <c r="FK49" s="154"/>
      <c r="FL49" s="154"/>
      <c r="FM49" s="154"/>
      <c r="FN49" s="154"/>
      <c r="FO49" s="154"/>
      <c r="FP49" s="154"/>
      <c r="FQ49" s="154"/>
      <c r="FR49" s="154"/>
      <c r="FS49" s="154"/>
      <c r="FT49" s="154"/>
      <c r="FU49" s="154"/>
      <c r="FV49" s="154"/>
      <c r="FW49" s="154"/>
      <c r="FX49" s="154"/>
      <c r="FY49" s="154"/>
      <c r="FZ49" s="154"/>
      <c r="GA49" s="154"/>
      <c r="GB49" s="154"/>
      <c r="GC49" s="154"/>
      <c r="GD49" s="154"/>
      <c r="GE49" s="154"/>
      <c r="GF49" s="154"/>
      <c r="GG49" s="154"/>
      <c r="GH49" s="154"/>
      <c r="GI49" s="154"/>
      <c r="GJ49" s="154"/>
      <c r="GK49" s="154"/>
      <c r="GL49" s="154"/>
      <c r="GM49" s="154"/>
      <c r="GN49" s="154"/>
      <c r="GO49" s="154"/>
      <c r="GP49" s="154"/>
      <c r="GQ49" s="154"/>
      <c r="GR49" s="154"/>
      <c r="GS49" s="154"/>
      <c r="GT49" s="154"/>
      <c r="GU49" s="154"/>
      <c r="GV49" s="154"/>
      <c r="GW49" s="154"/>
      <c r="GX49" s="154"/>
      <c r="GY49" s="154"/>
      <c r="GZ49" s="154"/>
      <c r="HA49" s="154"/>
      <c r="HB49" s="154"/>
      <c r="HC49" s="154"/>
      <c r="HD49" s="154"/>
      <c r="HE49" s="154"/>
      <c r="HF49" s="154"/>
      <c r="HG49" s="154"/>
      <c r="HH49" s="154"/>
      <c r="HI49" s="154"/>
      <c r="HJ49" s="154"/>
      <c r="HK49" s="154"/>
      <c r="HL49" s="154"/>
      <c r="HM49" s="154"/>
      <c r="HN49" s="154"/>
      <c r="HO49" s="154"/>
      <c r="HP49" s="154"/>
      <c r="HQ49" s="154"/>
      <c r="HR49" s="154"/>
      <c r="HS49" s="154"/>
      <c r="HT49" s="154"/>
      <c r="HU49" s="154"/>
      <c r="HV49" s="154"/>
      <c r="HW49" s="154"/>
      <c r="HX49" s="154"/>
      <c r="HY49" s="154"/>
      <c r="HZ49" s="154"/>
      <c r="IA49" s="154"/>
      <c r="IB49" s="154"/>
      <c r="IC49" s="154"/>
      <c r="ID49" s="154"/>
      <c r="IE49" s="154"/>
      <c r="IF49" s="154"/>
      <c r="IG49" s="154"/>
      <c r="IH49" s="154"/>
      <c r="II49" s="154"/>
      <c r="IJ49" s="154"/>
      <c r="IK49" s="154"/>
      <c r="IL49" s="154"/>
      <c r="IM49" s="154"/>
      <c r="IN49" s="154"/>
      <c r="IO49" s="154"/>
      <c r="IP49" s="154"/>
      <c r="IQ49" s="154"/>
      <c r="IR49" s="154"/>
      <c r="IS49" s="154"/>
      <c r="IT49" s="154"/>
      <c r="IU49" s="154"/>
      <c r="IV49" s="154"/>
      <c r="IW49" s="154"/>
    </row>
    <row r="50" customFormat="false" ht="14.25" hidden="false" customHeight="false" outlineLevel="0" collapsed="false">
      <c r="A50" s="170"/>
      <c r="B50" s="170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4"/>
      <c r="T50" s="34"/>
      <c r="U50" s="34"/>
      <c r="V50" s="34"/>
      <c r="W50" s="34"/>
      <c r="X50" s="147"/>
      <c r="Y50" s="144"/>
    </row>
    <row r="51" customFormat="false" ht="14.25" hidden="false" customHeight="false" outlineLevel="0" collapsed="false">
      <c r="A51" s="170"/>
      <c r="B51" s="170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4"/>
      <c r="T51" s="34"/>
      <c r="U51" s="34"/>
      <c r="V51" s="34"/>
      <c r="W51" s="34"/>
      <c r="X51" s="147"/>
      <c r="Y51" s="144"/>
    </row>
    <row r="52" customFormat="false" ht="14.25" hidden="false" customHeight="false" outlineLevel="0" collapsed="false">
      <c r="A52" s="170"/>
      <c r="B52" s="170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4"/>
      <c r="T52" s="34"/>
      <c r="U52" s="34"/>
      <c r="V52" s="34"/>
      <c r="W52" s="34"/>
      <c r="X52" s="147"/>
      <c r="Y52" s="144"/>
    </row>
    <row r="53" customFormat="false" ht="14.25" hidden="false" customHeight="false" outlineLevel="0" collapsed="false">
      <c r="A53" s="170"/>
      <c r="B53" s="170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4"/>
      <c r="T53" s="34"/>
      <c r="U53" s="34"/>
      <c r="V53" s="34"/>
      <c r="W53" s="34"/>
      <c r="X53" s="147"/>
      <c r="Y53" s="144"/>
    </row>
    <row r="54" customFormat="false" ht="14.25" hidden="false" customHeight="false" outlineLevel="0" collapsed="false">
      <c r="A54" s="170"/>
      <c r="B54" s="170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4"/>
      <c r="T54" s="34"/>
      <c r="U54" s="34"/>
      <c r="V54" s="34"/>
      <c r="W54" s="34"/>
      <c r="X54" s="147"/>
      <c r="Y54" s="144"/>
    </row>
  </sheetData>
  <mergeCells count="12">
    <mergeCell ref="B3:F3"/>
    <mergeCell ref="G3:K3"/>
    <mergeCell ref="L3:P3"/>
    <mergeCell ref="S8:X8"/>
    <mergeCell ref="B18:F18"/>
    <mergeCell ref="G18:K18"/>
    <mergeCell ref="L18:P18"/>
    <mergeCell ref="S32:X32"/>
    <mergeCell ref="B33:F33"/>
    <mergeCell ref="G33:K33"/>
    <mergeCell ref="L33:P33"/>
    <mergeCell ref="S48:X4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&amp;C&amp;"Arial,Bold"&amp;14POTENTIAL EXPOSURE OF CALIFORNIA DIRECT ACCESS CUSTOMERS&amp;R&amp;D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5" zoomScalePageLayoutView="100" workbookViewId="0">
      <selection pane="topLeft" activeCell="F30" activeCellId="0" sqref="F30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8" width="17.85"/>
    <col collapsed="false" customWidth="true" hidden="false" outlineLevel="0" max="2" min="2" style="8" width="14.41"/>
    <col collapsed="false" customWidth="true" hidden="false" outlineLevel="0" max="3" min="3" style="8" width="13.56"/>
    <col collapsed="false" customWidth="true" hidden="false" outlineLevel="0" max="4" min="4" style="8" width="15.85"/>
    <col collapsed="false" customWidth="true" hidden="false" outlineLevel="0" max="6" min="5" style="8" width="13.85"/>
    <col collapsed="false" customWidth="true" hidden="false" outlineLevel="0" max="7" min="7" style="8" width="15.13"/>
    <col collapsed="false" customWidth="true" hidden="false" outlineLevel="0" max="8" min="8" style="8" width="15.99"/>
    <col collapsed="false" customWidth="true" hidden="false" outlineLevel="0" max="9" min="9" style="8" width="13.28"/>
    <col collapsed="false" customWidth="true" hidden="false" outlineLevel="0" max="11" min="10" style="8" width="13.14"/>
    <col collapsed="false" customWidth="true" hidden="false" outlineLevel="0" max="12" min="12" style="8" width="14.99"/>
    <col collapsed="false" customWidth="true" hidden="false" outlineLevel="0" max="13" min="13" style="8" width="12.85"/>
    <col collapsed="false" customWidth="true" hidden="false" outlineLevel="0" max="14" min="14" style="8" width="11.42"/>
    <col collapsed="false" customWidth="true" hidden="false" outlineLevel="0" max="15" min="15" style="8" width="10.28"/>
    <col collapsed="false" customWidth="true" hidden="false" outlineLevel="0" max="16" min="16" style="8" width="12.14"/>
    <col collapsed="false" customWidth="true" hidden="false" outlineLevel="0" max="17" min="17" style="8" width="16.7"/>
    <col collapsed="false" customWidth="true" hidden="false" outlineLevel="0" max="18" min="18" style="8" width="16.28"/>
    <col collapsed="false" customWidth="true" hidden="false" outlineLevel="0" max="19" min="19" style="8" width="18.41"/>
    <col collapsed="false" customWidth="true" hidden="false" outlineLevel="0" max="20" min="20" style="8" width="16.7"/>
    <col collapsed="false" customWidth="true" hidden="false" outlineLevel="0" max="21" min="21" style="8" width="13.14"/>
    <col collapsed="false" customWidth="true" hidden="false" outlineLevel="0" max="22" min="22" style="8" width="15.28"/>
    <col collapsed="false" customWidth="true" hidden="false" outlineLevel="0" max="23" min="23" style="8" width="16.28"/>
    <col collapsed="false" customWidth="true" hidden="false" outlineLevel="0" max="24" min="24" style="8" width="11.42"/>
    <col collapsed="false" customWidth="false" hidden="false" outlineLevel="0" max="25" min="25" style="8" width="9.14"/>
    <col collapsed="false" customWidth="true" hidden="false" outlineLevel="0" max="26" min="26" style="8" width="9.7"/>
    <col collapsed="false" customWidth="false" hidden="false" outlineLevel="0" max="257" min="27" style="8" width="9.14"/>
  </cols>
  <sheetData>
    <row r="1" customFormat="false" ht="18" hidden="false" customHeight="false" outlineLevel="0" collapsed="false">
      <c r="A1" s="110" t="s">
        <v>85</v>
      </c>
    </row>
    <row r="2" customFormat="false" ht="15.75" hidden="false" customHeight="false" outlineLevel="0" collapsed="false">
      <c r="A2" s="34"/>
      <c r="B2" s="111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30.75" hidden="false" customHeight="true" outlineLevel="0" collapsed="false">
      <c r="A3" s="110" t="s">
        <v>36</v>
      </c>
      <c r="B3" s="113" t="s">
        <v>74</v>
      </c>
      <c r="C3" s="113"/>
      <c r="D3" s="113"/>
      <c r="E3" s="113"/>
      <c r="F3" s="171"/>
      <c r="G3" s="114" t="s">
        <v>75</v>
      </c>
      <c r="H3" s="114"/>
      <c r="I3" s="114"/>
      <c r="J3" s="114"/>
      <c r="K3" s="172"/>
      <c r="L3" s="114" t="s">
        <v>86</v>
      </c>
      <c r="M3" s="114"/>
      <c r="N3" s="114"/>
      <c r="O3" s="114"/>
      <c r="P3" s="173"/>
      <c r="Q3" s="116" t="s">
        <v>77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</row>
    <row r="4" customFormat="false" ht="14.25" hidden="false" customHeight="false" outlineLevel="0" collapsed="false">
      <c r="A4" s="122"/>
      <c r="B4" s="118" t="s">
        <v>43</v>
      </c>
      <c r="C4" s="174" t="s">
        <v>45</v>
      </c>
      <c r="D4" s="120" t="s">
        <v>48</v>
      </c>
      <c r="E4" s="121" t="s">
        <v>53</v>
      </c>
      <c r="F4" s="175"/>
      <c r="G4" s="174" t="s">
        <v>43</v>
      </c>
      <c r="H4" s="120" t="s">
        <v>45</v>
      </c>
      <c r="I4" s="120" t="s">
        <v>48</v>
      </c>
      <c r="J4" s="121" t="s">
        <v>53</v>
      </c>
      <c r="K4" s="175"/>
      <c r="L4" s="174" t="s">
        <v>43</v>
      </c>
      <c r="M4" s="120" t="s">
        <v>45</v>
      </c>
      <c r="N4" s="120" t="s">
        <v>48</v>
      </c>
      <c r="O4" s="121" t="s">
        <v>53</v>
      </c>
      <c r="P4" s="118"/>
      <c r="Q4" s="123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2"/>
      <c r="IR4" s="122"/>
      <c r="IS4" s="122"/>
      <c r="IT4" s="122"/>
      <c r="IU4" s="122"/>
      <c r="IV4" s="122"/>
      <c r="IW4" s="122"/>
    </row>
    <row r="5" customFormat="false" ht="15" hidden="false" customHeight="false" outlineLevel="0" collapsed="false">
      <c r="A5" s="34"/>
      <c r="B5" s="124"/>
      <c r="C5" s="176"/>
      <c r="D5" s="127"/>
      <c r="E5" s="128"/>
      <c r="F5" s="127"/>
      <c r="G5" s="124"/>
      <c r="H5" s="127"/>
      <c r="I5" s="127"/>
      <c r="J5" s="128"/>
      <c r="K5" s="127"/>
      <c r="L5" s="124"/>
      <c r="M5" s="127"/>
      <c r="N5" s="127"/>
      <c r="O5" s="128"/>
      <c r="P5" s="124"/>
      <c r="Q5" s="129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</row>
    <row r="6" customFormat="false" ht="14.25" hidden="false" customHeight="false" outlineLevel="0" collapsed="false">
      <c r="A6" s="34"/>
      <c r="B6" s="124" t="s">
        <v>78</v>
      </c>
      <c r="C6" s="177" t="n">
        <f aca="false">Description!$I$21</f>
        <v>0.8</v>
      </c>
      <c r="D6" s="125" t="n">
        <f aca="false">Description!$I$21</f>
        <v>0.8</v>
      </c>
      <c r="E6" s="126" t="n">
        <f aca="false">Description!$I$21</f>
        <v>0.8</v>
      </c>
      <c r="F6" s="125" t="s">
        <v>83</v>
      </c>
      <c r="G6" s="124" t="s">
        <v>78</v>
      </c>
      <c r="H6" s="125" t="n">
        <f aca="false">Description!$I$32</f>
        <v>1</v>
      </c>
      <c r="I6" s="125" t="n">
        <f aca="false">Description!$I$32</f>
        <v>1</v>
      </c>
      <c r="J6" s="126" t="n">
        <f aca="false">Description!$I$32</f>
        <v>1</v>
      </c>
      <c r="K6" s="125" t="s">
        <v>83</v>
      </c>
      <c r="L6" s="124" t="s">
        <v>78</v>
      </c>
      <c r="M6" s="125" t="n">
        <f aca="false">Description!$I$43</f>
        <v>0.75</v>
      </c>
      <c r="N6" s="125" t="n">
        <f aca="false">Description!$I$43</f>
        <v>0.75</v>
      </c>
      <c r="O6" s="126" t="n">
        <f aca="false">Description!$I$43</f>
        <v>0.75</v>
      </c>
      <c r="P6" s="177" t="s">
        <v>83</v>
      </c>
      <c r="Q6" s="130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</row>
    <row r="7" customFormat="false" ht="14.25" hidden="false" customHeight="false" outlineLevel="0" collapsed="false">
      <c r="A7" s="34"/>
      <c r="B7" s="124" t="s">
        <v>80</v>
      </c>
      <c r="C7" s="177" t="n">
        <f aca="false">Description!$I$25</f>
        <v>0.95</v>
      </c>
      <c r="D7" s="125" t="n">
        <f aca="false">Description!$I$26</f>
        <v>0</v>
      </c>
      <c r="E7" s="126" t="n">
        <f aca="false">Description!$I$27</f>
        <v>0.05</v>
      </c>
      <c r="F7" s="125" t="s">
        <v>84</v>
      </c>
      <c r="G7" s="124" t="s">
        <v>80</v>
      </c>
      <c r="H7" s="125" t="n">
        <f aca="false">Description!$I$36</f>
        <v>0.2</v>
      </c>
      <c r="I7" s="125" t="n">
        <f aca="false">Description!$I$37</f>
        <v>0.6</v>
      </c>
      <c r="J7" s="126" t="n">
        <f aca="false">Description!$I$38</f>
        <v>0.2</v>
      </c>
      <c r="K7" s="125" t="s">
        <v>84</v>
      </c>
      <c r="L7" s="124" t="s">
        <v>80</v>
      </c>
      <c r="M7" s="125" t="n">
        <f aca="false">Description!$I$47</f>
        <v>0.2</v>
      </c>
      <c r="N7" s="125" t="n">
        <f aca="false">Description!$I$48</f>
        <v>0.6</v>
      </c>
      <c r="O7" s="126" t="n">
        <f aca="false">Description!$I$49</f>
        <v>0.2</v>
      </c>
      <c r="P7" s="177" t="s">
        <v>84</v>
      </c>
      <c r="Q7" s="130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5.75" hidden="false" customHeight="false" outlineLevel="0" collapsed="false">
      <c r="A8" s="34"/>
      <c r="B8" s="131" t="s">
        <v>82</v>
      </c>
      <c r="C8" s="131" t="n">
        <v>1</v>
      </c>
      <c r="D8" s="178" t="n">
        <v>1</v>
      </c>
      <c r="E8" s="135" t="n">
        <v>0</v>
      </c>
      <c r="F8" s="178"/>
      <c r="G8" s="131"/>
      <c r="H8" s="178" t="n">
        <v>1</v>
      </c>
      <c r="I8" s="178" t="n">
        <v>1</v>
      </c>
      <c r="J8" s="135" t="n">
        <v>0</v>
      </c>
      <c r="K8" s="178"/>
      <c r="L8" s="131"/>
      <c r="M8" s="178" t="n">
        <v>1</v>
      </c>
      <c r="N8" s="178" t="n">
        <v>1</v>
      </c>
      <c r="O8" s="135" t="n">
        <v>0</v>
      </c>
      <c r="P8" s="159"/>
      <c r="Q8" s="130"/>
      <c r="R8" s="104"/>
      <c r="S8" s="104"/>
      <c r="T8" s="104"/>
      <c r="U8" s="104"/>
      <c r="V8" s="104"/>
      <c r="W8" s="10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35.25" hidden="false" customHeight="true" outlineLevel="0" collapsed="false">
      <c r="A9" s="179" t="s">
        <v>44</v>
      </c>
      <c r="B9" s="138"/>
      <c r="C9" s="139"/>
      <c r="D9" s="139"/>
      <c r="E9" s="140"/>
      <c r="F9" s="139"/>
      <c r="G9" s="138"/>
      <c r="H9" s="139"/>
      <c r="I9" s="139"/>
      <c r="J9" s="140"/>
      <c r="K9" s="139"/>
      <c r="L9" s="138"/>
      <c r="M9" s="139"/>
      <c r="N9" s="139"/>
      <c r="O9" s="140"/>
      <c r="P9" s="159"/>
      <c r="Q9" s="141"/>
      <c r="R9" s="105"/>
      <c r="S9" s="105"/>
      <c r="T9" s="105"/>
      <c r="U9" s="105"/>
      <c r="V9" s="105"/>
      <c r="W9" s="105"/>
      <c r="X9" s="105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</row>
    <row r="10" customFormat="false" ht="14.25" hidden="false" customHeight="false" outlineLevel="0" collapsed="false">
      <c r="A10" s="180" t="n">
        <v>5</v>
      </c>
      <c r="B10" s="143" t="n">
        <f aca="false">-PMT(Assumptions!$B$21,$A10,Assumptions!$B$33)/Assumptions!$B$5*1000000</f>
        <v>0.0201042158583899</v>
      </c>
      <c r="C10" s="144" t="n">
        <f aca="false">$B10*C$6*C$7</f>
        <v>0.0152792040523763</v>
      </c>
      <c r="D10" s="144" t="n">
        <f aca="false">$B10*D$6*D$7</f>
        <v>0</v>
      </c>
      <c r="E10" s="145" t="n">
        <f aca="false">$B10*E$6*E$7</f>
        <v>0.000804168634335595</v>
      </c>
      <c r="F10" s="144" t="n">
        <f aca="false">SUM(C10:E10)</f>
        <v>0.0160833726867119</v>
      </c>
      <c r="G10" s="143" t="n">
        <f aca="false">-PMT(Assumptions!$B$19,$A10,Assumptions!$C$26)/Assumptions!$B$5*1000000</f>
        <v>0.0179057697640012</v>
      </c>
      <c r="H10" s="144" t="n">
        <f aca="false">$G10*H$6*H$7</f>
        <v>0.00358115395280024</v>
      </c>
      <c r="I10" s="144" t="n">
        <f aca="false">$G10*I$6*I$7</f>
        <v>0.0107434618584007</v>
      </c>
      <c r="J10" s="144" t="n">
        <f aca="false">$G10*J$6*J$7</f>
        <v>0.00358115395280024</v>
      </c>
      <c r="K10" s="144" t="n">
        <f aca="false">SUM(H10:J10)</f>
        <v>0.0179057697640012</v>
      </c>
      <c r="L10" s="143" t="n">
        <f aca="false">-PMT(Assumptions!$B$20,$A10,Assumptions!$D$26)/Assumptions!$B$5*1000000</f>
        <v>0.0146466032446796</v>
      </c>
      <c r="M10" s="144" t="n">
        <f aca="false">$L10*M$6*M$7</f>
        <v>0.00219699048670193</v>
      </c>
      <c r="N10" s="144" t="n">
        <f aca="false">$L10*N$6*N$7</f>
        <v>0.0065909714601058</v>
      </c>
      <c r="O10" s="145" t="n">
        <f aca="false">$L10*O$6*O$7</f>
        <v>0.00219699048670193</v>
      </c>
      <c r="P10" s="124" t="n">
        <f aca="false">SUM(M10:O10)</f>
        <v>0.0109849524335097</v>
      </c>
      <c r="Q10" s="146" t="n">
        <f aca="false">SUM(E10,J10,O10)</f>
        <v>0.00658231307383777</v>
      </c>
      <c r="R10" s="144"/>
      <c r="S10" s="34"/>
      <c r="T10" s="34"/>
      <c r="U10" s="34"/>
      <c r="V10" s="34"/>
      <c r="W10" s="147"/>
      <c r="X10" s="14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4.25" hidden="false" customHeight="false" outlineLevel="0" collapsed="false">
      <c r="A11" s="180" t="n">
        <v>7</v>
      </c>
      <c r="B11" s="143" t="n">
        <f aca="false">-PMT(Assumptions!$B$21,$A11,Assumptions!$B$33)/Assumptions!$B$5*1000000</f>
        <v>0.0152219089669172</v>
      </c>
      <c r="C11" s="144" t="n">
        <f aca="false">$B11*C$6*C$7</f>
        <v>0.0115686508148571</v>
      </c>
      <c r="D11" s="144" t="n">
        <f aca="false">$B11*D$6*D$7</f>
        <v>0</v>
      </c>
      <c r="E11" s="145" t="n">
        <f aca="false">$B11*E$6*E$7</f>
        <v>0.00060887635867669</v>
      </c>
      <c r="F11" s="144" t="n">
        <f aca="false">SUM(C11:E11)</f>
        <v>0.0121775271735338</v>
      </c>
      <c r="G11" s="143" t="n">
        <f aca="false">-PMT(Assumptions!$B$19,$A11,Assumptions!$C$26)/Assumptions!$B$5*1000000</f>
        <v>0.0135573552955293</v>
      </c>
      <c r="H11" s="144" t="n">
        <f aca="false">$G11*H$6*H$7</f>
        <v>0.00271147105910585</v>
      </c>
      <c r="I11" s="144" t="n">
        <f aca="false">$G11*I$6*I$7</f>
        <v>0.00813441317731755</v>
      </c>
      <c r="J11" s="144" t="n">
        <f aca="false">$G11*J$6*J$7</f>
        <v>0.00271147105910585</v>
      </c>
      <c r="K11" s="144" t="n">
        <f aca="false">SUM(H11:J11)</f>
        <v>0.0135573552955293</v>
      </c>
      <c r="L11" s="143" t="n">
        <f aca="false">-PMT(Assumptions!$B$20,$A11,Assumptions!$D$26)/Assumptions!$B$5*1000000</f>
        <v>0.0113194342727511</v>
      </c>
      <c r="M11" s="144" t="n">
        <f aca="false">$L11*M$6*M$7</f>
        <v>0.00169791514091266</v>
      </c>
      <c r="N11" s="144" t="n">
        <f aca="false">$L11*N$6*N$7</f>
        <v>0.00509374542273799</v>
      </c>
      <c r="O11" s="145" t="n">
        <f aca="false">$L11*O$6*O$7</f>
        <v>0.00169791514091266</v>
      </c>
      <c r="P11" s="124" t="n">
        <f aca="false">SUM(M11:O11)</f>
        <v>0.00848957570456331</v>
      </c>
      <c r="Q11" s="146" t="n">
        <f aca="false">SUM(E11,J11,O11)</f>
        <v>0.0050182625586952</v>
      </c>
      <c r="R11" s="144"/>
      <c r="S11" s="34"/>
      <c r="T11" s="34"/>
      <c r="U11" s="34"/>
      <c r="V11" s="34"/>
      <c r="W11" s="147"/>
      <c r="X11" s="14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4.25" hidden="false" customHeight="false" outlineLevel="0" collapsed="false">
      <c r="A12" s="180" t="n">
        <v>10</v>
      </c>
      <c r="B12" s="143" t="n">
        <f aca="false">-PMT(Assumptions!$B$21,$A12,Assumptions!$B$33)/Assumptions!$B$5*1000000</f>
        <v>0.011600999922772</v>
      </c>
      <c r="C12" s="144" t="n">
        <f aca="false">$B12*C$6*C$7</f>
        <v>0.00881675994130674</v>
      </c>
      <c r="D12" s="144" t="n">
        <f aca="false">$B12*D$6*D$7</f>
        <v>0</v>
      </c>
      <c r="E12" s="145" t="n">
        <f aca="false">$B12*E$6*E$7</f>
        <v>0.000464039996910881</v>
      </c>
      <c r="F12" s="144" t="n">
        <f aca="false">SUM(C12:E12)</f>
        <v>0.00928079993821762</v>
      </c>
      <c r="G12" s="143" t="n">
        <f aca="false">-PMT(Assumptions!$B$19,$A12,Assumptions!$C$26)/Assumptions!$B$5*1000000</f>
        <v>0.0103324016769679</v>
      </c>
      <c r="H12" s="144" t="n">
        <f aca="false">$G12*H$6*H$7</f>
        <v>0.00206648033539357</v>
      </c>
      <c r="I12" s="144" t="n">
        <f aca="false">$G12*I$6*I$7</f>
        <v>0.00619944100618072</v>
      </c>
      <c r="J12" s="144" t="n">
        <f aca="false">$G12*J$6*J$7</f>
        <v>0.00206648033539357</v>
      </c>
      <c r="K12" s="144" t="n">
        <f aca="false">SUM(H12:J12)</f>
        <v>0.0103324016769679</v>
      </c>
      <c r="L12" s="143" t="n">
        <f aca="false">-PMT(Assumptions!$B$20,$A12,Assumptions!$D$26)/Assumptions!$B$5*1000000</f>
        <v>0.00887709838500588</v>
      </c>
      <c r="M12" s="144" t="n">
        <f aca="false">$L12*M$6*M$7</f>
        <v>0.00133156475775088</v>
      </c>
      <c r="N12" s="144" t="n">
        <f aca="false">$L12*N$6*N$7</f>
        <v>0.00399469427325264</v>
      </c>
      <c r="O12" s="145" t="n">
        <f aca="false">$L12*O$6*O$7</f>
        <v>0.00133156475775088</v>
      </c>
      <c r="P12" s="124" t="n">
        <f aca="false">SUM(M12:O12)</f>
        <v>0.00665782378875441</v>
      </c>
      <c r="Q12" s="146" t="n">
        <f aca="false">SUM(E12,J12,O12)</f>
        <v>0.00386208509005534</v>
      </c>
      <c r="R12" s="144"/>
      <c r="S12" s="34"/>
      <c r="T12" s="34"/>
      <c r="U12" s="34"/>
      <c r="V12" s="34"/>
      <c r="W12" s="147"/>
      <c r="X12" s="14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14.25" hidden="false" customHeight="false" outlineLevel="0" collapsed="false">
      <c r="A13" s="180" t="n">
        <v>12</v>
      </c>
      <c r="B13" s="143" t="n">
        <f aca="false">-PMT(Assumptions!$B$21,$A13,Assumptions!$B$33)/Assumptions!$B$5*1000000</f>
        <v>0.0102152045942098</v>
      </c>
      <c r="C13" s="144" t="n">
        <f aca="false">$B13*C$6*C$7</f>
        <v>0.00776355549159944</v>
      </c>
      <c r="D13" s="144" t="n">
        <f aca="false">$B13*D$6*D$7</f>
        <v>0</v>
      </c>
      <c r="E13" s="145" t="n">
        <f aca="false">$B13*E$6*E$7</f>
        <v>0.000408608183768391</v>
      </c>
      <c r="F13" s="144" t="n">
        <f aca="false">SUM(C13:E13)</f>
        <v>0.00817216367536783</v>
      </c>
      <c r="G13" s="143" t="n">
        <f aca="false">-PMT(Assumptions!$B$19,$A13,Assumptions!$C$26)/Assumptions!$B$5*1000000</f>
        <v>0.00909814652033569</v>
      </c>
      <c r="H13" s="144" t="n">
        <f aca="false">$G13*H$6*H$7</f>
        <v>0.00181962930406714</v>
      </c>
      <c r="I13" s="144" t="n">
        <f aca="false">$G13*I$6*I$7</f>
        <v>0.00545888791220142</v>
      </c>
      <c r="J13" s="144" t="n">
        <f aca="false">$G13*J$6*J$7</f>
        <v>0.00181962930406714</v>
      </c>
      <c r="K13" s="144" t="n">
        <f aca="false">SUM(H13:J13)</f>
        <v>0.00909814652033569</v>
      </c>
      <c r="L13" s="143" t="n">
        <f aca="false">-PMT(Assumptions!$B$20,$A13,Assumptions!$D$26)/Assumptions!$B$5*1000000</f>
        <v>0.00795592298456739</v>
      </c>
      <c r="M13" s="144" t="n">
        <f aca="false">$L13*M$6*M$7</f>
        <v>0.00119338844768511</v>
      </c>
      <c r="N13" s="144" t="n">
        <f aca="false">$L13*N$6*N$7</f>
        <v>0.00358016534305533</v>
      </c>
      <c r="O13" s="145" t="n">
        <f aca="false">$L13*O$6*O$7</f>
        <v>0.00119338844768511</v>
      </c>
      <c r="P13" s="124" t="n">
        <f aca="false">SUM(M13:O13)</f>
        <v>0.00596694223842554</v>
      </c>
      <c r="Q13" s="146" t="n">
        <f aca="false">SUM(E13,J13,O13)</f>
        <v>0.00342162593552064</v>
      </c>
      <c r="R13" s="144"/>
      <c r="S13" s="34"/>
      <c r="T13" s="34"/>
      <c r="U13" s="34"/>
      <c r="V13" s="34"/>
      <c r="W13" s="147"/>
      <c r="X13" s="14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15" hidden="false" customHeight="false" outlineLevel="0" collapsed="false">
      <c r="A14" s="180" t="n">
        <v>15</v>
      </c>
      <c r="B14" s="149" t="n">
        <f aca="false">-PMT(Assumptions!$B$21,$A14,Assumptions!$B$33)/Assumptions!$B$5*1000000</f>
        <v>0.00885561820259764</v>
      </c>
      <c r="C14" s="150" t="n">
        <f aca="false">$B14*C$6*C$7</f>
        <v>0.0067302698339742</v>
      </c>
      <c r="D14" s="150" t="n">
        <f aca="false">$B14*D$6*D$7</f>
        <v>0</v>
      </c>
      <c r="E14" s="151" t="n">
        <f aca="false">$B14*E$6*E$7</f>
        <v>0.000354224728103906</v>
      </c>
      <c r="F14" s="150" t="n">
        <f aca="false">SUM(C14:E14)</f>
        <v>0.00708449456207811</v>
      </c>
      <c r="G14" s="149" t="n">
        <f aca="false">-PMT(Assumptions!$B$19,$A14,Assumptions!$C$26)/Assumptions!$B$5*1000000</f>
        <v>0.00788723428809776</v>
      </c>
      <c r="H14" s="150" t="n">
        <f aca="false">$G14*H$6*H$7</f>
        <v>0.00157744685761955</v>
      </c>
      <c r="I14" s="150" t="n">
        <f aca="false">$G14*I$6*I$7</f>
        <v>0.00473234057285865</v>
      </c>
      <c r="J14" s="150" t="n">
        <f aca="false">$G14*J$6*J$7</f>
        <v>0.00157744685761955</v>
      </c>
      <c r="K14" s="150" t="n">
        <f aca="false">SUM(H14:J14)</f>
        <v>0.00788723428809776</v>
      </c>
      <c r="L14" s="149" t="n">
        <f aca="false">-PMT(Assumptions!$B$20,$A14,Assumptions!$D$26)/Assumptions!$B$5*1000000</f>
        <v>0.00706765672811266</v>
      </c>
      <c r="M14" s="150" t="n">
        <f aca="false">$L14*M$6*M$7</f>
        <v>0.0010601485092169</v>
      </c>
      <c r="N14" s="150" t="n">
        <f aca="false">$L14*N$6*N$7</f>
        <v>0.0031804455276507</v>
      </c>
      <c r="O14" s="151" t="n">
        <f aca="false">$L14*O$6*O$7</f>
        <v>0.0010601485092169</v>
      </c>
      <c r="P14" s="181" t="n">
        <f aca="false">SUM(M14:O14)</f>
        <v>0.00530074254608449</v>
      </c>
      <c r="Q14" s="146" t="n">
        <f aca="false">SUM(E14,J14,O14)</f>
        <v>0.00299182009494036</v>
      </c>
      <c r="R14" s="144"/>
      <c r="S14" s="34"/>
      <c r="T14" s="34"/>
      <c r="U14" s="34"/>
      <c r="V14" s="34"/>
      <c r="W14" s="147"/>
      <c r="X14" s="14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14.25" hidden="false" customHeight="false" outlineLevel="0" collapsed="false">
      <c r="A15" s="182"/>
      <c r="B15" s="182"/>
      <c r="C15" s="183"/>
      <c r="D15" s="183"/>
      <c r="E15" s="183"/>
      <c r="F15" s="183"/>
      <c r="G15" s="183"/>
      <c r="H15" s="184"/>
      <c r="I15" s="184"/>
      <c r="J15" s="184"/>
      <c r="K15" s="184"/>
      <c r="L15" s="184"/>
      <c r="M15" s="183"/>
      <c r="N15" s="183"/>
      <c r="O15" s="183"/>
      <c r="P15" s="183"/>
      <c r="Q15" s="185"/>
      <c r="R15" s="186"/>
      <c r="W15" s="183"/>
      <c r="X15" s="186"/>
    </row>
    <row r="16" customFormat="false" ht="14.25" hidden="false" customHeight="false" outlineLevel="0" collapsed="false">
      <c r="A16" s="182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7"/>
    </row>
    <row r="17" customFormat="false" ht="15" hidden="false" customHeight="false" outlineLevel="0" collapsed="false">
      <c r="A17" s="182"/>
      <c r="B17" s="182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5"/>
      <c r="R17" s="186"/>
      <c r="W17" s="183"/>
      <c r="X17" s="186"/>
    </row>
    <row r="18" customFormat="false" ht="15.75" hidden="false" customHeight="true" outlineLevel="0" collapsed="false">
      <c r="A18" s="110" t="s">
        <v>39</v>
      </c>
      <c r="B18" s="113" t="s">
        <v>74</v>
      </c>
      <c r="C18" s="113"/>
      <c r="D18" s="113"/>
      <c r="E18" s="113"/>
      <c r="F18" s="171"/>
      <c r="G18" s="114" t="s">
        <v>75</v>
      </c>
      <c r="H18" s="114"/>
      <c r="I18" s="114"/>
      <c r="J18" s="114"/>
      <c r="K18" s="172"/>
      <c r="L18" s="114" t="s">
        <v>86</v>
      </c>
      <c r="M18" s="114"/>
      <c r="N18" s="114"/>
      <c r="O18" s="114"/>
      <c r="P18" s="188"/>
      <c r="Q18" s="185"/>
      <c r="R18" s="186"/>
      <c r="W18" s="183"/>
      <c r="X18" s="186"/>
    </row>
    <row r="19" customFormat="false" ht="14.25" hidden="false" customHeight="false" outlineLevel="0" collapsed="false">
      <c r="A19" s="122"/>
      <c r="B19" s="119" t="s">
        <v>43</v>
      </c>
      <c r="C19" s="120" t="s">
        <v>45</v>
      </c>
      <c r="D19" s="120" t="s">
        <v>48</v>
      </c>
      <c r="E19" s="121" t="s">
        <v>53</v>
      </c>
      <c r="F19" s="175"/>
      <c r="G19" s="174" t="s">
        <v>43</v>
      </c>
      <c r="H19" s="120" t="s">
        <v>45</v>
      </c>
      <c r="I19" s="120" t="s">
        <v>48</v>
      </c>
      <c r="J19" s="121" t="s">
        <v>53</v>
      </c>
      <c r="K19" s="175"/>
      <c r="L19" s="174" t="s">
        <v>43</v>
      </c>
      <c r="M19" s="120" t="s">
        <v>45</v>
      </c>
      <c r="N19" s="120" t="s">
        <v>48</v>
      </c>
      <c r="O19" s="121" t="s">
        <v>53</v>
      </c>
      <c r="P19" s="189"/>
      <c r="Q19" s="185"/>
      <c r="R19" s="186"/>
      <c r="W19" s="183"/>
      <c r="X19" s="186"/>
    </row>
    <row r="20" customFormat="false" ht="15" hidden="false" customHeight="false" outlineLevel="0" collapsed="false">
      <c r="A20" s="34"/>
      <c r="B20" s="124"/>
      <c r="C20" s="127"/>
      <c r="D20" s="127"/>
      <c r="E20" s="128"/>
      <c r="F20" s="127"/>
      <c r="G20" s="124"/>
      <c r="H20" s="127"/>
      <c r="I20" s="127"/>
      <c r="J20" s="128"/>
      <c r="K20" s="127"/>
      <c r="L20" s="124"/>
      <c r="M20" s="127"/>
      <c r="N20" s="127"/>
      <c r="O20" s="128"/>
      <c r="P20" s="189"/>
      <c r="Q20" s="185"/>
      <c r="R20" s="186"/>
      <c r="W20" s="183"/>
      <c r="X20" s="186"/>
    </row>
    <row r="21" customFormat="false" ht="14.25" hidden="false" customHeight="false" outlineLevel="0" collapsed="false">
      <c r="A21" s="34"/>
      <c r="B21" s="124" t="s">
        <v>78</v>
      </c>
      <c r="C21" s="125" t="n">
        <f aca="false">Description!$I$22</f>
        <v>0.8</v>
      </c>
      <c r="D21" s="125" t="n">
        <f aca="false">Description!$I$22</f>
        <v>0.8</v>
      </c>
      <c r="E21" s="126" t="n">
        <f aca="false">Description!$I$22</f>
        <v>0.8</v>
      </c>
      <c r="F21" s="125" t="s">
        <v>83</v>
      </c>
      <c r="G21" s="124" t="s">
        <v>78</v>
      </c>
      <c r="H21" s="125" t="n">
        <f aca="false">Description!$I$33</f>
        <v>1</v>
      </c>
      <c r="I21" s="125" t="n">
        <f aca="false">Description!$I$33</f>
        <v>1</v>
      </c>
      <c r="J21" s="126" t="n">
        <f aca="false">Description!$I$33</f>
        <v>1</v>
      </c>
      <c r="K21" s="125" t="s">
        <v>83</v>
      </c>
      <c r="L21" s="124" t="s">
        <v>78</v>
      </c>
      <c r="M21" s="125" t="n">
        <f aca="false">Description!$I$44</f>
        <v>0.75</v>
      </c>
      <c r="N21" s="125" t="n">
        <f aca="false">Description!$I$44</f>
        <v>0.75</v>
      </c>
      <c r="O21" s="126" t="n">
        <f aca="false">Description!$I$44</f>
        <v>0.75</v>
      </c>
      <c r="P21" s="189" t="s">
        <v>79</v>
      </c>
      <c r="Q21" s="185"/>
      <c r="R21" s="186"/>
      <c r="W21" s="183"/>
      <c r="X21" s="186"/>
    </row>
    <row r="22" customFormat="false" ht="14.25" hidden="false" customHeight="false" outlineLevel="0" collapsed="false">
      <c r="A22" s="34"/>
      <c r="B22" s="124" t="s">
        <v>80</v>
      </c>
      <c r="C22" s="125" t="n">
        <f aca="false">Description!$I$25</f>
        <v>0.95</v>
      </c>
      <c r="D22" s="125" t="n">
        <f aca="false">Description!$I$26</f>
        <v>0</v>
      </c>
      <c r="E22" s="126" t="n">
        <f aca="false">Description!$I$27</f>
        <v>0.05</v>
      </c>
      <c r="F22" s="125" t="s">
        <v>81</v>
      </c>
      <c r="G22" s="124" t="s">
        <v>80</v>
      </c>
      <c r="H22" s="125" t="n">
        <f aca="false">Description!$I$36</f>
        <v>0.2</v>
      </c>
      <c r="I22" s="125" t="n">
        <f aca="false">Description!$I$37</f>
        <v>0.6</v>
      </c>
      <c r="J22" s="126" t="n">
        <f aca="false">Description!$I$38</f>
        <v>0.2</v>
      </c>
      <c r="K22" s="125" t="s">
        <v>81</v>
      </c>
      <c r="L22" s="124" t="s">
        <v>80</v>
      </c>
      <c r="M22" s="125" t="n">
        <f aca="false">Description!$I$47</f>
        <v>0.2</v>
      </c>
      <c r="N22" s="125" t="n">
        <f aca="false">Description!$I$48</f>
        <v>0.6</v>
      </c>
      <c r="O22" s="126" t="n">
        <f aca="false">Description!$I$49</f>
        <v>0.2</v>
      </c>
      <c r="P22" s="189" t="s">
        <v>81</v>
      </c>
      <c r="Q22" s="185"/>
      <c r="R22" s="186"/>
      <c r="W22" s="183"/>
      <c r="X22" s="186"/>
    </row>
    <row r="23" customFormat="false" ht="15" hidden="false" customHeight="false" outlineLevel="0" collapsed="false">
      <c r="A23" s="34"/>
      <c r="B23" s="131" t="s">
        <v>82</v>
      </c>
      <c r="C23" s="178" t="n">
        <v>1</v>
      </c>
      <c r="D23" s="178" t="n">
        <v>1</v>
      </c>
      <c r="E23" s="135" t="n">
        <v>0</v>
      </c>
      <c r="F23" s="178"/>
      <c r="G23" s="131" t="s">
        <v>82</v>
      </c>
      <c r="H23" s="178" t="n">
        <v>1</v>
      </c>
      <c r="I23" s="178" t="n">
        <v>1</v>
      </c>
      <c r="J23" s="135" t="n">
        <v>0</v>
      </c>
      <c r="K23" s="178"/>
      <c r="L23" s="131" t="s">
        <v>82</v>
      </c>
      <c r="M23" s="178" t="n">
        <v>1</v>
      </c>
      <c r="N23" s="178" t="n">
        <v>1</v>
      </c>
      <c r="O23" s="135" t="n">
        <v>0</v>
      </c>
      <c r="P23" s="189"/>
      <c r="Q23" s="185"/>
      <c r="R23" s="186"/>
      <c r="W23" s="183"/>
      <c r="X23" s="186"/>
    </row>
    <row r="24" customFormat="false" ht="31.5" hidden="false" customHeight="true" outlineLevel="0" collapsed="false">
      <c r="A24" s="179" t="s">
        <v>44</v>
      </c>
      <c r="B24" s="138"/>
      <c r="C24" s="139"/>
      <c r="D24" s="139"/>
      <c r="E24" s="140"/>
      <c r="F24" s="139"/>
      <c r="G24" s="138"/>
      <c r="H24" s="139"/>
      <c r="I24" s="139"/>
      <c r="J24" s="140"/>
      <c r="K24" s="139"/>
      <c r="L24" s="138"/>
      <c r="M24" s="139"/>
      <c r="N24" s="139"/>
      <c r="O24" s="140"/>
      <c r="P24" s="189"/>
      <c r="Q24" s="185"/>
      <c r="R24" s="186"/>
      <c r="W24" s="183"/>
      <c r="X24" s="186"/>
    </row>
    <row r="25" customFormat="false" ht="14.25" hidden="false" customHeight="false" outlineLevel="0" collapsed="false">
      <c r="A25" s="180" t="n">
        <v>5</v>
      </c>
      <c r="B25" s="143" t="n">
        <f aca="false">-PMT(Assumptions!$B$21,$A25,Assumptions!$B$34)/Assumptions!$B$6*1000000</f>
        <v>0.010246051038131</v>
      </c>
      <c r="C25" s="144" t="n">
        <f aca="false">$B25*C$21*C$22</f>
        <v>0.00778699878897955</v>
      </c>
      <c r="D25" s="144" t="n">
        <f aca="false">$B25*D$21*D$22</f>
        <v>0</v>
      </c>
      <c r="E25" s="145" t="n">
        <f aca="false">$B25*E$21*E$22</f>
        <v>0.00040984204152524</v>
      </c>
      <c r="F25" s="144" t="n">
        <f aca="false">SUM(C25:E25)</f>
        <v>0.00819684083050479</v>
      </c>
      <c r="G25" s="143" t="n">
        <f aca="false">-PMT(Assumptions!$B$19,$A25,Assumptions!$C$27)/Assumptions!$B$6*1000000</f>
        <v>0.0132512800918151</v>
      </c>
      <c r="H25" s="144" t="n">
        <f aca="false">$G25*H$21*H$22</f>
        <v>0.00265025601836301</v>
      </c>
      <c r="I25" s="144" t="n">
        <f aca="false">$G25*I$21*I$22</f>
        <v>0.00795076805508903</v>
      </c>
      <c r="J25" s="145" t="n">
        <f aca="false">$G25*J$21*J$22</f>
        <v>0.00265025601836301</v>
      </c>
      <c r="K25" s="144" t="n">
        <f aca="false">SUM(H25:J25)</f>
        <v>0.0132512800918151</v>
      </c>
      <c r="L25" s="143" t="n">
        <f aca="false">-PMT(Assumptions!$B$20,$A25,Assumptions!$D$27)/Assumptions!$B$6*1000000</f>
        <v>0.0108393129447659</v>
      </c>
      <c r="M25" s="144" t="n">
        <f aca="false">$L25*M$21*M$22</f>
        <v>0.00162589694171489</v>
      </c>
      <c r="N25" s="144" t="n">
        <f aca="false">$L25*N$21*N$22</f>
        <v>0.00487769082514466</v>
      </c>
      <c r="O25" s="145" t="n">
        <f aca="false">$L25*O$21*O$22</f>
        <v>0.00162589694171489</v>
      </c>
      <c r="P25" s="189" t="n">
        <f aca="false">SUM(M25:O25)</f>
        <v>0.00812948470857443</v>
      </c>
      <c r="Q25" s="185" t="n">
        <f aca="false">SUM(E25,J25,O25)</f>
        <v>0.00468599500160314</v>
      </c>
      <c r="R25" s="186"/>
      <c r="W25" s="183"/>
      <c r="X25" s="186"/>
    </row>
    <row r="26" customFormat="false" ht="14.25" hidden="false" customHeight="false" outlineLevel="0" collapsed="false">
      <c r="A26" s="180" t="n">
        <v>7</v>
      </c>
      <c r="B26" s="143" t="n">
        <f aca="false">-PMT(Assumptions!$B$21,$A26,Assumptions!$B$34)/Assumptions!$B$6*1000000</f>
        <v>0.00775779852700551</v>
      </c>
      <c r="C26" s="144" t="n">
        <f aca="false">$B26*C$21*C$22</f>
        <v>0.00589592688052419</v>
      </c>
      <c r="D26" s="144" t="n">
        <f aca="false">$B26*D$21*D$22</f>
        <v>0</v>
      </c>
      <c r="E26" s="145" t="n">
        <f aca="false">$B26*E$21*E$22</f>
        <v>0.00031031194108022</v>
      </c>
      <c r="F26" s="144" t="n">
        <f aca="false">SUM(C26:E26)</f>
        <v>0.00620623882160441</v>
      </c>
      <c r="G26" s="143" t="n">
        <f aca="false">-PMT(Assumptions!$B$19,$A26,Assumptions!$C$27)/Assumptions!$B$6*1000000</f>
        <v>0.0100332079934644</v>
      </c>
      <c r="H26" s="144" t="n">
        <f aca="false">$G26*H$21*H$22</f>
        <v>0.00200664159869288</v>
      </c>
      <c r="I26" s="144" t="n">
        <f aca="false">$G26*I$21*I$22</f>
        <v>0.00601992479607865</v>
      </c>
      <c r="J26" s="145" t="n">
        <f aca="false">$G26*J$21*J$22</f>
        <v>0.00200664159869288</v>
      </c>
      <c r="K26" s="144" t="n">
        <f aca="false">SUM(H26:J26)</f>
        <v>0.0100332079934644</v>
      </c>
      <c r="L26" s="143" t="n">
        <f aca="false">-PMT(Assumptions!$B$20,$A26,Assumptions!$D$27)/Assumptions!$B$6*1000000</f>
        <v>0.00837702014524269</v>
      </c>
      <c r="M26" s="144" t="n">
        <f aca="false">$L26*M$21*M$22</f>
        <v>0.0012565530217864</v>
      </c>
      <c r="N26" s="144" t="n">
        <f aca="false">$L26*N$21*N$22</f>
        <v>0.00376965906535921</v>
      </c>
      <c r="O26" s="145" t="n">
        <f aca="false">$L26*O$21*O$22</f>
        <v>0.0012565530217864</v>
      </c>
      <c r="P26" s="190" t="n">
        <f aca="false">SUM(M26:O26)</f>
        <v>0.00628276510893202</v>
      </c>
      <c r="Q26" s="185" t="n">
        <f aca="false">SUM(E26,J26,O26)</f>
        <v>0.00357350656155951</v>
      </c>
      <c r="R26" s="186"/>
      <c r="W26" s="183"/>
      <c r="X26" s="186"/>
    </row>
    <row r="27" customFormat="false" ht="14.25" hidden="false" customHeight="false" outlineLevel="0" collapsed="false">
      <c r="A27" s="180" t="n">
        <v>10</v>
      </c>
      <c r="B27" s="143" t="n">
        <f aca="false">-PMT(Assumptions!$B$21,$A27,Assumptions!$B$34)/Assumptions!$B$6*1000000</f>
        <v>0.00591241350268687</v>
      </c>
      <c r="C27" s="144" t="n">
        <f aca="false">$B27*C$21*C$22</f>
        <v>0.00449343426204202</v>
      </c>
      <c r="D27" s="144" t="n">
        <f aca="false">$B27*D$21*D$22</f>
        <v>0</v>
      </c>
      <c r="E27" s="145" t="n">
        <f aca="false">$B27*E$21*E$22</f>
        <v>0.000236496540107475</v>
      </c>
      <c r="F27" s="144" t="n">
        <f aca="false">SUM(C27:E27)</f>
        <v>0.0047299308021495</v>
      </c>
      <c r="G27" s="143" t="n">
        <f aca="false">-PMT(Assumptions!$B$19,$A27,Assumptions!$C$27)/Assumptions!$B$6*1000000</f>
        <v>0.00764656032369565</v>
      </c>
      <c r="H27" s="144" t="n">
        <f aca="false">$G27*H$21*H$22</f>
        <v>0.00152931206473913</v>
      </c>
      <c r="I27" s="144" t="n">
        <f aca="false">$G27*I$21*I$22</f>
        <v>0.00458793619421739</v>
      </c>
      <c r="J27" s="145" t="n">
        <f aca="false">$G27*J$21*J$22</f>
        <v>0.00152931206473913</v>
      </c>
      <c r="K27" s="144" t="n">
        <f aca="false">SUM(H27:J27)</f>
        <v>0.00764656032369565</v>
      </c>
      <c r="L27" s="143" t="n">
        <f aca="false">-PMT(Assumptions!$B$20,$A27,Assumptions!$D$27)/Assumptions!$B$6*1000000</f>
        <v>0.00656955376131375</v>
      </c>
      <c r="M27" s="144" t="n">
        <f aca="false">$L27*M$21*M$22</f>
        <v>0.000985433064197062</v>
      </c>
      <c r="N27" s="144" t="n">
        <f aca="false">$L27*N$21*N$22</f>
        <v>0.00295629919259119</v>
      </c>
      <c r="O27" s="145" t="n">
        <f aca="false">$L27*O$21*O$22</f>
        <v>0.000985433064197062</v>
      </c>
      <c r="P27" s="190" t="n">
        <f aca="false">SUM(M27:O27)</f>
        <v>0.00492716532098531</v>
      </c>
      <c r="Q27" s="185" t="n">
        <f aca="false">SUM(E27,J27,O27)</f>
        <v>0.00275124166904367</v>
      </c>
      <c r="R27" s="186"/>
      <c r="W27" s="183"/>
      <c r="X27" s="186"/>
    </row>
    <row r="28" customFormat="false" ht="14.25" hidden="false" customHeight="false" outlineLevel="0" collapsed="false">
      <c r="A28" s="180" t="n">
        <v>12</v>
      </c>
      <c r="B28" s="143" t="n">
        <f aca="false">-PMT(Assumptions!$B$21,$A28,Assumptions!$B$34)/Assumptions!$B$6*1000000</f>
        <v>0.00520614722675417</v>
      </c>
      <c r="C28" s="144" t="n">
        <f aca="false">$B28*C$21*C$22</f>
        <v>0.00395667189233317</v>
      </c>
      <c r="D28" s="144" t="n">
        <f aca="false">$B28*D$21*D$22</f>
        <v>0</v>
      </c>
      <c r="E28" s="145" t="n">
        <f aca="false">$B28*E$21*E$22</f>
        <v>0.000208245889070167</v>
      </c>
      <c r="F28" s="144" t="n">
        <f aca="false">SUM(C28:E28)</f>
        <v>0.00416491778140333</v>
      </c>
      <c r="G28" s="143" t="n">
        <f aca="false">-PMT(Assumptions!$B$19,$A28,Assumptions!$C$27)/Assumptions!$B$6*1000000</f>
        <v>0.00673314185574562</v>
      </c>
      <c r="H28" s="144" t="n">
        <f aca="false">$G28*H$21*H$22</f>
        <v>0.00134662837114912</v>
      </c>
      <c r="I28" s="144" t="n">
        <f aca="false">$G28*I$21*I$22</f>
        <v>0.00403988511344737</v>
      </c>
      <c r="J28" s="145" t="n">
        <f aca="false">$G28*J$21*J$22</f>
        <v>0.00134662837114912</v>
      </c>
      <c r="K28" s="144" t="n">
        <f aca="false">SUM(H28:J28)</f>
        <v>0.00673314185574562</v>
      </c>
      <c r="L28" s="143" t="n">
        <f aca="false">-PMT(Assumptions!$B$20,$A28,Assumptions!$D$27)/Assumptions!$B$6*1000000</f>
        <v>0.00588783198080468</v>
      </c>
      <c r="M28" s="144" t="n">
        <f aca="false">$L28*M$21*M$22</f>
        <v>0.000883174797120702</v>
      </c>
      <c r="N28" s="144" t="n">
        <f aca="false">$L28*N$21*N$22</f>
        <v>0.00264952439136211</v>
      </c>
      <c r="O28" s="145" t="n">
        <f aca="false">$L28*O$21*O$22</f>
        <v>0.000883174797120702</v>
      </c>
      <c r="P28" s="190" t="n">
        <f aca="false">SUM(M28:O28)</f>
        <v>0.00441587398560351</v>
      </c>
      <c r="Q28" s="185" t="n">
        <f aca="false">SUM(E28,J28,O28)</f>
        <v>0.00243804905733999</v>
      </c>
      <c r="R28" s="186"/>
      <c r="W28" s="183"/>
      <c r="X28" s="186"/>
    </row>
    <row r="29" customFormat="false" ht="15" hidden="false" customHeight="false" outlineLevel="0" collapsed="false">
      <c r="A29" s="180" t="n">
        <v>15</v>
      </c>
      <c r="B29" s="149" t="n">
        <f aca="false">-PMT(Assumptions!$B$21,$A29,Assumptions!$B$34)/Assumptions!$B$6*1000000</f>
        <v>0.00451323825396312</v>
      </c>
      <c r="C29" s="150" t="n">
        <f aca="false">$B29*C$21*C$22</f>
        <v>0.00343006107301197</v>
      </c>
      <c r="D29" s="150" t="n">
        <f aca="false">$B29*D$21*D$22</f>
        <v>0</v>
      </c>
      <c r="E29" s="151" t="n">
        <f aca="false">$B29*E$21*E$22</f>
        <v>0.000180529530158525</v>
      </c>
      <c r="F29" s="150" t="n">
        <f aca="false">SUM(C29:E29)</f>
        <v>0.0036105906031705</v>
      </c>
      <c r="G29" s="149" t="n">
        <f aca="false">-PMT(Assumptions!$B$19,$A29,Assumptions!$C$27)/Assumptions!$B$6*1000000</f>
        <v>0.00583699846914573</v>
      </c>
      <c r="H29" s="150" t="n">
        <f aca="false">$G29*H$21*H$22</f>
        <v>0.00116739969382915</v>
      </c>
      <c r="I29" s="150" t="n">
        <f aca="false">$G29*I$21*I$22</f>
        <v>0.00350219908148744</v>
      </c>
      <c r="J29" s="151" t="n">
        <f aca="false">$G29*J$21*J$22</f>
        <v>0.00116739969382915</v>
      </c>
      <c r="K29" s="150" t="n">
        <f aca="false">SUM(H29:J29)</f>
        <v>0.00583699846914573</v>
      </c>
      <c r="L29" s="149" t="n">
        <f aca="false">-PMT(Assumptions!$B$20,$A29,Assumptions!$D$27)/Assumptions!$B$6*1000000</f>
        <v>0.00523046482398721</v>
      </c>
      <c r="M29" s="150" t="n">
        <f aca="false">$L29*M$21*M$22</f>
        <v>0.000784569723598081</v>
      </c>
      <c r="N29" s="150" t="n">
        <f aca="false">$L29*N$21*N$22</f>
        <v>0.00235370917079424</v>
      </c>
      <c r="O29" s="151" t="n">
        <f aca="false">$L29*O$21*O$22</f>
        <v>0.000784569723598081</v>
      </c>
      <c r="P29" s="191" t="n">
        <f aca="false">SUM(M29:O29)</f>
        <v>0.00392284861799041</v>
      </c>
      <c r="Q29" s="185" t="n">
        <f aca="false">SUM(E29,J29,O29)</f>
        <v>0.00213249894758575</v>
      </c>
    </row>
    <row r="30" customFormat="false" ht="15" hidden="false" customHeight="false" outlineLevel="0" collapsed="false">
      <c r="A30" s="192"/>
      <c r="B30" s="192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5"/>
    </row>
    <row r="31" customFormat="false" ht="15" hidden="false" customHeight="false" outlineLevel="0" collapsed="false">
      <c r="A31" s="34"/>
      <c r="B31" s="12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6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</row>
    <row r="32" customFormat="false" ht="15.75" hidden="false" customHeight="false" outlineLevel="0" collapsed="false">
      <c r="A32" s="34"/>
      <c r="B32" s="16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93"/>
      <c r="R32" s="104"/>
      <c r="S32" s="104"/>
      <c r="T32" s="104"/>
      <c r="U32" s="104"/>
      <c r="V32" s="104"/>
      <c r="W32" s="10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16.5" hidden="false" customHeight="true" outlineLevel="0" collapsed="false">
      <c r="A33" s="194" t="s">
        <v>41</v>
      </c>
      <c r="B33" s="113" t="s">
        <v>74</v>
      </c>
      <c r="C33" s="113"/>
      <c r="D33" s="113"/>
      <c r="E33" s="113"/>
      <c r="F33" s="171"/>
      <c r="G33" s="114" t="s">
        <v>75</v>
      </c>
      <c r="H33" s="114"/>
      <c r="I33" s="114"/>
      <c r="J33" s="114"/>
      <c r="K33" s="172"/>
      <c r="L33" s="114" t="s">
        <v>86</v>
      </c>
      <c r="M33" s="114"/>
      <c r="N33" s="114"/>
      <c r="O33" s="114"/>
      <c r="P33" s="195"/>
      <c r="Q33" s="141"/>
      <c r="R33" s="105"/>
      <c r="S33" s="105"/>
      <c r="T33" s="105"/>
      <c r="U33" s="105"/>
      <c r="V33" s="105"/>
      <c r="W33" s="105"/>
      <c r="X33" s="105"/>
      <c r="Y33" s="105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6"/>
      <c r="FL33" s="136"/>
      <c r="FM33" s="136"/>
      <c r="FN33" s="136"/>
      <c r="FO33" s="136"/>
      <c r="FP33" s="136"/>
      <c r="FQ33" s="136"/>
      <c r="FR33" s="136"/>
      <c r="FS33" s="136"/>
      <c r="FT33" s="136"/>
      <c r="FU33" s="136"/>
      <c r="FV33" s="136"/>
      <c r="FW33" s="136"/>
      <c r="FX33" s="136"/>
      <c r="FY33" s="136"/>
      <c r="FZ33" s="136"/>
      <c r="GA33" s="136"/>
      <c r="GB33" s="136"/>
      <c r="GC33" s="136"/>
      <c r="GD33" s="136"/>
      <c r="GE33" s="136"/>
      <c r="GF33" s="136"/>
      <c r="GG33" s="136"/>
      <c r="GH33" s="136"/>
      <c r="GI33" s="136"/>
      <c r="GJ33" s="136"/>
      <c r="GK33" s="136"/>
      <c r="GL33" s="136"/>
      <c r="GM33" s="136"/>
      <c r="GN33" s="136"/>
      <c r="GO33" s="136"/>
      <c r="GP33" s="136"/>
      <c r="GQ33" s="136"/>
      <c r="GR33" s="136"/>
      <c r="GS33" s="136"/>
      <c r="GT33" s="136"/>
      <c r="GU33" s="136"/>
      <c r="GV33" s="136"/>
      <c r="GW33" s="136"/>
      <c r="GX33" s="136"/>
      <c r="GY33" s="136"/>
      <c r="GZ33" s="136"/>
      <c r="HA33" s="136"/>
      <c r="HB33" s="136"/>
      <c r="HC33" s="136"/>
      <c r="HD33" s="136"/>
      <c r="HE33" s="136"/>
      <c r="HF33" s="136"/>
      <c r="HG33" s="136"/>
      <c r="HH33" s="136"/>
      <c r="HI33" s="136"/>
      <c r="HJ33" s="136"/>
      <c r="HK33" s="136"/>
      <c r="HL33" s="136"/>
      <c r="HM33" s="136"/>
      <c r="HN33" s="136"/>
      <c r="HO33" s="136"/>
      <c r="HP33" s="136"/>
      <c r="HQ33" s="136"/>
      <c r="HR33" s="136"/>
      <c r="HS33" s="136"/>
      <c r="HT33" s="136"/>
      <c r="HU33" s="136"/>
      <c r="HV33" s="136"/>
      <c r="HW33" s="136"/>
      <c r="HX33" s="136"/>
      <c r="HY33" s="136"/>
      <c r="HZ33" s="136"/>
      <c r="IA33" s="136"/>
      <c r="IB33" s="136"/>
      <c r="IC33" s="136"/>
      <c r="ID33" s="136"/>
      <c r="IE33" s="136"/>
      <c r="IF33" s="136"/>
      <c r="IG33" s="136"/>
      <c r="IH33" s="136"/>
      <c r="II33" s="136"/>
      <c r="IJ33" s="136"/>
      <c r="IK33" s="136"/>
      <c r="IL33" s="136"/>
      <c r="IM33" s="136"/>
      <c r="IN33" s="136"/>
      <c r="IO33" s="136"/>
      <c r="IP33" s="136"/>
      <c r="IQ33" s="136"/>
      <c r="IR33" s="136"/>
      <c r="IS33" s="136"/>
      <c r="IT33" s="136"/>
      <c r="IU33" s="136"/>
      <c r="IV33" s="136"/>
      <c r="IW33" s="136"/>
    </row>
    <row r="34" customFormat="false" ht="14.25" hidden="false" customHeight="false" outlineLevel="0" collapsed="false">
      <c r="A34" s="34"/>
      <c r="B34" s="119" t="s">
        <v>43</v>
      </c>
      <c r="C34" s="120" t="s">
        <v>45</v>
      </c>
      <c r="D34" s="120" t="s">
        <v>48</v>
      </c>
      <c r="E34" s="121" t="s">
        <v>53</v>
      </c>
      <c r="F34" s="175"/>
      <c r="G34" s="174" t="s">
        <v>43</v>
      </c>
      <c r="H34" s="120" t="s">
        <v>45</v>
      </c>
      <c r="I34" s="120" t="s">
        <v>48</v>
      </c>
      <c r="J34" s="121" t="s">
        <v>53</v>
      </c>
      <c r="K34" s="175"/>
      <c r="L34" s="174" t="s">
        <v>43</v>
      </c>
      <c r="M34" s="120" t="s">
        <v>45</v>
      </c>
      <c r="N34" s="120" t="s">
        <v>48</v>
      </c>
      <c r="O34" s="121" t="s">
        <v>53</v>
      </c>
      <c r="P34" s="196"/>
      <c r="Q34" s="146"/>
      <c r="R34" s="144"/>
      <c r="S34" s="34"/>
      <c r="T34" s="34"/>
      <c r="U34" s="34"/>
      <c r="V34" s="34"/>
      <c r="W34" s="147"/>
      <c r="X34" s="14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5" hidden="false" customHeight="false" outlineLevel="0" collapsed="false">
      <c r="A35" s="34"/>
      <c r="B35" s="124"/>
      <c r="C35" s="127"/>
      <c r="D35" s="127"/>
      <c r="E35" s="128"/>
      <c r="F35" s="127"/>
      <c r="G35" s="124"/>
      <c r="H35" s="127"/>
      <c r="I35" s="127"/>
      <c r="J35" s="128"/>
      <c r="K35" s="127"/>
      <c r="L35" s="124"/>
      <c r="M35" s="127"/>
      <c r="N35" s="127"/>
      <c r="O35" s="128"/>
      <c r="P35" s="196"/>
      <c r="Q35" s="146"/>
      <c r="R35" s="144"/>
      <c r="S35" s="34"/>
      <c r="T35" s="34"/>
      <c r="U35" s="34"/>
      <c r="V35" s="34"/>
      <c r="W35" s="147"/>
      <c r="X35" s="14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false" outlineLevel="0" collapsed="false">
      <c r="A36" s="34"/>
      <c r="B36" s="124" t="s">
        <v>78</v>
      </c>
      <c r="C36" s="125" t="n">
        <f aca="false">Description!$I$23</f>
        <v>0.8</v>
      </c>
      <c r="D36" s="125" t="n">
        <f aca="false">Description!$I$23</f>
        <v>0.8</v>
      </c>
      <c r="E36" s="126" t="n">
        <f aca="false">Description!$I$23</f>
        <v>0.8</v>
      </c>
      <c r="F36" s="125" t="s">
        <v>79</v>
      </c>
      <c r="G36" s="124" t="s">
        <v>78</v>
      </c>
      <c r="H36" s="125" t="n">
        <f aca="false">Description!$I$34</f>
        <v>1</v>
      </c>
      <c r="I36" s="125" t="n">
        <f aca="false">Description!$I$34</f>
        <v>1</v>
      </c>
      <c r="J36" s="126" t="n">
        <f aca="false">Description!$I$34</f>
        <v>1</v>
      </c>
      <c r="K36" s="125" t="s">
        <v>79</v>
      </c>
      <c r="L36" s="124" t="s">
        <v>78</v>
      </c>
      <c r="M36" s="125" t="n">
        <f aca="false">Description!$I$45</f>
        <v>0.75</v>
      </c>
      <c r="N36" s="125" t="n">
        <f aca="false">Description!$I$45</f>
        <v>0.75</v>
      </c>
      <c r="O36" s="126" t="n">
        <f aca="false">Description!$I$45</f>
        <v>0.75</v>
      </c>
      <c r="P36" s="196" t="s">
        <v>83</v>
      </c>
      <c r="Q36" s="146"/>
      <c r="R36" s="144"/>
      <c r="S36" s="34"/>
      <c r="T36" s="34"/>
      <c r="U36" s="34"/>
      <c r="V36" s="34"/>
      <c r="W36" s="147"/>
      <c r="X36" s="14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</row>
    <row r="37" customFormat="false" ht="14.25" hidden="false" customHeight="false" outlineLevel="0" collapsed="false">
      <c r="A37" s="34"/>
      <c r="B37" s="124" t="s">
        <v>80</v>
      </c>
      <c r="C37" s="125" t="n">
        <f aca="false">Description!$I$25</f>
        <v>0.95</v>
      </c>
      <c r="D37" s="125" t="n">
        <f aca="false">Description!$I$26</f>
        <v>0</v>
      </c>
      <c r="E37" s="126" t="n">
        <f aca="false">Description!$I$27</f>
        <v>0.05</v>
      </c>
      <c r="F37" s="125" t="s">
        <v>81</v>
      </c>
      <c r="G37" s="124" t="s">
        <v>80</v>
      </c>
      <c r="H37" s="125" t="n">
        <f aca="false">Description!$I$36</f>
        <v>0.2</v>
      </c>
      <c r="I37" s="125" t="n">
        <f aca="false">Description!$I$37</f>
        <v>0.6</v>
      </c>
      <c r="J37" s="126" t="n">
        <f aca="false">Description!$I$38</f>
        <v>0.2</v>
      </c>
      <c r="K37" s="125" t="s">
        <v>81</v>
      </c>
      <c r="L37" s="124" t="s">
        <v>80</v>
      </c>
      <c r="M37" s="125" t="n">
        <f aca="false">Description!$I$47</f>
        <v>0.2</v>
      </c>
      <c r="N37" s="125" t="n">
        <f aca="false">Description!$I$48</f>
        <v>0.6</v>
      </c>
      <c r="O37" s="126" t="n">
        <f aca="false">Description!$I$49</f>
        <v>0.2</v>
      </c>
      <c r="P37" s="196" t="s">
        <v>81</v>
      </c>
      <c r="Q37" s="146"/>
      <c r="R37" s="144"/>
      <c r="S37" s="34"/>
      <c r="T37" s="34"/>
      <c r="U37" s="34"/>
      <c r="V37" s="34"/>
      <c r="W37" s="147"/>
      <c r="X37" s="14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</row>
    <row r="38" customFormat="false" ht="15.75" hidden="true" customHeight="false" outlineLevel="0" collapsed="false">
      <c r="A38" s="34"/>
      <c r="B38" s="197"/>
      <c r="C38" s="178"/>
      <c r="D38" s="178"/>
      <c r="E38" s="135"/>
      <c r="F38" s="178"/>
      <c r="G38" s="131"/>
      <c r="H38" s="178"/>
      <c r="I38" s="178"/>
      <c r="J38" s="135"/>
      <c r="K38" s="178"/>
      <c r="L38" s="131"/>
      <c r="M38" s="178"/>
      <c r="N38" s="178"/>
      <c r="O38" s="135"/>
      <c r="P38" s="196"/>
      <c r="Q38" s="146"/>
      <c r="R38" s="144"/>
      <c r="S38" s="34"/>
      <c r="T38" s="34"/>
      <c r="U38" s="34"/>
      <c r="V38" s="34"/>
      <c r="W38" s="147" t="n">
        <f aca="false">-PMT(Assumptions!$B$16,$A45,Assumptions!$C$35)/Assumptions!$B$7*1000000</f>
        <v>0</v>
      </c>
      <c r="X38" s="144" t="e">
        <f aca="false">+#REF!+W38+Y38</f>
        <v>#REF!</v>
      </c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</row>
    <row r="39" customFormat="false" ht="15" hidden="false" customHeight="false" outlineLevel="0" collapsed="false">
      <c r="A39" s="34"/>
      <c r="B39" s="131" t="s">
        <v>82</v>
      </c>
      <c r="C39" s="178" t="n">
        <v>1</v>
      </c>
      <c r="D39" s="178" t="n">
        <v>1</v>
      </c>
      <c r="E39" s="135" t="n">
        <v>0</v>
      </c>
      <c r="F39" s="136"/>
      <c r="G39" s="131" t="s">
        <v>82</v>
      </c>
      <c r="H39" s="178" t="n">
        <v>1</v>
      </c>
      <c r="I39" s="178" t="n">
        <v>1</v>
      </c>
      <c r="J39" s="135" t="n">
        <v>0</v>
      </c>
      <c r="K39" s="136"/>
      <c r="L39" s="159" t="s">
        <v>82</v>
      </c>
      <c r="M39" s="136" t="n">
        <v>1</v>
      </c>
      <c r="N39" s="136" t="n">
        <v>1</v>
      </c>
      <c r="O39" s="198" t="n">
        <v>0</v>
      </c>
      <c r="P39" s="196"/>
      <c r="Q39" s="146"/>
      <c r="R39" s="144"/>
      <c r="S39" s="34"/>
      <c r="T39" s="34"/>
      <c r="U39" s="34"/>
      <c r="V39" s="34"/>
      <c r="W39" s="147"/>
      <c r="X39" s="14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</row>
    <row r="40" customFormat="false" ht="30" hidden="false" customHeight="false" outlineLevel="0" collapsed="false">
      <c r="A40" s="179" t="s">
        <v>44</v>
      </c>
      <c r="B40" s="138"/>
      <c r="C40" s="139"/>
      <c r="D40" s="139"/>
      <c r="E40" s="140"/>
      <c r="F40" s="139"/>
      <c r="G40" s="138"/>
      <c r="H40" s="139"/>
      <c r="I40" s="139"/>
      <c r="J40" s="140"/>
      <c r="K40" s="139"/>
      <c r="L40" s="138"/>
      <c r="M40" s="139"/>
      <c r="N40" s="139"/>
      <c r="O40" s="140"/>
      <c r="P40" s="196"/>
      <c r="Q40" s="146"/>
      <c r="R40" s="144"/>
      <c r="S40" s="34"/>
      <c r="T40" s="34"/>
      <c r="U40" s="34"/>
      <c r="V40" s="34"/>
      <c r="W40" s="147"/>
      <c r="X40" s="14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</row>
    <row r="41" customFormat="false" ht="14.25" hidden="false" customHeight="false" outlineLevel="0" collapsed="false">
      <c r="A41" s="180" t="n">
        <v>5</v>
      </c>
      <c r="B41" s="143" t="n">
        <f aca="false">-PMT(Assumptions!$B$21,$A41,Assumptions!$B$35)/Assumptions!$B$7*1000000</f>
        <v>0.0139829322238951</v>
      </c>
      <c r="C41" s="144" t="n">
        <f aca="false">$B41*C$36*C$37</f>
        <v>0.0106270284901602</v>
      </c>
      <c r="D41" s="144" t="n">
        <f aca="false">$B41*D$36*D$37</f>
        <v>0</v>
      </c>
      <c r="E41" s="145" t="n">
        <f aca="false">$B41*E$36*E$37</f>
        <v>0.000559317288955802</v>
      </c>
      <c r="F41" s="144" t="n">
        <f aca="false">SUM(C41:E41)</f>
        <v>0.011186345779116</v>
      </c>
      <c r="G41" s="143" t="n">
        <f aca="false">-PMT(Assumptions!$B$19,$A41,Assumptions!$C$28)/Assumptions!$B$7*1000000</f>
        <v>0.0300992832951176</v>
      </c>
      <c r="H41" s="144" t="n">
        <f aca="false">$G41*H$36*H$37</f>
        <v>0.00601985665902351</v>
      </c>
      <c r="I41" s="144" t="n">
        <f aca="false">$G41*I$36*I$37</f>
        <v>0.0180595699770705</v>
      </c>
      <c r="J41" s="145" t="n">
        <f aca="false">$G41*J$36*J$37</f>
        <v>0.00601985665902351</v>
      </c>
      <c r="K41" s="144" t="n">
        <f aca="false">SUM(H41:J41)</f>
        <v>0.0300992832951176</v>
      </c>
      <c r="L41" s="143" t="n">
        <f aca="false">-PMT(Assumptions!$B$20,$A41,Assumptions!$D$28)/Assumptions!$B$7*1000000</f>
        <v>0.0246206818351431</v>
      </c>
      <c r="M41" s="144" t="n">
        <f aca="false">$L41*M$36*M$37</f>
        <v>0.00369310227527146</v>
      </c>
      <c r="N41" s="144" t="n">
        <f aca="false">$L41*N$36*N$37</f>
        <v>0.0110793068258144</v>
      </c>
      <c r="O41" s="145" t="n">
        <f aca="false">$L41*O$36*O$37</f>
        <v>0.00369310227527146</v>
      </c>
      <c r="P41" s="189" t="n">
        <f aca="false">SUM(M41:O41)</f>
        <v>0.0184655113763573</v>
      </c>
      <c r="Q41" s="185" t="n">
        <f aca="false">SUM(E41,J41,O41)</f>
        <v>0.0102722762232508</v>
      </c>
      <c r="R41" s="186"/>
      <c r="W41" s="183"/>
      <c r="X41" s="186"/>
    </row>
    <row r="42" customFormat="false" ht="14.25" hidden="false" customHeight="false" outlineLevel="0" collapsed="false">
      <c r="A42" s="180" t="n">
        <v>7</v>
      </c>
      <c r="B42" s="143" t="n">
        <f aca="false">-PMT(Assumptions!$B$21,$A42,Assumptions!$B$35)/Assumptions!$B$7*1000000</f>
        <v>0.0105871784754977</v>
      </c>
      <c r="C42" s="144" t="n">
        <f aca="false">$B42*C$36*C$37</f>
        <v>0.00804625564137822</v>
      </c>
      <c r="D42" s="144" t="n">
        <f aca="false">$B42*D$36*D$37</f>
        <v>0</v>
      </c>
      <c r="E42" s="145" t="n">
        <f aca="false">$B42*E$36*E$37</f>
        <v>0.000423487139019906</v>
      </c>
      <c r="F42" s="144" t="n">
        <f aca="false">SUM(C42:E42)</f>
        <v>0.00846974278039813</v>
      </c>
      <c r="G42" s="143" t="n">
        <f aca="false">-PMT(Assumptions!$B$19,$A42,Assumptions!$C$28)/Assumptions!$B$7*1000000</f>
        <v>0.0227896752360291</v>
      </c>
      <c r="H42" s="144" t="n">
        <f aca="false">$G42*H$36*H$37</f>
        <v>0.00455793504720583</v>
      </c>
      <c r="I42" s="144" t="n">
        <f aca="false">$G42*I$36*I$37</f>
        <v>0.0136738051416175</v>
      </c>
      <c r="J42" s="145" t="n">
        <f aca="false">$G42*J$36*J$37</f>
        <v>0.00455793504720583</v>
      </c>
      <c r="K42" s="144" t="n">
        <f aca="false">SUM(H42:J42)</f>
        <v>0.0227896752360291</v>
      </c>
      <c r="L42" s="143" t="n">
        <f aca="false">-PMT(Assumptions!$B$20,$A42,Assumptions!$D$28)/Assumptions!$B$7*1000000</f>
        <v>0.0190277694512176</v>
      </c>
      <c r="M42" s="144" t="n">
        <f aca="false">$L42*M$36*M$37</f>
        <v>0.00285416541768264</v>
      </c>
      <c r="N42" s="144" t="n">
        <f aca="false">$L42*N$36*N$37</f>
        <v>0.00856249625304793</v>
      </c>
      <c r="O42" s="145" t="n">
        <f aca="false">$L42*O$36*O$37</f>
        <v>0.00285416541768264</v>
      </c>
      <c r="P42" s="190" t="n">
        <f aca="false">SUM(M42:O42)</f>
        <v>0.0142708270884132</v>
      </c>
      <c r="Q42" s="185" t="n">
        <f aca="false">SUM(E42,J42,O42)</f>
        <v>0.00783558760390838</v>
      </c>
      <c r="R42" s="186"/>
      <c r="W42" s="183"/>
      <c r="X42" s="186"/>
    </row>
    <row r="43" customFormat="false" ht="14.25" hidden="false" customHeight="false" outlineLevel="0" collapsed="false">
      <c r="A43" s="180" t="n">
        <v>10</v>
      </c>
      <c r="B43" s="143" t="n">
        <f aca="false">-PMT(Assumptions!$B$21,$A43,Assumptions!$B$35)/Assumptions!$B$7*1000000</f>
        <v>0.00806875517016682</v>
      </c>
      <c r="C43" s="144" t="n">
        <f aca="false">$B43*C$36*C$37</f>
        <v>0.00613225392932678</v>
      </c>
      <c r="D43" s="144" t="n">
        <f aca="false">$B43*D$36*D$37</f>
        <v>0</v>
      </c>
      <c r="E43" s="145" t="n">
        <f aca="false">$B43*E$36*E$37</f>
        <v>0.000322750206806673</v>
      </c>
      <c r="F43" s="144" t="n">
        <f aca="false">SUM(C43:E43)</f>
        <v>0.00645500413613345</v>
      </c>
      <c r="G43" s="143" t="n">
        <f aca="false">-PMT(Assumptions!$B$19,$A43,Assumptions!$C$28)/Assumptions!$B$7*1000000</f>
        <v>0.0173685850590602</v>
      </c>
      <c r="H43" s="144" t="n">
        <f aca="false">$G43*H$36*H$37</f>
        <v>0.00347371701181205</v>
      </c>
      <c r="I43" s="144" t="n">
        <f aca="false">$G43*I$36*I$37</f>
        <v>0.0104211510354361</v>
      </c>
      <c r="J43" s="145" t="n">
        <f aca="false">$G43*J$36*J$37</f>
        <v>0.00347371701181205</v>
      </c>
      <c r="K43" s="144" t="n">
        <f aca="false">SUM(H43:J43)</f>
        <v>0.0173685850590602</v>
      </c>
      <c r="L43" s="143" t="n">
        <f aca="false">-PMT(Assumptions!$B$20,$A43,Assumptions!$D$28)/Assumptions!$B$7*1000000</f>
        <v>0.0149222458822243</v>
      </c>
      <c r="M43" s="144" t="n">
        <f aca="false">$L43*M$36*M$37</f>
        <v>0.00223833688233364</v>
      </c>
      <c r="N43" s="144" t="n">
        <f aca="false">$L43*N$36*N$37</f>
        <v>0.00671501064700092</v>
      </c>
      <c r="O43" s="145" t="n">
        <f aca="false">$L43*O$36*O$37</f>
        <v>0.00223833688233364</v>
      </c>
      <c r="P43" s="190" t="n">
        <f aca="false">SUM(M43:O43)</f>
        <v>0.0111916844116682</v>
      </c>
      <c r="Q43" s="185" t="n">
        <f aca="false">SUM(E43,J43,O43)</f>
        <v>0.00603480410095236</v>
      </c>
      <c r="R43" s="186"/>
      <c r="W43" s="183"/>
      <c r="X43" s="186"/>
    </row>
    <row r="44" customFormat="false" ht="14.25" hidden="false" customHeight="false" outlineLevel="0" collapsed="false">
      <c r="A44" s="180" t="n">
        <v>12</v>
      </c>
      <c r="B44" s="143" t="n">
        <f aca="false">-PMT(Assumptions!$B$21,$A44,Assumptions!$B$35)/Assumptions!$B$7*1000000</f>
        <v>0.00710490349388322</v>
      </c>
      <c r="C44" s="144" t="n">
        <f aca="false">$B44*C$36*C$37</f>
        <v>0.00539972665535125</v>
      </c>
      <c r="D44" s="144" t="n">
        <f aca="false">$B44*D$36*D$37</f>
        <v>0</v>
      </c>
      <c r="E44" s="145" t="n">
        <f aca="false">$B44*E$36*E$37</f>
        <v>0.000284196139755329</v>
      </c>
      <c r="F44" s="144" t="n">
        <f aca="false">SUM(C44:E44)</f>
        <v>0.00568392279510658</v>
      </c>
      <c r="G44" s="143" t="n">
        <f aca="false">-PMT(Assumptions!$B$19,$A44,Assumptions!$C$28)/Assumptions!$B$7*1000000</f>
        <v>0.0152938239006419</v>
      </c>
      <c r="H44" s="144" t="n">
        <f aca="false">$G44*H$36*H$37</f>
        <v>0.00305876478012838</v>
      </c>
      <c r="I44" s="144" t="n">
        <f aca="false">$G44*I$36*I$37</f>
        <v>0.00917629434038513</v>
      </c>
      <c r="J44" s="145" t="n">
        <f aca="false">$G44*J$36*J$37</f>
        <v>0.00305876478012838</v>
      </c>
      <c r="K44" s="144" t="n">
        <f aca="false">SUM(H44:J44)</f>
        <v>0.0152938239006419</v>
      </c>
      <c r="L44" s="143" t="n">
        <f aca="false">-PMT(Assumptions!$B$20,$A44,Assumptions!$D$28)/Assumptions!$B$7*1000000</f>
        <v>0.0133737662743811</v>
      </c>
      <c r="M44" s="144" t="n">
        <f aca="false">$L44*M$36*M$37</f>
        <v>0.00200606494115716</v>
      </c>
      <c r="N44" s="144" t="n">
        <f aca="false">$L44*N$36*N$37</f>
        <v>0.00601819482347148</v>
      </c>
      <c r="O44" s="145" t="n">
        <f aca="false">$L44*O$36*O$37</f>
        <v>0.00200606494115716</v>
      </c>
      <c r="P44" s="190" t="n">
        <f aca="false">SUM(M44:O44)</f>
        <v>0.0100303247057858</v>
      </c>
      <c r="Q44" s="185" t="n">
        <f aca="false">SUM(E44,J44,O44)</f>
        <v>0.00534902586104087</v>
      </c>
      <c r="R44" s="186"/>
      <c r="W44" s="183"/>
      <c r="X44" s="186"/>
    </row>
    <row r="45" customFormat="false" ht="15" hidden="false" customHeight="false" outlineLevel="0" collapsed="false">
      <c r="A45" s="180" t="n">
        <v>15</v>
      </c>
      <c r="B45" s="149" t="n">
        <f aca="false">-PMT(Assumptions!$B$21,$A45,Assumptions!$B$35)/Assumptions!$B$7*1000000</f>
        <v>0.00615928072001567</v>
      </c>
      <c r="C45" s="150" t="n">
        <f aca="false">$B45*C$36*C$37</f>
        <v>0.00468105334721191</v>
      </c>
      <c r="D45" s="150" t="n">
        <f aca="false">$B45*D$36*D$37</f>
        <v>0</v>
      </c>
      <c r="E45" s="151" t="n">
        <f aca="false">$B45*E$36*E$37</f>
        <v>0.000246371228800627</v>
      </c>
      <c r="F45" s="150" t="n">
        <f aca="false">SUM(C45:E45)</f>
        <v>0.00492742457601254</v>
      </c>
      <c r="G45" s="149" t="n">
        <f aca="false">-PMT(Assumptions!$B$19,$A45,Assumptions!$C$28)/Assumptions!$B$7*1000000</f>
        <v>0.0132583017865952</v>
      </c>
      <c r="H45" s="150" t="n">
        <f aca="false">$G45*H$36*H$37</f>
        <v>0.00265166035731904</v>
      </c>
      <c r="I45" s="150" t="n">
        <f aca="false">$G45*I$36*I$37</f>
        <v>0.00795498107195712</v>
      </c>
      <c r="J45" s="151" t="n">
        <f aca="false">$G45*J$36*J$37</f>
        <v>0.00265166035731904</v>
      </c>
      <c r="K45" s="150" t="n">
        <f aca="false">SUM(H45:J45)</f>
        <v>0.0132583017865952</v>
      </c>
      <c r="L45" s="149" t="n">
        <f aca="false">-PMT(Assumptions!$B$20,$A45,Assumptions!$D$28)/Assumptions!$B$7*1000000</f>
        <v>0.0118806063573873</v>
      </c>
      <c r="M45" s="150" t="n">
        <f aca="false">$L45*M$36*M$37</f>
        <v>0.0017820909536081</v>
      </c>
      <c r="N45" s="150" t="n">
        <f aca="false">$L45*N$36*N$37</f>
        <v>0.0053462728608243</v>
      </c>
      <c r="O45" s="151" t="n">
        <f aca="false">$L45*O$36*O$37</f>
        <v>0.0017820909536081</v>
      </c>
      <c r="P45" s="191" t="n">
        <f aca="false">SUM(M45:O45)</f>
        <v>0.00891045476804051</v>
      </c>
      <c r="Q45" s="199" t="n">
        <f aca="false">SUM(E45,J45,O45)</f>
        <v>0.00468012253972777</v>
      </c>
    </row>
    <row r="46" customFormat="false" ht="15" hidden="false" customHeight="false" outlineLevel="0" collapsed="false">
      <c r="A46" s="192"/>
      <c r="B46" s="19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</row>
    <row r="47" customFormat="false" ht="15" hidden="false" customHeight="false" outlineLevel="0" collapsed="false">
      <c r="A47" s="192"/>
      <c r="B47" s="19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</row>
    <row r="48" customFormat="false" ht="15" hidden="false" customHeight="false" outlineLevel="0" collapsed="false">
      <c r="A48" s="192"/>
      <c r="B48" s="19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</row>
    <row r="49" customFormat="false" ht="15" hidden="false" customHeight="false" outlineLevel="0" collapsed="false">
      <c r="A49" s="111"/>
      <c r="B49" s="111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104"/>
      <c r="S49" s="104"/>
      <c r="T49" s="104"/>
      <c r="U49" s="104"/>
      <c r="V49" s="104"/>
      <c r="W49" s="104"/>
      <c r="X49" s="34"/>
    </row>
    <row r="50" customFormat="false" ht="15" hidden="false" customHeight="false" outlineLevel="0" collapsed="false">
      <c r="A50" s="105"/>
      <c r="B50" s="105"/>
      <c r="C50" s="105"/>
      <c r="D50" s="105"/>
      <c r="E50" s="105"/>
      <c r="F50" s="105"/>
      <c r="G50" s="105"/>
      <c r="H50" s="169"/>
      <c r="I50" s="169"/>
      <c r="J50" s="169"/>
      <c r="K50" s="169"/>
      <c r="L50" s="169"/>
      <c r="M50" s="169"/>
      <c r="N50" s="169"/>
      <c r="O50" s="169"/>
      <c r="P50" s="169"/>
      <c r="Q50" s="105"/>
      <c r="R50" s="105"/>
      <c r="S50" s="105"/>
      <c r="T50" s="105"/>
      <c r="U50" s="105"/>
      <c r="V50" s="105"/>
      <c r="W50" s="105"/>
      <c r="X50" s="105"/>
      <c r="Y50" s="105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V50" s="184"/>
      <c r="BW50" s="184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/>
      <c r="CJ50" s="184"/>
      <c r="CK50" s="184"/>
      <c r="CL50" s="184"/>
      <c r="CM50" s="184"/>
      <c r="CN50" s="184"/>
      <c r="CO50" s="184"/>
      <c r="CP50" s="184"/>
      <c r="CQ50" s="184"/>
      <c r="CR50" s="184"/>
      <c r="CS50" s="184"/>
      <c r="CT50" s="184"/>
      <c r="CU50" s="184"/>
      <c r="CV50" s="184"/>
      <c r="CW50" s="184"/>
      <c r="CX50" s="184"/>
      <c r="CY50" s="184"/>
      <c r="CZ50" s="184"/>
      <c r="DA50" s="184"/>
      <c r="DB50" s="184"/>
      <c r="DC50" s="184"/>
      <c r="DD50" s="184"/>
      <c r="DE50" s="184"/>
      <c r="DF50" s="184"/>
      <c r="DG50" s="184"/>
      <c r="DH50" s="184"/>
      <c r="DI50" s="184"/>
      <c r="DJ50" s="184"/>
      <c r="DK50" s="184"/>
      <c r="DL50" s="184"/>
      <c r="DM50" s="184"/>
      <c r="DN50" s="184"/>
      <c r="DO50" s="184"/>
      <c r="DP50" s="184"/>
      <c r="DQ50" s="184"/>
      <c r="DR50" s="184"/>
      <c r="DS50" s="184"/>
      <c r="DT50" s="184"/>
      <c r="DU50" s="184"/>
      <c r="DV50" s="184"/>
      <c r="DW50" s="184"/>
      <c r="DX50" s="184"/>
      <c r="DY50" s="184"/>
      <c r="DZ50" s="184"/>
      <c r="EA50" s="184"/>
      <c r="EB50" s="184"/>
      <c r="EC50" s="184"/>
      <c r="ED50" s="184"/>
      <c r="EE50" s="184"/>
      <c r="EF50" s="184"/>
      <c r="EG50" s="184"/>
      <c r="EH50" s="184"/>
      <c r="EI50" s="184"/>
      <c r="EJ50" s="184"/>
      <c r="EK50" s="184"/>
      <c r="EL50" s="184"/>
      <c r="EM50" s="184"/>
      <c r="EN50" s="184"/>
      <c r="EO50" s="184"/>
      <c r="EP50" s="184"/>
      <c r="EQ50" s="184"/>
      <c r="ER50" s="184"/>
      <c r="ES50" s="184"/>
      <c r="ET50" s="184"/>
      <c r="EU50" s="184"/>
      <c r="EV50" s="184"/>
      <c r="EW50" s="184"/>
      <c r="EX50" s="184"/>
      <c r="EY50" s="184"/>
      <c r="EZ50" s="184"/>
      <c r="FA50" s="184"/>
      <c r="FB50" s="184"/>
      <c r="FC50" s="184"/>
      <c r="FD50" s="184"/>
      <c r="FE50" s="184"/>
      <c r="FF50" s="184"/>
      <c r="FG50" s="184"/>
      <c r="FH50" s="184"/>
      <c r="FI50" s="184"/>
      <c r="FJ50" s="184"/>
      <c r="FK50" s="184"/>
      <c r="FL50" s="184"/>
      <c r="FM50" s="184"/>
      <c r="FN50" s="184"/>
      <c r="FO50" s="184"/>
      <c r="FP50" s="184"/>
      <c r="FQ50" s="184"/>
      <c r="FR50" s="184"/>
      <c r="FS50" s="184"/>
      <c r="FT50" s="184"/>
      <c r="FU50" s="184"/>
      <c r="FV50" s="184"/>
      <c r="FW50" s="184"/>
      <c r="FX50" s="184"/>
      <c r="FY50" s="184"/>
      <c r="FZ50" s="184"/>
      <c r="GA50" s="184"/>
      <c r="GB50" s="184"/>
      <c r="GC50" s="184"/>
      <c r="GD50" s="184"/>
      <c r="GE50" s="184"/>
      <c r="GF50" s="184"/>
      <c r="GG50" s="184"/>
      <c r="GH50" s="184"/>
      <c r="GI50" s="184"/>
      <c r="GJ50" s="184"/>
      <c r="GK50" s="184"/>
      <c r="GL50" s="184"/>
      <c r="GM50" s="184"/>
      <c r="GN50" s="184"/>
      <c r="GO50" s="184"/>
      <c r="GP50" s="184"/>
      <c r="GQ50" s="184"/>
      <c r="GR50" s="184"/>
      <c r="GS50" s="184"/>
      <c r="GT50" s="184"/>
      <c r="GU50" s="184"/>
      <c r="GV50" s="184"/>
      <c r="GW50" s="184"/>
      <c r="GX50" s="184"/>
      <c r="GY50" s="184"/>
      <c r="GZ50" s="184"/>
      <c r="HA50" s="184"/>
      <c r="HB50" s="184"/>
      <c r="HC50" s="184"/>
      <c r="HD50" s="184"/>
      <c r="HE50" s="184"/>
      <c r="HF50" s="184"/>
      <c r="HG50" s="184"/>
      <c r="HH50" s="184"/>
      <c r="HI50" s="184"/>
      <c r="HJ50" s="184"/>
      <c r="HK50" s="184"/>
      <c r="HL50" s="184"/>
      <c r="HM50" s="184"/>
      <c r="HN50" s="184"/>
      <c r="HO50" s="184"/>
      <c r="HP50" s="184"/>
      <c r="HQ50" s="184"/>
      <c r="HR50" s="184"/>
      <c r="HS50" s="184"/>
      <c r="HT50" s="184"/>
      <c r="HU50" s="184"/>
      <c r="HV50" s="184"/>
      <c r="HW50" s="184"/>
      <c r="HX50" s="184"/>
      <c r="HY50" s="184"/>
      <c r="HZ50" s="184"/>
      <c r="IA50" s="184"/>
      <c r="IB50" s="184"/>
      <c r="IC50" s="184"/>
      <c r="ID50" s="184"/>
      <c r="IE50" s="184"/>
      <c r="IF50" s="184"/>
      <c r="IG50" s="184"/>
      <c r="IH50" s="184"/>
      <c r="II50" s="184"/>
      <c r="IJ50" s="184"/>
      <c r="IK50" s="184"/>
      <c r="IL50" s="184"/>
      <c r="IM50" s="184"/>
      <c r="IN50" s="184"/>
      <c r="IO50" s="184"/>
      <c r="IP50" s="184"/>
      <c r="IQ50" s="184"/>
      <c r="IR50" s="184"/>
      <c r="IS50" s="184"/>
      <c r="IT50" s="184"/>
      <c r="IU50" s="184"/>
      <c r="IV50" s="184"/>
      <c r="IW50" s="184"/>
    </row>
    <row r="51" customFormat="false" ht="14.25" hidden="false" customHeight="false" outlineLevel="0" collapsed="false">
      <c r="A51" s="170"/>
      <c r="B51" s="170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4"/>
      <c r="S51" s="34"/>
      <c r="T51" s="34"/>
      <c r="U51" s="34"/>
      <c r="V51" s="34"/>
      <c r="W51" s="147"/>
      <c r="X51" s="144"/>
    </row>
    <row r="52" customFormat="false" ht="14.25" hidden="false" customHeight="false" outlineLevel="0" collapsed="false">
      <c r="A52" s="170"/>
      <c r="B52" s="170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4"/>
      <c r="S52" s="34"/>
      <c r="T52" s="34"/>
      <c r="U52" s="34"/>
      <c r="V52" s="34"/>
      <c r="W52" s="147"/>
      <c r="X52" s="144"/>
    </row>
    <row r="53" customFormat="false" ht="14.25" hidden="false" customHeight="false" outlineLevel="0" collapsed="false">
      <c r="A53" s="170"/>
      <c r="B53" s="170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4"/>
      <c r="S53" s="34"/>
      <c r="T53" s="34"/>
      <c r="U53" s="34"/>
      <c r="V53" s="34"/>
      <c r="W53" s="147"/>
      <c r="X53" s="144"/>
    </row>
    <row r="54" customFormat="false" ht="14.25" hidden="false" customHeight="false" outlineLevel="0" collapsed="false">
      <c r="A54" s="170"/>
      <c r="B54" s="170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4"/>
      <c r="S54" s="34"/>
      <c r="T54" s="34"/>
      <c r="U54" s="34"/>
      <c r="V54" s="34"/>
      <c r="W54" s="147"/>
      <c r="X54" s="144"/>
    </row>
    <row r="55" customFormat="false" ht="14.25" hidden="false" customHeight="false" outlineLevel="0" collapsed="false">
      <c r="A55" s="170"/>
      <c r="B55" s="170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4"/>
      <c r="S55" s="34"/>
      <c r="T55" s="34"/>
      <c r="U55" s="34"/>
      <c r="V55" s="34"/>
      <c r="W55" s="147"/>
      <c r="X55" s="144"/>
    </row>
  </sheetData>
  <mergeCells count="12">
    <mergeCell ref="B3:E3"/>
    <mergeCell ref="G3:J3"/>
    <mergeCell ref="L3:O3"/>
    <mergeCell ref="R8:W8"/>
    <mergeCell ref="B18:E18"/>
    <mergeCell ref="G18:J18"/>
    <mergeCell ref="L18:O18"/>
    <mergeCell ref="R32:W32"/>
    <mergeCell ref="B33:E33"/>
    <mergeCell ref="G33:J33"/>
    <mergeCell ref="L33:O33"/>
    <mergeCell ref="R49:W4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&amp;C&amp;"Arial,Bold"&amp;14POTENTIAL EXPOSURE OF CALIFORNIA DIRECT ACCESS CUSTOMERS&amp;R&amp;D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2001-08-26T13:50:35Z</dcterms:created>
  <dc:creator>jthome</dc:creator>
  <dc:description/>
  <dc:language>en-US</dc:language>
  <cp:lastModifiedBy>jthome</cp:lastModifiedBy>
  <cp:lastPrinted>2001-08-28T12:01:40Z</cp:lastPrinted>
  <dcterms:modified xsi:type="dcterms:W3CDTF">2001-08-28T12:11:29Z</dcterms:modified>
  <cp:revision>0</cp:revision>
  <dc:subject/>
  <dc:title/>
</cp:coreProperties>
</file>