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Legacy" sheetId="2" state="visible" r:id="rId4"/>
    <sheet name="New" sheetId="3" state="visible" r:id="rId5"/>
  </sheets>
  <definedNames>
    <definedName function="false" hidden="false" localSheetId="0" name="_xlnm.Print_Area" vbProcedure="false">Assumptions!$A$1:$P$73</definedName>
    <definedName function="false" hidden="false" localSheetId="1" name="_xlnm.Print_Area" vbProcedure="false">Legacy!$A$1:$R$48</definedName>
    <definedName function="false" hidden="false" localSheetId="2" name="_xlnm.Print_Area" vbProcedure="false">New!$A$1:$R$48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<sst xmlns="http://schemas.openxmlformats.org/spreadsheetml/2006/main" count="180" uniqueCount="54">
  <si>
    <t xml:space="preserve">ASSUMPTIONS/DATA</t>
  </si>
  <si>
    <r>
      <rPr>
        <b val="true"/>
        <sz val="10"/>
        <rFont val="Arial"/>
        <family val="2"/>
      </rPr>
      <t xml:space="preserve">SCENARIO ANALYSIS (</t>
    </r>
    <r>
      <rPr>
        <b val="true"/>
        <sz val="10"/>
        <color rgb="FF3366FF"/>
        <rFont val="Arial"/>
        <family val="2"/>
      </rPr>
      <t xml:space="preserve">scenario numbers</t>
    </r>
    <r>
      <rPr>
        <b val="true"/>
        <sz val="10"/>
        <rFont val="Arial"/>
        <family val="2"/>
      </rPr>
      <t xml:space="preserve"> can be changed)</t>
    </r>
  </si>
  <si>
    <t xml:space="preserve">KEY</t>
  </si>
  <si>
    <t xml:space="preserve">Scenario 1-</t>
  </si>
  <si>
    <t xml:space="preserve">Impacts all DA customers</t>
  </si>
  <si>
    <t xml:space="preserve">ANNUAL SALES</t>
  </si>
  <si>
    <t xml:space="preserve">Scenario 2-</t>
  </si>
  <si>
    <t xml:space="preserve">Impact is prorated</t>
  </si>
  <si>
    <t xml:space="preserve">PG&amp;E</t>
  </si>
  <si>
    <t xml:space="preserve">Scenario 3-</t>
  </si>
  <si>
    <t xml:space="preserve">Costs do not apply</t>
  </si>
  <si>
    <t xml:space="preserve">Edison</t>
  </si>
  <si>
    <t xml:space="preserve">Legacy Customers</t>
  </si>
  <si>
    <t xml:space="preserve">SDG&amp;E</t>
  </si>
  <si>
    <t xml:space="preserve">Total</t>
  </si>
  <si>
    <t xml:space="preserve">Scenario</t>
  </si>
  <si>
    <t xml:space="preserve">Amortization (years)</t>
  </si>
  <si>
    <t xml:space="preserve">Utility Undercollection</t>
  </si>
  <si>
    <t xml:space="preserve">BONDS</t>
  </si>
  <si>
    <t xml:space="preserve">Bonds</t>
  </si>
  <si>
    <t xml:space="preserve">Amount Raised</t>
  </si>
  <si>
    <t xml:space="preserve">Rate</t>
  </si>
  <si>
    <t xml:space="preserve">Interest</t>
  </si>
  <si>
    <t xml:space="preserve">Contracts </t>
  </si>
  <si>
    <t xml:space="preserve">Sub Total</t>
  </si>
  <si>
    <t xml:space="preserve">Regulatory Costs</t>
  </si>
  <si>
    <t xml:space="preserve">ASSUMED DISCOUNT RATES</t>
  </si>
  <si>
    <t xml:space="preserve">SCE</t>
  </si>
  <si>
    <t xml:space="preserve">Contracts</t>
  </si>
  <si>
    <t xml:space="preserve">Undercollection</t>
  </si>
  <si>
    <t xml:space="preserve">DWR'S COST ALLOCATION - 2001&amp;2002 (USD billions)</t>
  </si>
  <si>
    <t xml:space="preserve">Share</t>
  </si>
  <si>
    <t xml:space="preserve">Above market contract costs</t>
  </si>
  <si>
    <t xml:space="preserve">SDGE</t>
  </si>
  <si>
    <t xml:space="preserve">OTHER COSTS</t>
  </si>
  <si>
    <t xml:space="preserve">Regulatory Assets</t>
  </si>
  <si>
    <t xml:space="preserve">Regulatory Cost</t>
  </si>
  <si>
    <t xml:space="preserve">CTC Costs</t>
  </si>
  <si>
    <t xml:space="preserve">Employee Transition</t>
  </si>
  <si>
    <t xml:space="preserve">Power Purchase Obligations</t>
  </si>
  <si>
    <t xml:space="preserve">Nuclear Incremental </t>
  </si>
  <si>
    <t xml:space="preserve">CTC Exempts</t>
  </si>
  <si>
    <t xml:space="preserve">FTA Related </t>
  </si>
  <si>
    <t xml:space="preserve">$</t>
  </si>
  <si>
    <t xml:space="preserve">New Customers</t>
  </si>
  <si>
    <t xml:space="preserve">Total </t>
  </si>
  <si>
    <t xml:space="preserve">LEGACY CUSTOMERS (DA as of 9/17 - switched back and forth)</t>
  </si>
  <si>
    <t xml:space="preserve">Utility Undercollection </t>
  </si>
  <si>
    <t xml:space="preserve">Bonds </t>
  </si>
  <si>
    <t xml:space="preserve">Above Market Contract Cost </t>
  </si>
  <si>
    <t xml:space="preserve">% Collected</t>
  </si>
  <si>
    <t xml:space="preserve">Probability</t>
  </si>
  <si>
    <t xml:space="preserve">NEW CUSTOMERS (DA for first time as of 10/1/01)</t>
  </si>
  <si>
    <t xml:space="preserve">Above Market Contract Cost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</si>
</sst>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%"/>
    <numFmt numFmtId="169" formatCode="0"/>
    <numFmt numFmtId="170" formatCode="\$#,##0.0000"/>
    <numFmt numFmtId="171" formatCode="0.0000%"/>
    <numFmt numFmtId="172" formatCode="_(\$* #,##0.00_);_(\$* \(#,##0.00\);_(\$* \-??_);_(@_)"/>
    <numFmt numFmtId="173" formatCode="_(\$* #,##0_);_(\$* \(#,##0\);_(\$* \-??_);_(@_)"/>
    <numFmt numFmtId="174" formatCode="0.00%"/>
    <numFmt numFmtId="175" formatCode="_(\$* #,##0.000_);_(\$* \(#,##0.000\);_(\$* \-??_);_(@_)"/>
    <numFmt numFmtId="176" formatCode="\$#,##0.0000_);[RED]&quot;($&quot;#,##0.00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b val="true"/>
      <u val="single"/>
      <sz val="11"/>
      <name val="Arial"/>
      <family val="2"/>
    </font>
    <font>
      <sz val="11"/>
      <color rgb="FF3366FF"/>
      <name val="Arial"/>
      <family val="2"/>
    </font>
    <font>
      <b val="true"/>
      <i val="true"/>
      <u val="single"/>
      <sz val="11"/>
      <name val="Arial"/>
      <family val="2"/>
    </font>
    <font>
      <i val="true"/>
      <sz val="11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  <fill>
      <patternFill patternType="solid">
        <fgColor rgb="FF3366FF"/>
        <bgColor rgb="FF0066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4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4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20.99"/>
    <col collapsed="false" customWidth="true" hidden="false" outlineLevel="0" max="3" min="3" style="0" width="14.85"/>
    <col collapsed="false" customWidth="true" hidden="false" outlineLevel="0" max="4" min="4" style="0" width="22.56"/>
    <col collapsed="false" customWidth="true" hidden="false" outlineLevel="0" max="7" min="7" style="0" width="15.41"/>
    <col collapsed="false" customWidth="true" hidden="false" outlineLevel="0" max="8" min="8" style="0" width="13.14"/>
    <col collapsed="false" customWidth="true" hidden="false" outlineLevel="0" max="9" min="9" style="0" width="14.85"/>
    <col collapsed="false" customWidth="true" hidden="false" outlineLevel="0" max="10" min="10" style="0" width="20.28"/>
    <col collapsed="false" customWidth="true" hidden="false" outlineLevel="0" max="14" min="14" style="0" width="9.28"/>
  </cols>
  <sheetData>
    <row r="1" customFormat="false" ht="12.75" hidden="false" customHeight="false" outlineLevel="0" collapsed="false"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.75" hidden="false" customHeight="false" outlineLevel="0" collapsed="false">
      <c r="A2" s="2" t="s">
        <v>0</v>
      </c>
      <c r="B2" s="2"/>
      <c r="C2" s="3"/>
      <c r="D2" s="3"/>
      <c r="E2" s="3"/>
      <c r="I2" s="4" t="s">
        <v>1</v>
      </c>
      <c r="J2" s="1"/>
      <c r="K2" s="1"/>
      <c r="L2" s="1"/>
      <c r="M2" s="1"/>
      <c r="N2" s="1"/>
      <c r="O2" s="1"/>
      <c r="P2" s="1"/>
    </row>
    <row r="3" customFormat="false" ht="15" hidden="false" customHeight="false" outlineLevel="0" collapsed="false">
      <c r="A3" s="3"/>
      <c r="B3" s="3"/>
      <c r="C3" s="5"/>
      <c r="D3" s="6"/>
      <c r="E3" s="6"/>
      <c r="I3" s="7" t="s">
        <v>2</v>
      </c>
      <c r="J3" s="8" t="s">
        <v>3</v>
      </c>
      <c r="K3" s="9" t="s">
        <v>4</v>
      </c>
      <c r="L3" s="9"/>
      <c r="M3" s="10"/>
      <c r="N3" s="1"/>
      <c r="O3" s="1"/>
      <c r="P3" s="1"/>
    </row>
    <row r="4" customFormat="false" ht="15" hidden="false" customHeight="false" outlineLevel="0" collapsed="false">
      <c r="A4" s="11" t="s">
        <v>5</v>
      </c>
      <c r="B4" s="12"/>
      <c r="C4" s="13"/>
      <c r="D4" s="6"/>
      <c r="E4" s="6"/>
      <c r="I4" s="14"/>
      <c r="J4" s="15" t="s">
        <v>6</v>
      </c>
      <c r="K4" s="1" t="s">
        <v>7</v>
      </c>
      <c r="L4" s="1"/>
      <c r="M4" s="16"/>
      <c r="N4" s="1"/>
      <c r="O4" s="1"/>
      <c r="P4" s="1"/>
    </row>
    <row r="5" customFormat="false" ht="15" hidden="false" customHeight="false" outlineLevel="0" collapsed="false">
      <c r="A5" s="17" t="s">
        <v>8</v>
      </c>
      <c r="B5" s="18" t="n">
        <v>80000000</v>
      </c>
      <c r="C5" s="19" t="n">
        <f aca="false">+B5/$B$9</f>
        <v>0.449438202247191</v>
      </c>
      <c r="D5" s="20"/>
      <c r="E5" s="21"/>
      <c r="I5" s="22"/>
      <c r="J5" s="23" t="s">
        <v>9</v>
      </c>
      <c r="K5" s="24" t="s">
        <v>10</v>
      </c>
      <c r="L5" s="24"/>
      <c r="M5" s="25"/>
      <c r="N5" s="1"/>
      <c r="O5" s="1"/>
      <c r="P5" s="1"/>
    </row>
    <row r="6" customFormat="false" ht="15" hidden="false" customHeight="false" outlineLevel="0" collapsed="false">
      <c r="A6" s="17" t="s">
        <v>11</v>
      </c>
      <c r="B6" s="18" t="n">
        <v>82000000</v>
      </c>
      <c r="C6" s="19" t="n">
        <f aca="false">+B6/$B$9</f>
        <v>0.460674157303371</v>
      </c>
      <c r="D6" s="20"/>
      <c r="E6" s="21"/>
      <c r="H6" s="6" t="s">
        <v>12</v>
      </c>
      <c r="I6" s="6"/>
      <c r="J6" s="6"/>
      <c r="K6" s="1"/>
      <c r="L6" s="1"/>
      <c r="M6" s="1"/>
      <c r="N6" s="1"/>
      <c r="O6" s="1"/>
      <c r="P6" s="1"/>
    </row>
    <row r="7" customFormat="false" ht="15" hidden="false" customHeight="false" outlineLevel="0" collapsed="false">
      <c r="A7" s="17" t="s">
        <v>13</v>
      </c>
      <c r="B7" s="18" t="n">
        <v>16000000</v>
      </c>
      <c r="C7" s="19" t="n">
        <f aca="false">+B7/$B$9</f>
        <v>0.0898876404494382</v>
      </c>
      <c r="D7" s="20"/>
      <c r="E7" s="21"/>
      <c r="G7" s="6"/>
      <c r="H7" s="26" t="s">
        <v>8</v>
      </c>
      <c r="I7" s="12"/>
      <c r="J7" s="12"/>
      <c r="K7" s="9"/>
      <c r="L7" s="9"/>
      <c r="M7" s="9"/>
      <c r="N7" s="9"/>
      <c r="O7" s="10"/>
      <c r="P7" s="1"/>
    </row>
    <row r="8" customFormat="false" ht="15" hidden="false" customHeight="false" outlineLevel="0" collapsed="false">
      <c r="A8" s="17"/>
      <c r="B8" s="18"/>
      <c r="C8" s="27"/>
      <c r="D8" s="6"/>
      <c r="E8" s="6"/>
      <c r="G8" s="28"/>
      <c r="H8" s="17"/>
      <c r="I8" s="6"/>
      <c r="J8" s="1"/>
      <c r="K8" s="29"/>
      <c r="L8" s="29"/>
      <c r="M8" s="1"/>
      <c r="N8" s="1"/>
      <c r="O8" s="16"/>
      <c r="P8" s="1"/>
    </row>
    <row r="9" customFormat="false" ht="30.75" hidden="false" customHeight="false" outlineLevel="0" collapsed="false">
      <c r="A9" s="30" t="s">
        <v>14</v>
      </c>
      <c r="B9" s="31" t="n">
        <f aca="false">SUM(B5:B7)</f>
        <v>178000000</v>
      </c>
      <c r="C9" s="32" t="n">
        <f aca="false">+B9/$B$9</f>
        <v>1</v>
      </c>
      <c r="D9" s="20"/>
      <c r="E9" s="20"/>
      <c r="G9" s="33"/>
      <c r="H9" s="34" t="s">
        <v>15</v>
      </c>
      <c r="I9" s="1"/>
      <c r="J9" s="35" t="s">
        <v>16</v>
      </c>
      <c r="K9" s="36" t="n">
        <v>5</v>
      </c>
      <c r="L9" s="36" t="n">
        <v>7</v>
      </c>
      <c r="M9" s="36" t="n">
        <v>10</v>
      </c>
      <c r="N9" s="36" t="n">
        <v>12</v>
      </c>
      <c r="O9" s="37" t="n">
        <v>15</v>
      </c>
      <c r="P9" s="1"/>
    </row>
    <row r="10" customFormat="false" ht="15.75" hidden="false" customHeight="false" outlineLevel="0" collapsed="false">
      <c r="A10" s="2"/>
      <c r="B10" s="2"/>
      <c r="C10" s="3"/>
      <c r="D10" s="3"/>
      <c r="E10" s="3"/>
      <c r="G10" s="33"/>
      <c r="H10" s="38" t="n">
        <v>3</v>
      </c>
      <c r="I10" s="6" t="s">
        <v>17</v>
      </c>
      <c r="J10" s="6"/>
      <c r="K10" s="39" t="n">
        <f aca="false">HLOOKUP($H10,Legacy!$B$4:$E$14,7)</f>
        <v>0.0152792040523763</v>
      </c>
      <c r="L10" s="39" t="n">
        <f aca="false">HLOOKUP($H10,Legacy!$B$4:$E$14,8)</f>
        <v>0.0115686508148571</v>
      </c>
      <c r="M10" s="39" t="n">
        <f aca="false">HLOOKUP($H10,Legacy!$B$4:$E$14,9)</f>
        <v>0.00881675994130674</v>
      </c>
      <c r="N10" s="39" t="n">
        <f aca="false">HLOOKUP($H10,Legacy!$B$4:$E$14,10)</f>
        <v>0.00776355549159944</v>
      </c>
      <c r="O10" s="40" t="n">
        <f aca="false">HLOOKUP($H10,Legacy!$B$4:$E$14,11)</f>
        <v>0.0067302698339742</v>
      </c>
      <c r="P10" s="1"/>
    </row>
    <row r="11" customFormat="false" ht="15" hidden="false" customHeight="false" outlineLevel="0" collapsed="false">
      <c r="A11" s="41" t="s">
        <v>18</v>
      </c>
      <c r="B11" s="12"/>
      <c r="C11" s="13"/>
      <c r="D11" s="6"/>
      <c r="E11" s="6"/>
      <c r="G11" s="33"/>
      <c r="H11" s="38" t="n">
        <v>2</v>
      </c>
      <c r="I11" s="6" t="s">
        <v>19</v>
      </c>
      <c r="J11" s="6"/>
      <c r="K11" s="39" t="n">
        <f aca="false">HLOOKUP($H11,Legacy!$G$4:$I$14,7)</f>
        <v>0.00268586546460018</v>
      </c>
      <c r="L11" s="39" t="n">
        <f aca="false">HLOOKUP($H11,Legacy!$G$4:$I$14,8)</f>
        <v>0.00203360329432939</v>
      </c>
      <c r="M11" s="39" t="n">
        <f aca="false">HLOOKUP($H11,Legacy!$G$4:$I$14,9)</f>
        <v>0.00154986025154518</v>
      </c>
      <c r="N11" s="39" t="n">
        <f aca="false">HLOOKUP($H11,Legacy!$G$4:$I$14,10)</f>
        <v>0.00136472197805035</v>
      </c>
      <c r="O11" s="40" t="n">
        <f aca="false">HLOOKUP($H11,Legacy!$G$4:$I$14,11)</f>
        <v>0.00118308514321466</v>
      </c>
      <c r="P11" s="1"/>
    </row>
    <row r="12" customFormat="false" ht="15" hidden="false" customHeight="false" outlineLevel="0" collapsed="false">
      <c r="A12" s="42" t="s">
        <v>20</v>
      </c>
      <c r="B12" s="43" t="s">
        <v>21</v>
      </c>
      <c r="C12" s="44" t="s">
        <v>22</v>
      </c>
      <c r="D12" s="45"/>
      <c r="E12" s="45"/>
      <c r="G12" s="6"/>
      <c r="H12" s="38" t="n">
        <v>1</v>
      </c>
      <c r="I12" s="6" t="s">
        <v>23</v>
      </c>
      <c r="J12" s="6"/>
      <c r="K12" s="39" t="n">
        <f aca="false">HLOOKUP($H12,Legacy!$K$4:$M$14,7)</f>
        <v>0.00439398097340387</v>
      </c>
      <c r="L12" s="39" t="n">
        <f aca="false">HLOOKUP($H12,Legacy!$K$4:$M$14,8)</f>
        <v>0.00339583028182532</v>
      </c>
      <c r="M12" s="39" t="n">
        <f aca="false">HLOOKUP($H12,Legacy!$K$4:$M$14,9)</f>
        <v>0.00266312951550176</v>
      </c>
      <c r="N12" s="39" t="n">
        <f aca="false">HLOOKUP($H12,Legacy!$K$4:$M$14,10)</f>
        <v>0.00238677689537022</v>
      </c>
      <c r="O12" s="40" t="n">
        <f aca="false">HLOOKUP($H12,Legacy!$K$4:$M$14,11)</f>
        <v>0.0021202970184338</v>
      </c>
      <c r="P12" s="1"/>
    </row>
    <row r="13" customFormat="false" ht="14.25" hidden="false" customHeight="false" outlineLevel="0" collapsed="false">
      <c r="A13" s="46"/>
      <c r="B13" s="47"/>
      <c r="C13" s="48"/>
      <c r="D13" s="47"/>
      <c r="E13" s="47"/>
      <c r="G13" s="49"/>
      <c r="H13" s="14" t="s">
        <v>24</v>
      </c>
      <c r="I13" s="6"/>
      <c r="J13" s="6"/>
      <c r="K13" s="39" t="n">
        <f aca="false">SUM(K10:K12)</f>
        <v>0.0223590504903804</v>
      </c>
      <c r="L13" s="39" t="n">
        <f aca="false">SUM(L10:L12)</f>
        <v>0.0169980843910118</v>
      </c>
      <c r="M13" s="39" t="n">
        <f aca="false">SUM(M10:M12)</f>
        <v>0.0130297497083537</v>
      </c>
      <c r="N13" s="39" t="n">
        <f aca="false">SUM(N10:N12)</f>
        <v>0.01151505436502</v>
      </c>
      <c r="O13" s="40" t="n">
        <f aca="false">SUM(O10:O12)</f>
        <v>0.0100336519956227</v>
      </c>
      <c r="P13" s="1"/>
    </row>
    <row r="14" customFormat="false" ht="14.25" hidden="false" customHeight="false" outlineLevel="0" collapsed="false">
      <c r="A14" s="50" t="n">
        <v>8500</v>
      </c>
      <c r="B14" s="51" t="n">
        <v>0.0577</v>
      </c>
      <c r="C14" s="52" t="n">
        <f aca="false">+A14*B14</f>
        <v>490.45</v>
      </c>
      <c r="D14" s="53"/>
      <c r="E14" s="54"/>
      <c r="G14" s="6"/>
      <c r="H14" s="14"/>
      <c r="I14" s="6" t="s">
        <v>25</v>
      </c>
      <c r="J14" s="6"/>
      <c r="K14" s="55"/>
      <c r="L14" s="55"/>
      <c r="M14" s="55"/>
      <c r="N14" s="55"/>
      <c r="O14" s="56"/>
      <c r="P14" s="1"/>
    </row>
    <row r="15" customFormat="false" ht="15" hidden="false" customHeight="false" outlineLevel="0" collapsed="false">
      <c r="A15" s="50" t="n">
        <v>4000</v>
      </c>
      <c r="B15" s="51" t="n">
        <v>0.0777</v>
      </c>
      <c r="C15" s="52" t="n">
        <f aca="false">+A15*B15</f>
        <v>310.8</v>
      </c>
      <c r="D15" s="53"/>
      <c r="E15" s="53"/>
      <c r="G15" s="6"/>
      <c r="H15" s="22" t="s">
        <v>14</v>
      </c>
      <c r="I15" s="24"/>
      <c r="J15" s="24"/>
      <c r="K15" s="57" t="n">
        <f aca="false">SUM(K13:K14)</f>
        <v>0.0223590504903804</v>
      </c>
      <c r="L15" s="57" t="n">
        <f aca="false">SUM(L13:L14)</f>
        <v>0.0169980843910118</v>
      </c>
      <c r="M15" s="57" t="n">
        <f aca="false">SUM(M13:M14)</f>
        <v>0.0130297497083537</v>
      </c>
      <c r="N15" s="57" t="n">
        <f aca="false">SUM(N13:N14)</f>
        <v>0.01151505436502</v>
      </c>
      <c r="O15" s="57" t="n">
        <f aca="false">SUM(O13:O14)</f>
        <v>0.0100336519956227</v>
      </c>
      <c r="P15" s="1"/>
    </row>
    <row r="16" customFormat="false" ht="15.75" hidden="false" customHeight="false" outlineLevel="0" collapsed="false">
      <c r="A16" s="58" t="n">
        <f aca="false">+A14+A15</f>
        <v>12500</v>
      </c>
      <c r="B16" s="59" t="n">
        <f aca="false">+C16/A16</f>
        <v>0.0641</v>
      </c>
      <c r="C16" s="60" t="n">
        <f aca="false">+C15+C14</f>
        <v>801.25</v>
      </c>
      <c r="D16" s="53"/>
      <c r="E16" s="53"/>
      <c r="G16" s="45"/>
      <c r="H16" s="1"/>
      <c r="I16" s="1"/>
      <c r="J16" s="1"/>
      <c r="K16" s="1"/>
      <c r="L16" s="1"/>
      <c r="M16" s="1"/>
      <c r="N16" s="1"/>
      <c r="O16" s="1"/>
      <c r="P16" s="1"/>
    </row>
    <row r="17" customFormat="false" ht="15.75" hidden="false" customHeight="false" outlineLevel="0" collapsed="false">
      <c r="A17" s="61"/>
      <c r="B17" s="61"/>
      <c r="C17" s="62"/>
      <c r="D17" s="62"/>
      <c r="E17" s="62"/>
      <c r="G17" s="47"/>
      <c r="H17" s="1"/>
      <c r="I17" s="1"/>
      <c r="J17" s="1"/>
      <c r="K17" s="1"/>
      <c r="L17" s="1"/>
      <c r="M17" s="1"/>
      <c r="N17" s="1"/>
      <c r="O17" s="1"/>
      <c r="P17" s="1"/>
    </row>
    <row r="18" customFormat="false" ht="15" hidden="false" customHeight="false" outlineLevel="0" collapsed="false">
      <c r="A18" s="11" t="s">
        <v>26</v>
      </c>
      <c r="B18" s="63"/>
      <c r="C18" s="62"/>
      <c r="D18" s="62"/>
      <c r="E18" s="62"/>
      <c r="G18" s="53"/>
      <c r="H18" s="26" t="s">
        <v>27</v>
      </c>
      <c r="I18" s="12"/>
      <c r="J18" s="12"/>
      <c r="K18" s="9"/>
      <c r="L18" s="9"/>
      <c r="M18" s="9"/>
      <c r="N18" s="9"/>
      <c r="O18" s="10"/>
      <c r="P18" s="1"/>
    </row>
    <row r="19" customFormat="false" ht="15" hidden="false" customHeight="false" outlineLevel="0" collapsed="false">
      <c r="A19" s="64" t="s">
        <v>19</v>
      </c>
      <c r="B19" s="65" t="n">
        <f aca="false">B16</f>
        <v>0.0641</v>
      </c>
      <c r="C19" s="62"/>
      <c r="D19" s="62"/>
      <c r="E19" s="62"/>
      <c r="G19" s="53"/>
      <c r="H19" s="17"/>
      <c r="I19" s="6"/>
      <c r="J19" s="1"/>
      <c r="K19" s="29"/>
      <c r="L19" s="29"/>
      <c r="M19" s="1"/>
      <c r="N19" s="1"/>
      <c r="O19" s="16"/>
      <c r="P19" s="1"/>
    </row>
    <row r="20" customFormat="false" ht="30" hidden="false" customHeight="false" outlineLevel="0" collapsed="false">
      <c r="A20" s="64" t="s">
        <v>28</v>
      </c>
      <c r="B20" s="65" t="n">
        <v>0.09</v>
      </c>
      <c r="C20" s="62"/>
      <c r="D20" s="62"/>
      <c r="E20" s="62"/>
      <c r="G20" s="53"/>
      <c r="H20" s="34" t="s">
        <v>15</v>
      </c>
      <c r="I20" s="1"/>
      <c r="J20" s="35" t="s">
        <v>16</v>
      </c>
      <c r="K20" s="36" t="n">
        <v>5</v>
      </c>
      <c r="L20" s="36" t="n">
        <v>7</v>
      </c>
      <c r="M20" s="36" t="n">
        <v>10</v>
      </c>
      <c r="N20" s="36" t="n">
        <v>12</v>
      </c>
      <c r="O20" s="37" t="n">
        <v>15</v>
      </c>
      <c r="P20" s="1"/>
    </row>
    <row r="21" customFormat="false" ht="15" hidden="false" customHeight="false" outlineLevel="0" collapsed="false">
      <c r="A21" s="64" t="s">
        <v>29</v>
      </c>
      <c r="B21" s="65" t="n">
        <v>0.0641</v>
      </c>
      <c r="C21" s="62"/>
      <c r="D21" s="62"/>
      <c r="E21" s="62"/>
      <c r="G21" s="62"/>
      <c r="H21" s="38" t="n">
        <v>1</v>
      </c>
      <c r="I21" s="6" t="s">
        <v>17</v>
      </c>
      <c r="J21" s="6"/>
      <c r="K21" s="39" t="n">
        <f aca="false">HLOOKUP($H21,Legacy!$B$19:$E$29,7)</f>
        <v>0.00778699878897955</v>
      </c>
      <c r="L21" s="39" t="n">
        <f aca="false">HLOOKUP($H21,Legacy!$B$19:$E$29,8)</f>
        <v>0.00589592688052419</v>
      </c>
      <c r="M21" s="39" t="n">
        <f aca="false">HLOOKUP($H21,Legacy!$B$19:$E$29,9)</f>
        <v>0.00449343426204202</v>
      </c>
      <c r="N21" s="39" t="n">
        <f aca="false">HLOOKUP($H21,Legacy!$B$4:$E$14,10)</f>
        <v>0.00776355549159944</v>
      </c>
      <c r="O21" s="40" t="n">
        <f aca="false">HLOOKUP($H21,Legacy!$B$4:$E$14,11)</f>
        <v>0.0067302698339742</v>
      </c>
      <c r="P21" s="1"/>
    </row>
    <row r="22" customFormat="false" ht="15.75" hidden="false" customHeight="false" outlineLevel="0" collapsed="false">
      <c r="A22" s="66"/>
      <c r="B22" s="67"/>
      <c r="C22" s="62"/>
      <c r="D22" s="62"/>
      <c r="E22" s="62"/>
      <c r="G22" s="61"/>
      <c r="H22" s="38" t="n">
        <v>2</v>
      </c>
      <c r="I22" s="6" t="s">
        <v>19</v>
      </c>
      <c r="J22" s="6"/>
      <c r="K22" s="39" t="n">
        <f aca="false">HLOOKUP($H22,Legacy!$G$19:$I$29,7)</f>
        <v>0.00198769201377226</v>
      </c>
      <c r="L22" s="39" t="n">
        <f aca="false">HLOOKUP($H22,Legacy!$G$19:$I$29,8)</f>
        <v>0.00150498119901966</v>
      </c>
      <c r="M22" s="39" t="n">
        <f aca="false">HLOOKUP($H22,Legacy!$G$19:$I$29,9)</f>
        <v>0.00114698404855435</v>
      </c>
      <c r="N22" s="39" t="n">
        <f aca="false">HLOOKUP($H22,Legacy!$G$19:$I$29,10)</f>
        <v>0.00100997127836184</v>
      </c>
      <c r="O22" s="40" t="n">
        <f aca="false">HLOOKUP($H22,Legacy!$G$19:$I$29,11)</f>
        <v>0.00087554977037186</v>
      </c>
      <c r="P22" s="1"/>
    </row>
    <row r="23" customFormat="false" ht="15.75" hidden="false" customHeight="false" outlineLevel="0" collapsed="false">
      <c r="A23" s="64"/>
      <c r="B23" s="61"/>
      <c r="C23" s="62"/>
      <c r="D23" s="62"/>
      <c r="E23" s="62"/>
      <c r="G23" s="61"/>
      <c r="H23" s="38" t="n">
        <v>2</v>
      </c>
      <c r="I23" s="6" t="s">
        <v>23</v>
      </c>
      <c r="J23" s="6"/>
      <c r="K23" s="39" t="n">
        <f aca="false">HLOOKUP($H23,Legacy!$K$19:$M$29,7)</f>
        <v>0.00162589694171489</v>
      </c>
      <c r="L23" s="39" t="n">
        <f aca="false">HLOOKUP($H23,Legacy!$K$19:$M$29,8)</f>
        <v>0.0012565530217864</v>
      </c>
      <c r="M23" s="39" t="n">
        <f aca="false">HLOOKUP($H23,Legacy!$K$19:$M$29,9)</f>
        <v>0.000985433064197062</v>
      </c>
      <c r="N23" s="39" t="n">
        <f aca="false">HLOOKUP($H23,Legacy!$K$19:$M$29,10)</f>
        <v>0.000883174797120702</v>
      </c>
      <c r="O23" s="40" t="n">
        <f aca="false">HLOOKUP($H23,Legacy!$K$19:$M$29,11)</f>
        <v>0.000784569723598081</v>
      </c>
      <c r="P23" s="1"/>
    </row>
    <row r="24" customFormat="false" ht="15" hidden="false" customHeight="false" outlineLevel="0" collapsed="false">
      <c r="A24" s="41" t="s">
        <v>30</v>
      </c>
      <c r="B24" s="12"/>
      <c r="C24" s="12"/>
      <c r="D24" s="68"/>
      <c r="E24" s="28"/>
      <c r="G24" s="61"/>
      <c r="H24" s="14" t="s">
        <v>24</v>
      </c>
      <c r="I24" s="6"/>
      <c r="J24" s="6"/>
      <c r="K24" s="39" t="n">
        <f aca="false">SUM(K21:K23)</f>
        <v>0.0114005877444667</v>
      </c>
      <c r="L24" s="39" t="n">
        <f aca="false">SUM(L21:L23)</f>
        <v>0.00865746110133025</v>
      </c>
      <c r="M24" s="39" t="n">
        <f aca="false">SUM(M21:M23)</f>
        <v>0.00662585137479343</v>
      </c>
      <c r="N24" s="39" t="n">
        <f aca="false">SUM(N21:N23)</f>
        <v>0.00965670156708198</v>
      </c>
      <c r="O24" s="40" t="n">
        <f aca="false">SUM(O21:O23)</f>
        <v>0.00839038932794415</v>
      </c>
      <c r="P24" s="1"/>
    </row>
    <row r="25" customFormat="false" ht="28.5" hidden="false" customHeight="false" outlineLevel="0" collapsed="false">
      <c r="A25" s="17"/>
      <c r="B25" s="69" t="s">
        <v>31</v>
      </c>
      <c r="C25" s="70" t="s">
        <v>19</v>
      </c>
      <c r="D25" s="71" t="s">
        <v>32</v>
      </c>
      <c r="E25" s="72"/>
      <c r="G25" s="61"/>
      <c r="H25" s="14"/>
      <c r="I25" s="29" t="s">
        <v>25</v>
      </c>
      <c r="J25" s="1"/>
      <c r="K25" s="55"/>
      <c r="L25" s="55"/>
      <c r="M25" s="55"/>
      <c r="N25" s="55"/>
      <c r="O25" s="56"/>
      <c r="P25" s="1"/>
    </row>
    <row r="26" customFormat="false" ht="15" hidden="false" customHeight="false" outlineLevel="0" collapsed="false">
      <c r="A26" s="17" t="s">
        <v>8</v>
      </c>
      <c r="B26" s="73" t="n">
        <f aca="false">55417/116084</f>
        <v>0.477387064539471</v>
      </c>
      <c r="C26" s="74" t="n">
        <f aca="false">12.5*B26</f>
        <v>5.96733830674339</v>
      </c>
      <c r="D26" s="75" t="n">
        <f aca="false">9.547*B26</f>
        <v>4.55761430515833</v>
      </c>
      <c r="E26" s="74"/>
      <c r="G26" s="61"/>
      <c r="H26" s="22" t="s">
        <v>14</v>
      </c>
      <c r="I26" s="24"/>
      <c r="J26" s="24"/>
      <c r="K26" s="57" t="n">
        <f aca="false">SUM(K24:K25)</f>
        <v>0.0114005877444667</v>
      </c>
      <c r="L26" s="57" t="n">
        <f aca="false">SUM(L24:L25)</f>
        <v>0.00865746110133025</v>
      </c>
      <c r="M26" s="57" t="n">
        <f aca="false">SUM(M24:M25)</f>
        <v>0.00662585137479343</v>
      </c>
      <c r="N26" s="57" t="n">
        <f aca="false">SUM(N24:N25)</f>
        <v>0.00965670156708198</v>
      </c>
      <c r="O26" s="57" t="n">
        <f aca="false">SUM(O24:O25)</f>
        <v>0.00839038932794415</v>
      </c>
      <c r="P26" s="1"/>
    </row>
    <row r="27" customFormat="false" ht="15" hidden="false" customHeight="false" outlineLevel="0" collapsed="false">
      <c r="A27" s="17" t="s">
        <v>11</v>
      </c>
      <c r="B27" s="73" t="n">
        <f aca="false">42037/116084</f>
        <v>0.362125702077806</v>
      </c>
      <c r="C27" s="74" t="n">
        <f aca="false">12.5*B27</f>
        <v>4.52657127597257</v>
      </c>
      <c r="D27" s="75" t="n">
        <f aca="false">9.547*B27</f>
        <v>3.45721407773681</v>
      </c>
      <c r="E27" s="74"/>
      <c r="G27" s="62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5.75" hidden="false" customHeight="false" outlineLevel="0" collapsed="false">
      <c r="A28" s="17" t="s">
        <v>13</v>
      </c>
      <c r="B28" s="73" t="n">
        <f aca="false">18631/116084</f>
        <v>0.160495847834327</v>
      </c>
      <c r="C28" s="76" t="n">
        <f aca="false">12.5*B28</f>
        <v>2.00619809792909</v>
      </c>
      <c r="D28" s="77" t="n">
        <f aca="false">9.547*B28</f>
        <v>1.53225385927432</v>
      </c>
      <c r="E28" s="74"/>
      <c r="G28" s="28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5.75" hidden="false" customHeight="false" outlineLevel="0" collapsed="false">
      <c r="A29" s="30" t="s">
        <v>14</v>
      </c>
      <c r="B29" s="78" t="n">
        <f aca="false">SUM(B26:B28)</f>
        <v>1.0000086144516</v>
      </c>
      <c r="C29" s="79" t="n">
        <f aca="false">SUM(C26:C28)</f>
        <v>12.5001076806451</v>
      </c>
      <c r="D29" s="80" t="n">
        <f aca="false">SUM(D26:D28)</f>
        <v>9.54708224216947</v>
      </c>
      <c r="E29" s="81"/>
      <c r="G29" s="72"/>
      <c r="H29" s="26" t="s">
        <v>33</v>
      </c>
      <c r="I29" s="12"/>
      <c r="J29" s="12"/>
      <c r="K29" s="9"/>
      <c r="L29" s="9"/>
      <c r="M29" s="9"/>
      <c r="N29" s="9"/>
      <c r="O29" s="10"/>
      <c r="P29" s="1"/>
    </row>
    <row r="30" customFormat="false" ht="15.75" hidden="false" customHeight="false" outlineLevel="0" collapsed="false">
      <c r="A30" s="61"/>
      <c r="B30" s="61"/>
      <c r="C30" s="62"/>
      <c r="D30" s="62"/>
      <c r="E30" s="62"/>
      <c r="G30" s="74"/>
      <c r="H30" s="17"/>
      <c r="I30" s="6"/>
      <c r="J30" s="1"/>
      <c r="K30" s="29"/>
      <c r="L30" s="29"/>
      <c r="M30" s="1"/>
      <c r="N30" s="1"/>
      <c r="O30" s="16"/>
      <c r="P30" s="1"/>
    </row>
    <row r="31" customFormat="false" ht="30" hidden="false" customHeight="false" outlineLevel="0" collapsed="false">
      <c r="A31" s="41" t="s">
        <v>34</v>
      </c>
      <c r="B31" s="12"/>
      <c r="C31" s="13"/>
      <c r="D31" s="6"/>
      <c r="E31" s="3"/>
      <c r="G31" s="74"/>
      <c r="H31" s="34" t="s">
        <v>15</v>
      </c>
      <c r="I31" s="1"/>
      <c r="J31" s="35" t="s">
        <v>16</v>
      </c>
      <c r="K31" s="36" t="n">
        <v>5</v>
      </c>
      <c r="L31" s="36" t="n">
        <v>7</v>
      </c>
      <c r="M31" s="36" t="n">
        <v>10</v>
      </c>
      <c r="N31" s="36" t="n">
        <v>12</v>
      </c>
      <c r="O31" s="37" t="n">
        <v>15</v>
      </c>
      <c r="P31" s="1"/>
    </row>
    <row r="32" customFormat="false" ht="28.5" hidden="false" customHeight="false" outlineLevel="0" collapsed="false">
      <c r="A32" s="17"/>
      <c r="B32" s="72" t="s">
        <v>29</v>
      </c>
      <c r="C32" s="82" t="s">
        <v>35</v>
      </c>
      <c r="D32" s="83"/>
      <c r="E32" s="3"/>
      <c r="G32" s="74"/>
      <c r="H32" s="38" t="n">
        <v>1</v>
      </c>
      <c r="I32" s="6" t="s">
        <v>17</v>
      </c>
      <c r="J32" s="6"/>
      <c r="K32" s="39" t="n">
        <f aca="false">HLOOKUP($H32,Legacy!$B34:$E$44,7)</f>
        <v>0.0106270284901602</v>
      </c>
      <c r="L32" s="39" t="n">
        <f aca="false">HLOOKUP($H32,Legacy!$B34:$E$44,8)</f>
        <v>0.00804625564137822</v>
      </c>
      <c r="M32" s="39" t="n">
        <f aca="false">HLOOKUP($H32,Legacy!$B$34:$E$44,9)</f>
        <v>0.00613225392932678</v>
      </c>
      <c r="N32" s="39" t="n">
        <f aca="false">HLOOKUP($H32,Legacy!$B$34:$E$44,10)</f>
        <v>0.00539972665535125</v>
      </c>
      <c r="O32" s="40" t="n">
        <f aca="false">HLOOKUP($H32,Legacy!$B$34:$E$44,11)</f>
        <v>0.00468105334721191</v>
      </c>
      <c r="P32" s="1"/>
    </row>
    <row r="33" customFormat="false" ht="14.25" hidden="false" customHeight="false" outlineLevel="0" collapsed="false">
      <c r="A33" s="17" t="s">
        <v>8</v>
      </c>
      <c r="B33" s="74" t="n">
        <v>6.7</v>
      </c>
      <c r="C33" s="75" t="n">
        <v>1.872</v>
      </c>
      <c r="D33" s="74"/>
      <c r="E33" s="3"/>
      <c r="G33" s="81"/>
      <c r="H33" s="38" t="n">
        <v>2</v>
      </c>
      <c r="I33" s="6" t="s">
        <v>19</v>
      </c>
      <c r="J33" s="6"/>
      <c r="K33" s="39" t="n">
        <f aca="false">HLOOKUP($H33,Legacy!$G$34:$I$44,7)</f>
        <v>0.00451489249426764</v>
      </c>
      <c r="L33" s="39" t="n">
        <f aca="false">HLOOKUP($H33,Legacy!$G$34:$I$44,8)</f>
        <v>0.00341845128540437</v>
      </c>
      <c r="M33" s="39" t="n">
        <f aca="false">HLOOKUP($H33,Legacy!$G$34:$I$44,9)</f>
        <v>0.00260528775885904</v>
      </c>
      <c r="N33" s="39" t="n">
        <f aca="false">HLOOKUP($H33,Legacy!$G$34:$I$44,10)</f>
        <v>0.00229407358509628</v>
      </c>
      <c r="O33" s="40" t="n">
        <f aca="false">HLOOKUP($H33,Legacy!$G$34:$I$44,11)</f>
        <v>0.00198874526798928</v>
      </c>
      <c r="P33" s="1"/>
    </row>
    <row r="34" customFormat="false" ht="15" hidden="false" customHeight="false" outlineLevel="0" collapsed="false">
      <c r="A34" s="17" t="s">
        <v>11</v>
      </c>
      <c r="B34" s="74" t="n">
        <v>3.5</v>
      </c>
      <c r="C34" s="75" t="n">
        <v>2.741</v>
      </c>
      <c r="D34" s="74"/>
      <c r="E34" s="3"/>
      <c r="G34" s="62"/>
      <c r="H34" s="38" t="n">
        <v>2</v>
      </c>
      <c r="I34" s="6" t="s">
        <v>23</v>
      </c>
      <c r="J34" s="6"/>
      <c r="K34" s="39" t="n">
        <f aca="false">HLOOKUP($H34,Legacy!$K$34:$M$44,7)</f>
        <v>0.00369310227527146</v>
      </c>
      <c r="L34" s="39" t="n">
        <f aca="false">HLOOKUP($H34,Legacy!$K$34:$M$44,8)</f>
        <v>0.00285416541768264</v>
      </c>
      <c r="M34" s="39" t="n">
        <f aca="false">HLOOKUP($H34,Legacy!$K$34:$M$44,9)</f>
        <v>0.00223833688233364</v>
      </c>
      <c r="N34" s="39" t="n">
        <f aca="false">HLOOKUP($H34,Legacy!$K$34:$M$44,10)</f>
        <v>0.00200606494115716</v>
      </c>
      <c r="O34" s="40" t="n">
        <f aca="false">HLOOKUP($H34,Legacy!$K$34:$M$44,11)</f>
        <v>0.0017820909536081</v>
      </c>
      <c r="P34" s="1"/>
    </row>
    <row r="35" customFormat="false" ht="14.25" hidden="false" customHeight="false" outlineLevel="0" collapsed="false">
      <c r="A35" s="17" t="s">
        <v>13</v>
      </c>
      <c r="B35" s="76" t="n">
        <v>0.932</v>
      </c>
      <c r="C35" s="77" t="n">
        <v>0</v>
      </c>
      <c r="D35" s="74"/>
      <c r="E35" s="3"/>
      <c r="G35" s="6"/>
      <c r="H35" s="14" t="s">
        <v>24</v>
      </c>
      <c r="I35" s="6"/>
      <c r="J35" s="6"/>
      <c r="K35" s="39" t="n">
        <f aca="false">SUM(K32:K34)</f>
        <v>0.0188350232596993</v>
      </c>
      <c r="L35" s="39" t="n">
        <f aca="false">SUM(L32:L34)</f>
        <v>0.0143188723444652</v>
      </c>
      <c r="M35" s="39" t="n">
        <f aca="false">SUM(M32:M34)</f>
        <v>0.0109758785705195</v>
      </c>
      <c r="N35" s="39" t="n">
        <f aca="false">SUM(N32:N34)</f>
        <v>0.00969986518160469</v>
      </c>
      <c r="O35" s="40" t="n">
        <f aca="false">SUM(O32:O34)</f>
        <v>0.00845188956880929</v>
      </c>
      <c r="P35" s="1"/>
    </row>
    <row r="36" customFormat="false" ht="15.75" hidden="false" customHeight="false" outlineLevel="0" collapsed="false">
      <c r="A36" s="84" t="s">
        <v>14</v>
      </c>
      <c r="B36" s="79" t="n">
        <f aca="false">SUM(B33:B35)</f>
        <v>11.132</v>
      </c>
      <c r="C36" s="80" t="n">
        <f aca="false">SUM(C33:C35)</f>
        <v>4.613</v>
      </c>
      <c r="D36" s="81"/>
      <c r="E36" s="81"/>
      <c r="G36" s="6"/>
      <c r="H36" s="85"/>
      <c r="I36" s="29" t="s">
        <v>36</v>
      </c>
      <c r="J36" s="1"/>
      <c r="K36" s="55"/>
      <c r="L36" s="55"/>
      <c r="M36" s="55"/>
      <c r="N36" s="55"/>
      <c r="O36" s="56"/>
      <c r="P36" s="1"/>
    </row>
    <row r="37" customFormat="false" ht="15.75" hidden="false" customHeight="false" outlineLevel="0" collapsed="false">
      <c r="A37" s="28"/>
      <c r="B37" s="28"/>
      <c r="C37" s="81"/>
      <c r="D37" s="81"/>
      <c r="E37" s="81"/>
      <c r="G37" s="6"/>
      <c r="H37" s="22" t="s">
        <v>14</v>
      </c>
      <c r="I37" s="24"/>
      <c r="J37" s="24"/>
      <c r="K37" s="57" t="n">
        <f aca="false">SUM(K35:K36)</f>
        <v>0.0188350232596993</v>
      </c>
      <c r="L37" s="57" t="n">
        <f aca="false">SUM(L35:L36)</f>
        <v>0.0143188723444652</v>
      </c>
      <c r="M37" s="57" t="n">
        <f aca="false">SUM(M35:M36)</f>
        <v>0.0109758785705195</v>
      </c>
      <c r="N37" s="57" t="n">
        <f aca="false">SUM(N35:N36)</f>
        <v>0.00969986518160469</v>
      </c>
      <c r="O37" s="57" t="n">
        <f aca="false">SUM(O35:O36)</f>
        <v>0.00845188956880929</v>
      </c>
      <c r="P37" s="1"/>
    </row>
    <row r="38" customFormat="false" ht="15" hidden="false" customHeight="false" outlineLevel="0" collapsed="false">
      <c r="G38" s="6"/>
      <c r="P38" s="1"/>
    </row>
    <row r="39" customFormat="false" ht="15" hidden="false" customHeight="false" outlineLevel="0" collapsed="false">
      <c r="A39" s="86" t="s">
        <v>37</v>
      </c>
      <c r="B39" s="87"/>
      <c r="C39" s="87"/>
      <c r="D39" s="87"/>
      <c r="E39" s="87"/>
      <c r="F39" s="88"/>
      <c r="G39" s="6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29.25" hidden="false" customHeight="true" outlineLevel="0" collapsed="false">
      <c r="A40" s="89" t="s">
        <v>38</v>
      </c>
      <c r="B40" s="90" t="s">
        <v>39</v>
      </c>
      <c r="C40" s="90" t="s">
        <v>40</v>
      </c>
      <c r="D40" s="90" t="s">
        <v>41</v>
      </c>
      <c r="E40" s="90" t="s">
        <v>42</v>
      </c>
      <c r="F40" s="91" t="s">
        <v>14</v>
      </c>
      <c r="G40" s="6"/>
      <c r="P40" s="1"/>
    </row>
    <row r="41" customFormat="false" ht="15.75" hidden="false" customHeight="false" outlineLevel="0" collapsed="false">
      <c r="A41" s="92" t="s">
        <v>43</v>
      </c>
      <c r="B41" s="93" t="s">
        <v>43</v>
      </c>
      <c r="C41" s="93" t="s">
        <v>43</v>
      </c>
      <c r="D41" s="93" t="s">
        <v>43</v>
      </c>
      <c r="E41" s="93" t="s">
        <v>43</v>
      </c>
      <c r="F41" s="94" t="s">
        <v>43</v>
      </c>
      <c r="G41" s="95"/>
      <c r="P41" s="1"/>
    </row>
    <row r="42" customFormat="false" ht="16.5" hidden="false" customHeight="true" outlineLevel="0" collapsed="false">
      <c r="G42" s="96"/>
      <c r="H42" s="97" t="s">
        <v>44</v>
      </c>
      <c r="I42" s="97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G43" s="1"/>
      <c r="H43" s="98" t="s">
        <v>8</v>
      </c>
      <c r="I43" s="9"/>
      <c r="J43" s="9"/>
      <c r="K43" s="9"/>
      <c r="L43" s="9"/>
      <c r="M43" s="9"/>
      <c r="N43" s="9"/>
      <c r="O43" s="10"/>
      <c r="P43" s="1"/>
    </row>
    <row r="44" customFormat="false" ht="30" hidden="false" customHeight="false" outlineLevel="0" collapsed="false">
      <c r="G44" s="1"/>
      <c r="H44" s="34" t="s">
        <v>15</v>
      </c>
      <c r="I44" s="1"/>
      <c r="J44" s="35" t="s">
        <v>16</v>
      </c>
      <c r="K44" s="36" t="n">
        <v>5</v>
      </c>
      <c r="L44" s="36" t="n">
        <v>7</v>
      </c>
      <c r="M44" s="36" t="n">
        <v>10</v>
      </c>
      <c r="N44" s="36" t="n">
        <v>12</v>
      </c>
      <c r="O44" s="37" t="n">
        <v>15</v>
      </c>
      <c r="P44" s="1"/>
    </row>
    <row r="45" customFormat="false" ht="14.25" hidden="false" customHeight="false" outlineLevel="0" collapsed="false">
      <c r="G45" s="1"/>
      <c r="H45" s="38" t="n">
        <v>3</v>
      </c>
      <c r="I45" s="6" t="s">
        <v>17</v>
      </c>
      <c r="J45" s="6"/>
      <c r="K45" s="39" t="n">
        <f aca="false">HLOOKUP($H45,New!$B$4:$E$14,7)</f>
        <v>0.0152792040523763</v>
      </c>
      <c r="L45" s="39" t="n">
        <f aca="false">HLOOKUP($H45,New!$B$4:$E$14,8)</f>
        <v>0.0115686508148571</v>
      </c>
      <c r="M45" s="39" t="n">
        <f aca="false">HLOOKUP($H45,New!$B$4:$E$14,9)</f>
        <v>0.00881675994130674</v>
      </c>
      <c r="N45" s="39" t="n">
        <f aca="false">HLOOKUP($H45,New!$B$4:$E$14,10)</f>
        <v>0.00776355549159944</v>
      </c>
      <c r="O45" s="40" t="n">
        <f aca="false">HLOOKUP($H45,New!$B$4:$E$14,11)</f>
        <v>0.0067302698339742</v>
      </c>
      <c r="P45" s="1"/>
    </row>
    <row r="46" customFormat="false" ht="14.25" hidden="false" customHeight="false" outlineLevel="0" collapsed="false">
      <c r="G46" s="1"/>
      <c r="H46" s="38" t="n">
        <v>2</v>
      </c>
      <c r="I46" s="6" t="s">
        <v>19</v>
      </c>
      <c r="J46" s="6"/>
      <c r="K46" s="39" t="n">
        <f aca="false">HLOOKUP($H46,New!$G$4:$I$14,7)</f>
        <v>0.00537173092920036</v>
      </c>
      <c r="L46" s="39" t="n">
        <f aca="false">HLOOKUP($H46,New!$G$4:$I$14,8)</f>
        <v>0.00406720658865878</v>
      </c>
      <c r="M46" s="39" t="n">
        <f aca="false">HLOOKUP($H46,New!$G$4:$I$14,9)</f>
        <v>0.00309972050309036</v>
      </c>
      <c r="N46" s="39" t="n">
        <f aca="false">HLOOKUP($H46,New!$G$4:$I$14,10)</f>
        <v>0.00272944395610071</v>
      </c>
      <c r="O46" s="40" t="n">
        <f aca="false">HLOOKUP($H46,New!$G$4:$I$14,11)</f>
        <v>0.00236617028642933</v>
      </c>
      <c r="P46" s="1"/>
    </row>
    <row r="47" customFormat="false" ht="14.25" hidden="false" customHeight="false" outlineLevel="0" collapsed="false">
      <c r="G47" s="1"/>
      <c r="H47" s="38" t="n">
        <v>1</v>
      </c>
      <c r="I47" s="6" t="s">
        <v>23</v>
      </c>
      <c r="J47" s="6"/>
      <c r="K47" s="39" t="n">
        <f aca="false">HLOOKUP($H47,New!$K$4:$M$14,7)</f>
        <v>0.00439398097340387</v>
      </c>
      <c r="L47" s="39" t="n">
        <f aca="false">HLOOKUP($H47,New!$K$4:$M$14,8)</f>
        <v>0.00339583028182532</v>
      </c>
      <c r="M47" s="39" t="n">
        <f aca="false">HLOOKUP($H47,New!$K$4:$M$14,9)</f>
        <v>0.00266312951550176</v>
      </c>
      <c r="N47" s="39" t="n">
        <f aca="false">HLOOKUP($H47,New!$K$4:$M$14,10)</f>
        <v>0.00238677689537022</v>
      </c>
      <c r="O47" s="40" t="n">
        <f aca="false">HLOOKUP($H47,New!$K$4:$M$14,11)</f>
        <v>0.0021202970184338</v>
      </c>
      <c r="P47" s="1"/>
    </row>
    <row r="48" customFormat="false" ht="14.25" hidden="false" customHeight="false" outlineLevel="0" collapsed="false">
      <c r="G48" s="1"/>
      <c r="H48" s="14" t="s">
        <v>24</v>
      </c>
      <c r="I48" s="6"/>
      <c r="J48" s="6"/>
      <c r="K48" s="39" t="n">
        <f aca="false">SUM(K45:K47)</f>
        <v>0.0250449159549805</v>
      </c>
      <c r="L48" s="39" t="n">
        <f aca="false">SUM(L45:L47)</f>
        <v>0.0190316876853412</v>
      </c>
      <c r="M48" s="39" t="n">
        <f aca="false">SUM(M45:M47)</f>
        <v>0.0145796099598989</v>
      </c>
      <c r="N48" s="39" t="n">
        <f aca="false">SUM(N45:N47)</f>
        <v>0.0128797763430704</v>
      </c>
      <c r="O48" s="40" t="n">
        <f aca="false">SUM(O45:O47)</f>
        <v>0.0112167371388373</v>
      </c>
      <c r="P48" s="1"/>
    </row>
    <row r="49" customFormat="false" ht="14.25" hidden="false" customHeight="false" outlineLevel="0" collapsed="false">
      <c r="G49" s="1"/>
      <c r="H49" s="14"/>
      <c r="I49" s="29" t="s">
        <v>25</v>
      </c>
      <c r="J49" s="1"/>
      <c r="K49" s="55"/>
      <c r="L49" s="55"/>
      <c r="M49" s="55"/>
      <c r="N49" s="55"/>
      <c r="O49" s="56"/>
      <c r="P49" s="1"/>
    </row>
    <row r="50" customFormat="false" ht="13.5" hidden="false" customHeight="false" outlineLevel="0" collapsed="false">
      <c r="G50" s="1"/>
      <c r="H50" s="22" t="s">
        <v>45</v>
      </c>
      <c r="I50" s="24"/>
      <c r="J50" s="24"/>
      <c r="K50" s="99" t="n">
        <f aca="false">SUM(K48:K49)</f>
        <v>0.0250449159549805</v>
      </c>
      <c r="L50" s="99" t="n">
        <f aca="false">SUM(L48:L49)</f>
        <v>0.0190316876853412</v>
      </c>
      <c r="M50" s="99" t="n">
        <f aca="false">SUM(M48:M49)</f>
        <v>0.0145796099598989</v>
      </c>
      <c r="N50" s="99" t="n">
        <f aca="false">SUM(N48:N49)</f>
        <v>0.0128797763430704</v>
      </c>
      <c r="O50" s="99" t="n">
        <f aca="false">SUM(O48:O49)</f>
        <v>0.0112167371388373</v>
      </c>
      <c r="P50" s="1"/>
    </row>
    <row r="51" customFormat="false" ht="12.75" hidden="false" customHeight="false" outlineLevel="0" collapsed="false">
      <c r="G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3.5" hidden="false" customHeight="false" outlineLevel="0" collapsed="false">
      <c r="G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5" hidden="false" customHeight="false" outlineLevel="0" collapsed="false">
      <c r="G53" s="1"/>
      <c r="H53" s="26" t="s">
        <v>27</v>
      </c>
      <c r="I53" s="12"/>
      <c r="J53" s="12"/>
      <c r="K53" s="9"/>
      <c r="L53" s="9"/>
      <c r="M53" s="9"/>
      <c r="N53" s="9"/>
      <c r="O53" s="10"/>
      <c r="P53" s="1"/>
    </row>
    <row r="54" customFormat="false" ht="14.25" hidden="false" customHeight="false" outlineLevel="0" collapsed="false">
      <c r="G54" s="1"/>
      <c r="H54" s="17"/>
      <c r="I54" s="6"/>
      <c r="J54" s="1"/>
      <c r="K54" s="29"/>
      <c r="L54" s="29"/>
      <c r="M54" s="1"/>
      <c r="N54" s="1"/>
      <c r="O54" s="16"/>
      <c r="P54" s="1"/>
    </row>
    <row r="55" customFormat="false" ht="30" hidden="false" customHeight="false" outlineLevel="0" collapsed="false">
      <c r="G55" s="1"/>
      <c r="H55" s="34" t="s">
        <v>15</v>
      </c>
      <c r="I55" s="1"/>
      <c r="J55" s="35" t="s">
        <v>16</v>
      </c>
      <c r="K55" s="36" t="n">
        <v>5</v>
      </c>
      <c r="L55" s="36" t="n">
        <v>7</v>
      </c>
      <c r="M55" s="36" t="n">
        <v>10</v>
      </c>
      <c r="N55" s="36" t="n">
        <v>12</v>
      </c>
      <c r="O55" s="37" t="n">
        <v>15</v>
      </c>
      <c r="P55" s="1"/>
    </row>
    <row r="56" customFormat="false" ht="14.25" hidden="false" customHeight="false" outlineLevel="0" collapsed="false">
      <c r="G56" s="1"/>
      <c r="H56" s="38" t="n">
        <v>1</v>
      </c>
      <c r="I56" s="6" t="s">
        <v>17</v>
      </c>
      <c r="J56" s="6"/>
      <c r="K56" s="39" t="n">
        <f aca="false">HLOOKUP($H56,New!$B$19:$E$29,7)</f>
        <v>0.00778699878897955</v>
      </c>
      <c r="L56" s="39" t="n">
        <f aca="false">HLOOKUP($H56,New!$B$19:$E$29,8)</f>
        <v>0.00589592688052419</v>
      </c>
      <c r="M56" s="39" t="n">
        <f aca="false">HLOOKUP($H56,New!$B$19:$E$29,9)</f>
        <v>0.00449343426204202</v>
      </c>
      <c r="N56" s="39" t="n">
        <f aca="false">HLOOKUP($H56,New!$B$4:$E$14,10)</f>
        <v>0.00776355549159944</v>
      </c>
      <c r="O56" s="40" t="n">
        <f aca="false">HLOOKUP($H56,New!$B$4:$E$14,11)</f>
        <v>0.0067302698339742</v>
      </c>
      <c r="P56" s="1"/>
    </row>
    <row r="57" customFormat="false" ht="14.25" hidden="false" customHeight="false" outlineLevel="0" collapsed="false">
      <c r="G57" s="1"/>
      <c r="H57" s="38" t="n">
        <v>2</v>
      </c>
      <c r="I57" s="6" t="s">
        <v>19</v>
      </c>
      <c r="J57" s="6"/>
      <c r="K57" s="39" t="n">
        <f aca="false">HLOOKUP($H57,New!$G$19:$I$29,7)</f>
        <v>0.00397538402754452</v>
      </c>
      <c r="L57" s="39" t="n">
        <f aca="false">HLOOKUP($H57,New!$G$19:$I$29,8)</f>
        <v>0.00300996239803933</v>
      </c>
      <c r="M57" s="39" t="n">
        <f aca="false">HLOOKUP($H57,New!$G$19:$I$29,9)</f>
        <v>0.0022939680971087</v>
      </c>
      <c r="N57" s="39" t="n">
        <f aca="false">HLOOKUP($H57,New!$G$19:$I$29,10)</f>
        <v>0.00201994255672369</v>
      </c>
      <c r="O57" s="40" t="n">
        <f aca="false">HLOOKUP($H57,New!$G$19:$I$29,11)</f>
        <v>0.00175109954074372</v>
      </c>
      <c r="P57" s="1"/>
    </row>
    <row r="58" customFormat="false" ht="14.25" hidden="false" customHeight="false" outlineLevel="0" collapsed="false">
      <c r="G58" s="1"/>
      <c r="H58" s="38" t="n">
        <v>2</v>
      </c>
      <c r="I58" s="6" t="s">
        <v>23</v>
      </c>
      <c r="J58" s="6"/>
      <c r="K58" s="39" t="n">
        <f aca="false">HLOOKUP($H58,New!$K$19:$M$29,7)</f>
        <v>0.00325179388342977</v>
      </c>
      <c r="L58" s="39" t="n">
        <f aca="false">HLOOKUP($H58,New!$K$19:$M$29,8)</f>
        <v>0.00251310604357281</v>
      </c>
      <c r="M58" s="39" t="n">
        <f aca="false">HLOOKUP($H58,New!$K$19:$M$29,9)</f>
        <v>0.00197086612839412</v>
      </c>
      <c r="N58" s="39" t="n">
        <f aca="false">HLOOKUP($H58,New!$K$19:$M$29,10)</f>
        <v>0.0017663495942414</v>
      </c>
      <c r="O58" s="40" t="n">
        <f aca="false">HLOOKUP($H58,New!$K$19:$M$29,11)</f>
        <v>0.00156913944719616</v>
      </c>
      <c r="P58" s="1"/>
    </row>
    <row r="59" customFormat="false" ht="14.25" hidden="false" customHeight="false" outlineLevel="0" collapsed="false">
      <c r="G59" s="1"/>
      <c r="H59" s="14" t="s">
        <v>24</v>
      </c>
      <c r="I59" s="6"/>
      <c r="J59" s="6"/>
      <c r="K59" s="39" t="n">
        <f aca="false">SUM(K56:K58)</f>
        <v>0.0150141766999538</v>
      </c>
      <c r="L59" s="39" t="n">
        <f aca="false">SUM(L56:L58)</f>
        <v>0.0114189953221363</v>
      </c>
      <c r="M59" s="39" t="n">
        <f aca="false">SUM(M56:M58)</f>
        <v>0.00875826848754484</v>
      </c>
      <c r="N59" s="39" t="n">
        <f aca="false">SUM(N56:N58)</f>
        <v>0.0115498476425645</v>
      </c>
      <c r="O59" s="40" t="n">
        <f aca="false">SUM(O56:O58)</f>
        <v>0.0100505088219141</v>
      </c>
      <c r="P59" s="1"/>
    </row>
    <row r="60" customFormat="false" ht="14.25" hidden="false" customHeight="false" outlineLevel="0" collapsed="false">
      <c r="G60" s="1"/>
      <c r="H60" s="14"/>
      <c r="I60" s="29" t="s">
        <v>25</v>
      </c>
      <c r="J60" s="1"/>
      <c r="K60" s="55"/>
      <c r="L60" s="55"/>
      <c r="M60" s="55"/>
      <c r="N60" s="55"/>
      <c r="O60" s="56"/>
      <c r="P60" s="1"/>
    </row>
    <row r="61" customFormat="false" ht="13.5" hidden="false" customHeight="false" outlineLevel="0" collapsed="false">
      <c r="G61" s="1"/>
      <c r="H61" s="22" t="s">
        <v>14</v>
      </c>
      <c r="I61" s="24"/>
      <c r="J61" s="24"/>
      <c r="K61" s="57" t="n">
        <f aca="false">SUM(K59:K60)</f>
        <v>0.0150141766999538</v>
      </c>
      <c r="L61" s="57" t="n">
        <f aca="false">SUM(L59:L60)</f>
        <v>0.0114189953221363</v>
      </c>
      <c r="M61" s="57" t="n">
        <f aca="false">SUM(M59:M60)</f>
        <v>0.00875826848754484</v>
      </c>
      <c r="N61" s="57" t="n">
        <f aca="false">SUM(N59:N60)</f>
        <v>0.0115498476425645</v>
      </c>
      <c r="O61" s="57" t="n">
        <f aca="false">SUM(O59:O60)</f>
        <v>0.0100505088219141</v>
      </c>
      <c r="P61" s="1"/>
    </row>
    <row r="62" customFormat="false" ht="12.75" hidden="false" customHeight="false" outlineLevel="0" collapsed="false">
      <c r="G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3.5" hidden="false" customHeight="false" outlineLevel="0" collapsed="false">
      <c r="G63" s="1"/>
      <c r="P63" s="1"/>
    </row>
    <row r="64" customFormat="false" ht="15" hidden="false" customHeight="false" outlineLevel="0" collapsed="false">
      <c r="G64" s="1"/>
      <c r="H64" s="26" t="s">
        <v>33</v>
      </c>
      <c r="I64" s="12"/>
      <c r="J64" s="12"/>
      <c r="K64" s="9"/>
      <c r="L64" s="9"/>
      <c r="M64" s="9"/>
      <c r="N64" s="9"/>
      <c r="O64" s="10"/>
      <c r="P64" s="1"/>
    </row>
    <row r="65" customFormat="false" ht="14.25" hidden="false" customHeight="false" outlineLevel="0" collapsed="false">
      <c r="G65" s="1"/>
      <c r="H65" s="17"/>
      <c r="I65" s="6"/>
      <c r="J65" s="1"/>
      <c r="K65" s="29"/>
      <c r="L65" s="29"/>
      <c r="M65" s="1"/>
      <c r="N65" s="1"/>
      <c r="O65" s="16"/>
      <c r="P65" s="1"/>
    </row>
    <row r="66" customFormat="false" ht="30" hidden="false" customHeight="false" outlineLevel="0" collapsed="false">
      <c r="G66" s="1"/>
      <c r="H66" s="34" t="s">
        <v>15</v>
      </c>
      <c r="I66" s="1"/>
      <c r="J66" s="35" t="s">
        <v>16</v>
      </c>
      <c r="K66" s="36" t="n">
        <v>5</v>
      </c>
      <c r="L66" s="36" t="n">
        <v>7</v>
      </c>
      <c r="M66" s="36" t="n">
        <v>10</v>
      </c>
      <c r="N66" s="36" t="n">
        <v>12</v>
      </c>
      <c r="O66" s="37" t="n">
        <v>15</v>
      </c>
      <c r="P66" s="1"/>
    </row>
    <row r="67" customFormat="false" ht="14.25" hidden="false" customHeight="false" outlineLevel="0" collapsed="false">
      <c r="G67" s="1"/>
      <c r="H67" s="38" t="n">
        <v>1</v>
      </c>
      <c r="I67" s="6" t="s">
        <v>17</v>
      </c>
      <c r="J67" s="6"/>
      <c r="K67" s="39" t="n">
        <f aca="false">HLOOKUP($H67,New!$B$34:$E58,7)</f>
        <v>0.0106270284901602</v>
      </c>
      <c r="L67" s="39" t="n">
        <f aca="false">HLOOKUP($H67,New!$B$34:$E58,8)</f>
        <v>0.00804625564137822</v>
      </c>
      <c r="M67" s="39" t="n">
        <f aca="false">HLOOKUP($H67,New!$B$34:$E$44,9)</f>
        <v>0.00613225392932678</v>
      </c>
      <c r="N67" s="39" t="n">
        <f aca="false">HLOOKUP($H67,New!$B$34:$E$44,10)</f>
        <v>0.00539972665535125</v>
      </c>
      <c r="O67" s="40" t="n">
        <f aca="false">HLOOKUP($H67,New!$B$34:$E$44,11)</f>
        <v>0.00468105334721191</v>
      </c>
      <c r="P67" s="1"/>
    </row>
    <row r="68" customFormat="false" ht="14.25" hidden="false" customHeight="false" outlineLevel="0" collapsed="false">
      <c r="G68" s="1"/>
      <c r="H68" s="38" t="n">
        <v>2</v>
      </c>
      <c r="I68" s="6" t="s">
        <v>19</v>
      </c>
      <c r="J68" s="6"/>
      <c r="K68" s="39" t="n">
        <f aca="false">HLOOKUP($H68,New!$G$34:$I$44,7)</f>
        <v>0.00902978498853527</v>
      </c>
      <c r="L68" s="39" t="n">
        <f aca="false">HLOOKUP($H68,New!$G$34:$I$44,8)</f>
        <v>0.00683690257080874</v>
      </c>
      <c r="M68" s="39" t="n">
        <f aca="false">HLOOKUP($H68,New!$G$34:$I$44,9)</f>
        <v>0.00521057551771807</v>
      </c>
      <c r="N68" s="39" t="n">
        <f aca="false">HLOOKUP($H68,New!$G$34:$I$44,10)</f>
        <v>0.00458814717019257</v>
      </c>
      <c r="O68" s="40" t="n">
        <f aca="false">HLOOKUP($H68,New!$G$34:$I$44,11)</f>
        <v>0.00397749053597856</v>
      </c>
      <c r="P68" s="1"/>
    </row>
    <row r="69" customFormat="false" ht="14.25" hidden="false" customHeight="false" outlineLevel="0" collapsed="false">
      <c r="G69" s="1"/>
      <c r="H69" s="38" t="n">
        <v>2</v>
      </c>
      <c r="I69" s="6" t="s">
        <v>23</v>
      </c>
      <c r="J69" s="6"/>
      <c r="K69" s="39" t="n">
        <f aca="false">HLOOKUP($H69,New!$K$34:$M$44,7)</f>
        <v>0.00738620455054292</v>
      </c>
      <c r="L69" s="39" t="n">
        <f aca="false">HLOOKUP($H69,New!$K$34:$M$44,8)</f>
        <v>0.00570833083536528</v>
      </c>
      <c r="M69" s="39" t="n">
        <f aca="false">HLOOKUP($H69,New!$K$34:$M$44,9)</f>
        <v>0.00447667376466728</v>
      </c>
      <c r="N69" s="39" t="n">
        <f aca="false">HLOOKUP($H69,New!$K$34:$M$44,10)</f>
        <v>0.00401212988231432</v>
      </c>
      <c r="O69" s="40" t="n">
        <f aca="false">HLOOKUP($H69,New!$K$34:$M$44,11)</f>
        <v>0.0035641819072162</v>
      </c>
      <c r="P69" s="1"/>
    </row>
    <row r="70" customFormat="false" ht="14.25" hidden="false" customHeight="false" outlineLevel="0" collapsed="false">
      <c r="G70" s="1"/>
      <c r="H70" s="14" t="s">
        <v>24</v>
      </c>
      <c r="I70" s="6"/>
      <c r="J70" s="6"/>
      <c r="K70" s="39" t="n">
        <f aca="false">SUM(K67:K69)</f>
        <v>0.0270430180292384</v>
      </c>
      <c r="L70" s="39" t="n">
        <f aca="false">SUM(L67:L69)</f>
        <v>0.0205914890475522</v>
      </c>
      <c r="M70" s="39" t="n">
        <f aca="false">SUM(M67:M69)</f>
        <v>0.0158195032117121</v>
      </c>
      <c r="N70" s="39" t="n">
        <f aca="false">SUM(N67:N69)</f>
        <v>0.0140000037078581</v>
      </c>
      <c r="O70" s="40" t="n">
        <f aca="false">SUM(O67:O69)</f>
        <v>0.0122227257904067</v>
      </c>
      <c r="P70" s="1"/>
    </row>
    <row r="71" customFormat="false" ht="14.25" hidden="false" customHeight="false" outlineLevel="0" collapsed="false">
      <c r="G71" s="1"/>
      <c r="H71" s="14"/>
      <c r="I71" s="29" t="s">
        <v>25</v>
      </c>
      <c r="J71" s="1"/>
      <c r="K71" s="55"/>
      <c r="L71" s="55"/>
      <c r="M71" s="55"/>
      <c r="N71" s="55"/>
      <c r="O71" s="56"/>
      <c r="P71" s="1"/>
    </row>
    <row r="72" customFormat="false" ht="13.5" hidden="false" customHeight="false" outlineLevel="0" collapsed="false">
      <c r="G72" s="1"/>
      <c r="H72" s="22" t="s">
        <v>14</v>
      </c>
      <c r="I72" s="24"/>
      <c r="J72" s="24"/>
      <c r="K72" s="99" t="n">
        <f aca="false">SUM(K70:K71)</f>
        <v>0.0270430180292384</v>
      </c>
      <c r="L72" s="99" t="n">
        <f aca="false">SUM(L70:L71)</f>
        <v>0.0205914890475522</v>
      </c>
      <c r="M72" s="99" t="n">
        <f aca="false">SUM(M70:M71)</f>
        <v>0.0158195032117121</v>
      </c>
      <c r="N72" s="99" t="n">
        <f aca="false">SUM(N70:N71)</f>
        <v>0.0140000037078581</v>
      </c>
      <c r="O72" s="99" t="n">
        <f aca="false">SUM(O70:O71)</f>
        <v>0.0122227257904067</v>
      </c>
      <c r="P72" s="1"/>
    </row>
    <row r="73" customFormat="false" ht="12.75" hidden="false" customHeight="false" outlineLevel="0" collapsed="false">
      <c r="G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G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G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G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G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G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G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G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G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G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G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G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G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G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G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G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G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G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G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G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G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G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G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G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G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G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customFormat="false" ht="12.75" hidden="false" customHeight="false" outlineLevel="0" collapsed="false"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customFormat="false" ht="12.75" hidden="false" customHeight="false" outlineLevel="0" collapsed="false"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customFormat="false" ht="12.75" hidden="false" customHeight="false" outlineLevel="0" collapsed="false"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customFormat="false" ht="12.75" hidden="false" customHeight="false" outlineLevel="0" collapsed="false"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customFormat="false" ht="12.75" hidden="false" customHeight="false" outlineLevel="0" collapsed="false"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customFormat="false" ht="12.75" hidden="false" customHeight="false" outlineLevel="0" collapsed="false"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customFormat="false" ht="12.75" hidden="false" customHeight="false" outlineLevel="0" collapsed="false"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customFormat="false" ht="12.75" hidden="false" customHeight="false" outlineLevel="0" collapsed="false"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customFormat="false" ht="12.75" hidden="false" customHeight="false" outlineLevel="0" collapsed="false"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customFormat="false" ht="12.75" hidden="false" customHeight="false" outlineLevel="0" collapsed="false"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customFormat="false" ht="12.75" hidden="false" customHeight="false" outlineLevel="0" collapsed="false"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customFormat="false" ht="12.75" hidden="false" customHeight="false" outlineLevel="0" collapsed="false"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customFormat="false" ht="12.75" hidden="false" customHeight="false" outlineLevel="0" collapsed="false"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customFormat="false" ht="12.75" hidden="false" customHeight="false" outlineLevel="0" collapsed="false"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customFormat="false" ht="12.75" hidden="false" customHeight="false" outlineLevel="0" collapsed="false"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customFormat="false" ht="12.75" hidden="false" customHeight="false" outlineLevel="0" collapsed="false"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customFormat="false" ht="12.75" hidden="false" customHeight="false" outlineLevel="0" collapsed="false"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customFormat="false" ht="12.75" hidden="false" customHeight="false" outlineLevel="0" collapsed="false"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customFormat="false" ht="12.75" hidden="false" customHeight="false" outlineLevel="0" collapsed="false"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customFormat="false" ht="12.75" hidden="false" customHeight="false" outlineLevel="0" collapsed="false"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customFormat="false" ht="12.75" hidden="false" customHeight="false" outlineLevel="0" collapsed="false"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customFormat="false" ht="12.75" hidden="false" customHeight="false" outlineLevel="0" collapsed="false"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customFormat="false" ht="12.75" hidden="false" customHeight="false" outlineLevel="0" collapsed="false"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customFormat="false" ht="12.75" hidden="false" customHeight="false" outlineLevel="0" collapsed="false"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customFormat="false" ht="12.75" hidden="false" customHeight="false" outlineLevel="0" collapsed="false"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customFormat="false" ht="12.75" hidden="false" customHeight="false" outlineLevel="0" collapsed="false"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customFormat="false" ht="12.75" hidden="false" customHeight="false" outlineLevel="0" collapsed="false"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customFormat="false" ht="12.75" hidden="false" customHeight="false" outlineLevel="0" collapsed="false"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customFormat="false" ht="12.75" hidden="false" customHeight="false" outlineLevel="0" collapsed="false"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customFormat="false" ht="12.75" hidden="false" customHeight="false" outlineLevel="0" collapsed="false"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customFormat="false" ht="12.75" hidden="false" customHeight="false" outlineLevel="0" collapsed="false"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customFormat="false" ht="12.75" hidden="false" customHeight="false" outlineLevel="0" collapsed="false"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customFormat="false" ht="12.75" hidden="false" customHeight="false" outlineLevel="0" collapsed="false"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customFormat="false" ht="12.75" hidden="false" customHeight="false" outlineLevel="0" collapsed="false"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customFormat="false" ht="12.75" hidden="false" customHeight="false" outlineLevel="0" collapsed="false"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customFormat="false" ht="12.75" hidden="false" customHeight="false" outlineLevel="0" collapsed="false"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customFormat="false" ht="12.75" hidden="false" customHeight="false" outlineLevel="0" collapsed="false"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customFormat="false" ht="12.75" hidden="false" customHeight="false" outlineLevel="0" collapsed="false"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customFormat="false" ht="12.75" hidden="false" customHeight="false" outlineLevel="0" collapsed="false"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customFormat="false" ht="12.75" hidden="false" customHeight="false" outlineLevel="0" collapsed="false"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customFormat="false" ht="12.75" hidden="false" customHeight="false" outlineLevel="0" collapsed="false"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customFormat="false" ht="12.75" hidden="false" customHeight="false" outlineLevel="0" collapsed="false"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customFormat="false" ht="12.75" hidden="false" customHeight="false" outlineLevel="0" collapsed="false"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customFormat="false" ht="12.75" hidden="false" customHeight="false" outlineLevel="0" collapsed="false"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customFormat="false" ht="12.75" hidden="false" customHeight="false" outlineLevel="0" collapsed="false"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customFormat="false" ht="12.75" hidden="false" customHeight="false" outlineLevel="0" collapsed="false"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customFormat="false" ht="12.75" hidden="false" customHeight="false" outlineLevel="0" collapsed="false"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customFormat="false" ht="12.75" hidden="false" customHeight="false" outlineLevel="0" collapsed="false"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customFormat="false" ht="12.75" hidden="false" customHeight="false" outlineLevel="0" collapsed="false"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customFormat="false" ht="12.75" hidden="false" customHeight="false" outlineLevel="0" collapsed="false"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customFormat="false" ht="12.75" hidden="false" customHeight="false" outlineLevel="0" collapsed="false"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customFormat="false" ht="12.75" hidden="false" customHeight="false" outlineLevel="0" collapsed="false"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customFormat="false" ht="12.75" hidden="false" customHeight="false" outlineLevel="0" collapsed="false"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customFormat="false" ht="12.75" hidden="false" customHeight="false" outlineLevel="0" collapsed="false"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customFormat="false" ht="12.75" hidden="false" customHeight="false" outlineLevel="0" collapsed="false"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customFormat="false" ht="12.75" hidden="false" customHeight="false" outlineLevel="0" collapsed="false"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customFormat="false" ht="12.75" hidden="false" customHeight="false" outlineLevel="0" collapsed="false"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customFormat="false" ht="12.75" hidden="false" customHeight="false" outlineLevel="0" collapsed="false"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customFormat="false" ht="12.75" hidden="false" customHeight="false" outlineLevel="0" collapsed="false"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customFormat="false" ht="12.75" hidden="false" customHeight="false" outlineLevel="0" collapsed="false"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customFormat="false" ht="12.75" hidden="false" customHeight="false" outlineLevel="0" collapsed="false"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customFormat="false" ht="12.75" hidden="false" customHeight="false" outlineLevel="0" collapsed="false"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customFormat="false" ht="12.75" hidden="false" customHeight="false" outlineLevel="0" collapsed="false"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customFormat="false" ht="12.75" hidden="false" customHeight="false" outlineLevel="0" collapsed="false"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customFormat="false" ht="12.75" hidden="false" customHeight="false" outlineLevel="0" collapsed="false"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customFormat="false" ht="12.75" hidden="false" customHeight="false" outlineLevel="0" collapsed="false"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customFormat="false" ht="12.75" hidden="false" customHeight="false" outlineLevel="0" collapsed="false"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customFormat="false" ht="12.75" hidden="false" customHeight="false" outlineLevel="0" collapsed="false"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customFormat="false" ht="12.75" hidden="false" customHeight="false" outlineLevel="0" collapsed="false"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customFormat="false" ht="12.75" hidden="false" customHeight="false" outlineLevel="0" collapsed="false"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customFormat="false" ht="12.75" hidden="false" customHeight="false" outlineLevel="0" collapsed="false">
      <c r="G172" s="1"/>
      <c r="H172" s="1"/>
      <c r="I172" s="1"/>
      <c r="J172" s="1"/>
      <c r="K172" s="1"/>
      <c r="L172" s="1"/>
      <c r="M172" s="1"/>
      <c r="N172" s="1"/>
      <c r="O172" s="1"/>
      <c r="P172" s="1"/>
    </row>
  </sheetData>
  <mergeCells count="1">
    <mergeCell ref="H42:I4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76" fitToWidth="1" fitToHeight="1" pageOrder="downThenOver" orientation="portrait" blackAndWhite="false" draft="false" cellComments="none" horizontalDpi="300" verticalDpi="300" copies="1"/>
  <headerFooter differentFirst="false" differentOddEven="false">
    <oddHeader>&amp;CPOTENTIAL EXPOSURE OF CALIFORNIA DIRECT ACCESS CUSTOMERS</oddHeader>
    <oddFooter>&amp;CPage &amp;P of &amp;N</oddFooter>
  </headerFooter>
  <rowBreaks count="1" manualBreakCount="1">
    <brk id="41" man="true" max="16383" min="0"/>
  </rowBreaks>
  <colBreaks count="1" manualBreakCount="1">
    <brk id="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pageBreakPreview" topLeftCell="A20" colorId="64" zoomScale="100" zoomScaleNormal="75" zoomScalePageLayoutView="100" workbookViewId="0">
      <selection pane="topLeft" activeCell="A42" activeCellId="0" sqref="A42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3" width="18.99"/>
    <col collapsed="false" customWidth="true" hidden="false" outlineLevel="0" max="2" min="2" style="3" width="14.41"/>
    <col collapsed="false" customWidth="true" hidden="false" outlineLevel="0" max="3" min="3" style="3" width="13.56"/>
    <col collapsed="false" customWidth="true" hidden="false" outlineLevel="0" max="4" min="4" style="3" width="15.85"/>
    <col collapsed="false" customWidth="true" hidden="false" outlineLevel="0" max="5" min="5" style="3" width="13.85"/>
    <col collapsed="false" customWidth="true" hidden="false" outlineLevel="0" max="6" min="6" style="3" width="15.13"/>
    <col collapsed="false" customWidth="true" hidden="false" outlineLevel="0" max="7" min="7" style="3" width="15.99"/>
    <col collapsed="false" customWidth="true" hidden="false" outlineLevel="0" max="8" min="8" style="3" width="13.28"/>
    <col collapsed="false" customWidth="true" hidden="false" outlineLevel="0" max="9" min="9" style="3" width="13.14"/>
    <col collapsed="false" customWidth="true" hidden="false" outlineLevel="0" max="10" min="10" style="3" width="14.99"/>
    <col collapsed="false" customWidth="true" hidden="false" outlineLevel="0" max="11" min="11" style="3" width="12.85"/>
    <col collapsed="false" customWidth="true" hidden="false" outlineLevel="0" max="12" min="12" style="3" width="11.42"/>
    <col collapsed="false" customWidth="true" hidden="false" outlineLevel="0" max="13" min="13" style="3" width="10.28"/>
    <col collapsed="false" customWidth="true" hidden="false" outlineLevel="0" max="14" min="14" style="3" width="3.56"/>
    <col collapsed="false" customWidth="true" hidden="false" outlineLevel="0" max="15" min="15" style="3" width="12.42"/>
    <col collapsed="false" customWidth="true" hidden="false" outlineLevel="0" max="16" min="16" style="3" width="16.28"/>
    <col collapsed="false" customWidth="true" hidden="false" outlineLevel="0" max="17" min="17" style="3" width="18.41"/>
    <col collapsed="false" customWidth="true" hidden="false" outlineLevel="0" max="18" min="18" style="3" width="16.7"/>
    <col collapsed="false" customWidth="true" hidden="false" outlineLevel="0" max="19" min="19" style="3" width="13.14"/>
    <col collapsed="false" customWidth="true" hidden="false" outlineLevel="0" max="20" min="20" style="3" width="15.28"/>
    <col collapsed="false" customWidth="true" hidden="false" outlineLevel="0" max="21" min="21" style="3" width="16.28"/>
    <col collapsed="false" customWidth="true" hidden="false" outlineLevel="0" max="22" min="22" style="3" width="11.42"/>
    <col collapsed="false" customWidth="false" hidden="false" outlineLevel="0" max="23" min="23" style="3" width="9.14"/>
    <col collapsed="false" customWidth="true" hidden="false" outlineLevel="0" max="24" min="24" style="3" width="9.7"/>
    <col collapsed="false" customWidth="false" hidden="false" outlineLevel="0" max="257" min="25" style="3" width="9.14"/>
  </cols>
  <sheetData>
    <row r="1" customFormat="false" ht="18" hidden="false" customHeight="false" outlineLevel="0" collapsed="false">
      <c r="A1" s="100" t="s">
        <v>46</v>
      </c>
    </row>
    <row r="2" customFormat="false" ht="15.75" hidden="false" customHeight="false" outlineLevel="0" collapsed="false">
      <c r="A2" s="29"/>
      <c r="B2" s="101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</row>
    <row r="3" customFormat="false" ht="30.75" hidden="false" customHeight="true" outlineLevel="0" collapsed="false">
      <c r="A3" s="100" t="s">
        <v>8</v>
      </c>
      <c r="B3" s="102" t="s">
        <v>47</v>
      </c>
      <c r="C3" s="102"/>
      <c r="D3" s="102"/>
      <c r="E3" s="102"/>
      <c r="F3" s="103" t="s">
        <v>48</v>
      </c>
      <c r="G3" s="103"/>
      <c r="H3" s="103"/>
      <c r="I3" s="103"/>
      <c r="J3" s="103" t="s">
        <v>49</v>
      </c>
      <c r="K3" s="103"/>
      <c r="L3" s="103"/>
      <c r="M3" s="103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</row>
    <row r="4" customFormat="false" ht="14.25" hidden="false" customHeight="false" outlineLevel="0" collapsed="false">
      <c r="A4" s="104"/>
      <c r="B4" s="105" t="s">
        <v>15</v>
      </c>
      <c r="C4" s="106" t="n">
        <v>1</v>
      </c>
      <c r="D4" s="106" t="n">
        <v>2</v>
      </c>
      <c r="E4" s="106" t="n">
        <v>3</v>
      </c>
      <c r="F4" s="107"/>
      <c r="G4" s="106" t="n">
        <v>1</v>
      </c>
      <c r="H4" s="106" t="n">
        <v>2</v>
      </c>
      <c r="I4" s="106" t="n">
        <v>3</v>
      </c>
      <c r="J4" s="108"/>
      <c r="K4" s="109" t="n">
        <v>1</v>
      </c>
      <c r="L4" s="109" t="n">
        <v>2</v>
      </c>
      <c r="M4" s="110" t="n">
        <v>3</v>
      </c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</row>
    <row r="5" customFormat="false" ht="15" hidden="false" customHeight="false" outlineLevel="0" collapsed="false">
      <c r="A5" s="29"/>
      <c r="B5" s="111"/>
      <c r="C5" s="112"/>
      <c r="D5" s="112"/>
      <c r="E5" s="113"/>
      <c r="F5" s="111"/>
      <c r="G5" s="112"/>
      <c r="H5" s="112"/>
      <c r="I5" s="113"/>
      <c r="J5" s="111"/>
      <c r="K5" s="112"/>
      <c r="L5" s="112"/>
      <c r="M5" s="113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</row>
    <row r="6" customFormat="false" ht="14.25" hidden="false" customHeight="false" outlineLevel="0" collapsed="false">
      <c r="A6" s="29"/>
      <c r="B6" s="111" t="s">
        <v>50</v>
      </c>
      <c r="C6" s="114" t="n">
        <v>0.8</v>
      </c>
      <c r="D6" s="114" t="n">
        <v>0.8</v>
      </c>
      <c r="E6" s="115" t="n">
        <v>0.8</v>
      </c>
      <c r="F6" s="111" t="s">
        <v>50</v>
      </c>
      <c r="G6" s="114" t="n">
        <v>1</v>
      </c>
      <c r="H6" s="114" t="n">
        <v>0.5</v>
      </c>
      <c r="I6" s="115" t="n">
        <v>0</v>
      </c>
      <c r="J6" s="111" t="s">
        <v>50</v>
      </c>
      <c r="K6" s="114" t="n">
        <v>1</v>
      </c>
      <c r="L6" s="114" t="n">
        <v>0.5</v>
      </c>
      <c r="M6" s="115" t="n">
        <v>0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</row>
    <row r="7" customFormat="false" ht="14.25" hidden="false" customHeight="false" outlineLevel="0" collapsed="false">
      <c r="A7" s="29"/>
      <c r="B7" s="111" t="s">
        <v>51</v>
      </c>
      <c r="C7" s="114" t="n">
        <v>0.95</v>
      </c>
      <c r="D7" s="114" t="n">
        <v>0.95</v>
      </c>
      <c r="E7" s="115" t="n">
        <v>0.95</v>
      </c>
      <c r="F7" s="111" t="s">
        <v>51</v>
      </c>
      <c r="G7" s="114" t="n">
        <v>0.3</v>
      </c>
      <c r="H7" s="114" t="n">
        <v>0.3</v>
      </c>
      <c r="I7" s="115" t="n">
        <v>0.3</v>
      </c>
      <c r="J7" s="111" t="s">
        <v>51</v>
      </c>
      <c r="K7" s="114" t="n">
        <v>0.3</v>
      </c>
      <c r="L7" s="114" t="n">
        <v>0.3</v>
      </c>
      <c r="M7" s="115" t="n">
        <v>0.3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</row>
    <row r="8" customFormat="false" ht="15.75" hidden="false" customHeight="false" outlineLevel="0" collapsed="false">
      <c r="A8" s="29"/>
      <c r="B8" s="116"/>
      <c r="C8" s="117"/>
      <c r="D8" s="117"/>
      <c r="E8" s="118"/>
      <c r="F8" s="119"/>
      <c r="G8" s="117"/>
      <c r="H8" s="117"/>
      <c r="I8" s="118"/>
      <c r="J8" s="119"/>
      <c r="K8" s="117"/>
      <c r="L8" s="117"/>
      <c r="M8" s="118"/>
      <c r="N8" s="120"/>
      <c r="O8" s="120"/>
      <c r="P8" s="95"/>
      <c r="Q8" s="95"/>
      <c r="R8" s="95"/>
      <c r="S8" s="95"/>
      <c r="T8" s="95"/>
      <c r="U8" s="95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</row>
    <row r="9" customFormat="false" ht="35.25" hidden="false" customHeight="true" outlineLevel="0" collapsed="false">
      <c r="A9" s="121" t="s">
        <v>16</v>
      </c>
      <c r="B9" s="122"/>
      <c r="C9" s="123"/>
      <c r="D9" s="123"/>
      <c r="E9" s="124"/>
      <c r="F9" s="122"/>
      <c r="G9" s="123"/>
      <c r="H9" s="123"/>
      <c r="I9" s="124"/>
      <c r="J9" s="122"/>
      <c r="K9" s="123"/>
      <c r="L9" s="123"/>
      <c r="M9" s="124"/>
      <c r="N9" s="120"/>
      <c r="O9" s="96"/>
      <c r="P9" s="96"/>
      <c r="Q9" s="96"/>
      <c r="R9" s="96"/>
      <c r="S9" s="96"/>
      <c r="T9" s="96"/>
      <c r="U9" s="96"/>
      <c r="V9" s="96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  <c r="IT9" s="120"/>
      <c r="IU9" s="120"/>
      <c r="IV9" s="120"/>
      <c r="IW9" s="120"/>
    </row>
    <row r="10" customFormat="false" ht="14.25" hidden="false" customHeight="false" outlineLevel="0" collapsed="false">
      <c r="A10" s="125" t="n">
        <v>5</v>
      </c>
      <c r="B10" s="126" t="n">
        <f aca="false">-PMT(Assumptions!$B$21,$A10,Assumptions!$B$33)/Assumptions!$B$5*1000000</f>
        <v>0.0201042158583899</v>
      </c>
      <c r="C10" s="127" t="n">
        <f aca="false">$B10*C$6*C$7</f>
        <v>0.0152792040523763</v>
      </c>
      <c r="D10" s="127" t="n">
        <f aca="false">$B10*D$6*D$7</f>
        <v>0.0152792040523763</v>
      </c>
      <c r="E10" s="128" t="n">
        <f aca="false">$B10*E$6*E$7</f>
        <v>0.0152792040523763</v>
      </c>
      <c r="F10" s="126" t="n">
        <f aca="false">-PMT(Assumptions!$B$19,$A10,Assumptions!$C$26)/Assumptions!$B$5*1000000</f>
        <v>0.0179057697640012</v>
      </c>
      <c r="G10" s="127" t="n">
        <f aca="false">$F10*G$6*G$7</f>
        <v>0.00537173092920036</v>
      </c>
      <c r="H10" s="127" t="n">
        <f aca="false">$F10*H$6*H$7</f>
        <v>0.00268586546460018</v>
      </c>
      <c r="I10" s="127" t="n">
        <f aca="false">$F10*I$6*I$7</f>
        <v>0</v>
      </c>
      <c r="J10" s="126" t="n">
        <f aca="false">-PMT(Assumptions!$B$20,$A10,Assumptions!$D$26)/Assumptions!$B$5*1000000</f>
        <v>0.0146466032446796</v>
      </c>
      <c r="K10" s="127" t="n">
        <f aca="false">$J10*K$6*K$7</f>
        <v>0.00439398097340387</v>
      </c>
      <c r="L10" s="127" t="n">
        <f aca="false">$J10*L$6*L$7</f>
        <v>0.00219699048670193</v>
      </c>
      <c r="M10" s="128" t="n">
        <f aca="false">$J10*M$6*M$7</f>
        <v>0</v>
      </c>
      <c r="N10" s="29"/>
      <c r="O10" s="129"/>
      <c r="P10" s="127"/>
      <c r="Q10" s="29"/>
      <c r="R10" s="29"/>
      <c r="S10" s="29"/>
      <c r="T10" s="29"/>
      <c r="U10" s="129"/>
      <c r="V10" s="127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  <c r="IW10" s="29"/>
    </row>
    <row r="11" customFormat="false" ht="14.25" hidden="false" customHeight="false" outlineLevel="0" collapsed="false">
      <c r="A11" s="125" t="n">
        <v>7</v>
      </c>
      <c r="B11" s="126" t="n">
        <f aca="false">-PMT(Assumptions!$B$21,$A11,Assumptions!$B$33)/Assumptions!$B$5*1000000</f>
        <v>0.0152219089669172</v>
      </c>
      <c r="C11" s="127" t="n">
        <f aca="false">$B11*C$6*C$7</f>
        <v>0.0115686508148571</v>
      </c>
      <c r="D11" s="127" t="n">
        <f aca="false">$B11*D$6*D$7</f>
        <v>0.0115686508148571</v>
      </c>
      <c r="E11" s="128" t="n">
        <f aca="false">$B11*E$6*E$7</f>
        <v>0.0115686508148571</v>
      </c>
      <c r="F11" s="126" t="n">
        <f aca="false">-PMT(Assumptions!$B$19,$A11,Assumptions!$C$26)/Assumptions!$B$5*1000000</f>
        <v>0.0135573552955293</v>
      </c>
      <c r="G11" s="127" t="n">
        <f aca="false">$F11*G$6*G$7</f>
        <v>0.00406720658865878</v>
      </c>
      <c r="H11" s="127" t="n">
        <f aca="false">$F11*H$6*H$7</f>
        <v>0.00203360329432939</v>
      </c>
      <c r="I11" s="127" t="n">
        <f aca="false">$F11*I$6*I$7</f>
        <v>0</v>
      </c>
      <c r="J11" s="126" t="n">
        <f aca="false">-PMT(Assumptions!$B$20,$A11,Assumptions!$D$26)/Assumptions!$B$5*1000000</f>
        <v>0.0113194342727511</v>
      </c>
      <c r="K11" s="127" t="n">
        <f aca="false">$J11*K$6*K$7</f>
        <v>0.00339583028182532</v>
      </c>
      <c r="L11" s="127" t="n">
        <f aca="false">$J11*L$6*L$7</f>
        <v>0.00169791514091266</v>
      </c>
      <c r="M11" s="128" t="n">
        <f aca="false">$J11*M$6*M$7</f>
        <v>0</v>
      </c>
      <c r="N11" s="29"/>
      <c r="O11" s="129"/>
      <c r="P11" s="127"/>
      <c r="Q11" s="29"/>
      <c r="R11" s="29"/>
      <c r="S11" s="29"/>
      <c r="T11" s="29"/>
      <c r="U11" s="129"/>
      <c r="V11" s="127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14.25" hidden="false" customHeight="false" outlineLevel="0" collapsed="false">
      <c r="A12" s="125" t="n">
        <v>10</v>
      </c>
      <c r="B12" s="126" t="n">
        <f aca="false">-PMT(Assumptions!$B$21,$A12,Assumptions!$B$33)/Assumptions!$B$5*1000000</f>
        <v>0.011600999922772</v>
      </c>
      <c r="C12" s="127" t="n">
        <f aca="false">$B12*C$6*C$7</f>
        <v>0.00881675994130674</v>
      </c>
      <c r="D12" s="127" t="n">
        <f aca="false">$B12*D$6*D$7</f>
        <v>0.00881675994130674</v>
      </c>
      <c r="E12" s="128" t="n">
        <f aca="false">$B12*E$6*E$7</f>
        <v>0.00881675994130674</v>
      </c>
      <c r="F12" s="126" t="n">
        <f aca="false">-PMT(Assumptions!$B$19,$A12,Assumptions!$C$26)/Assumptions!$B$5*1000000</f>
        <v>0.0103324016769679</v>
      </c>
      <c r="G12" s="127" t="n">
        <f aca="false">$F12*G$6*G$7</f>
        <v>0.00309972050309036</v>
      </c>
      <c r="H12" s="127" t="n">
        <f aca="false">$F12*H$6*H$7</f>
        <v>0.00154986025154518</v>
      </c>
      <c r="I12" s="127" t="n">
        <f aca="false">$F12*I$6*I$7</f>
        <v>0</v>
      </c>
      <c r="J12" s="126" t="n">
        <f aca="false">-PMT(Assumptions!$B$20,$A12,Assumptions!$D$26)/Assumptions!$B$5*1000000</f>
        <v>0.00887709838500588</v>
      </c>
      <c r="K12" s="127" t="n">
        <f aca="false">$J12*K$6*K$7</f>
        <v>0.00266312951550176</v>
      </c>
      <c r="L12" s="127" t="n">
        <f aca="false">$J12*L$6*L$7</f>
        <v>0.00133156475775088</v>
      </c>
      <c r="M12" s="128" t="n">
        <f aca="false">$J12*M$6*M$7</f>
        <v>0</v>
      </c>
      <c r="N12" s="29"/>
      <c r="O12" s="129"/>
      <c r="P12" s="127"/>
      <c r="Q12" s="29"/>
      <c r="R12" s="29"/>
      <c r="S12" s="29"/>
      <c r="T12" s="29"/>
      <c r="U12" s="129"/>
      <c r="V12" s="127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  <c r="IW12" s="29"/>
    </row>
    <row r="13" customFormat="false" ht="14.25" hidden="false" customHeight="false" outlineLevel="0" collapsed="false">
      <c r="A13" s="125" t="n">
        <v>12</v>
      </c>
      <c r="B13" s="126" t="n">
        <f aca="false">-PMT(Assumptions!$B$21,$A13,Assumptions!$B$33)/Assumptions!$B$5*1000000</f>
        <v>0.0102152045942098</v>
      </c>
      <c r="C13" s="127" t="n">
        <f aca="false">$B13*C$6*C$7</f>
        <v>0.00776355549159944</v>
      </c>
      <c r="D13" s="127" t="n">
        <f aca="false">$B13*D$6*D$7</f>
        <v>0.00776355549159944</v>
      </c>
      <c r="E13" s="128" t="n">
        <f aca="false">$B13*E$6*E$7</f>
        <v>0.00776355549159944</v>
      </c>
      <c r="F13" s="126" t="n">
        <f aca="false">-PMT(Assumptions!$B$19,$A13,Assumptions!$C$26)/Assumptions!$B$5*1000000</f>
        <v>0.00909814652033569</v>
      </c>
      <c r="G13" s="127" t="n">
        <f aca="false">$F13*G$6*G$7</f>
        <v>0.00272944395610071</v>
      </c>
      <c r="H13" s="127" t="n">
        <f aca="false">$F13*H$6*H$7</f>
        <v>0.00136472197805035</v>
      </c>
      <c r="I13" s="127" t="n">
        <f aca="false">$F13*I$6*I$7</f>
        <v>0</v>
      </c>
      <c r="J13" s="126" t="n">
        <f aca="false">-PMT(Assumptions!$B$20,$A13,Assumptions!$D$26)/Assumptions!$B$5*1000000</f>
        <v>0.00795592298456739</v>
      </c>
      <c r="K13" s="127" t="n">
        <f aca="false">$J13*K$6*K$7</f>
        <v>0.00238677689537022</v>
      </c>
      <c r="L13" s="127" t="n">
        <f aca="false">$J13*L$6*L$7</f>
        <v>0.00119338844768511</v>
      </c>
      <c r="M13" s="128" t="n">
        <f aca="false">$J13*M$6*M$7</f>
        <v>0</v>
      </c>
      <c r="N13" s="29"/>
      <c r="O13" s="129"/>
      <c r="P13" s="127"/>
      <c r="Q13" s="29"/>
      <c r="R13" s="29"/>
      <c r="S13" s="29"/>
      <c r="T13" s="29"/>
      <c r="U13" s="129"/>
      <c r="V13" s="127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5" hidden="false" customHeight="false" outlineLevel="0" collapsed="false">
      <c r="A14" s="125" t="n">
        <v>15</v>
      </c>
      <c r="B14" s="130" t="n">
        <f aca="false">-PMT(Assumptions!$B$21,$A14,Assumptions!$B$33)/Assumptions!$B$5*1000000</f>
        <v>0.00885561820259764</v>
      </c>
      <c r="C14" s="131" t="n">
        <f aca="false">$B14*C$6*C$7</f>
        <v>0.0067302698339742</v>
      </c>
      <c r="D14" s="131" t="n">
        <f aca="false">$B14*D$6*D$7</f>
        <v>0.0067302698339742</v>
      </c>
      <c r="E14" s="132" t="n">
        <f aca="false">$B14*E$6*E$7</f>
        <v>0.0067302698339742</v>
      </c>
      <c r="F14" s="130" t="n">
        <f aca="false">-PMT(Assumptions!$B$19,$A14,Assumptions!$C$26)/Assumptions!$B$5*1000000</f>
        <v>0.00788723428809776</v>
      </c>
      <c r="G14" s="131" t="n">
        <f aca="false">$F14*G$6*G$7</f>
        <v>0.00236617028642933</v>
      </c>
      <c r="H14" s="131" t="n">
        <f aca="false">$F14*H$6*H$7</f>
        <v>0.00118308514321466</v>
      </c>
      <c r="I14" s="131" t="n">
        <f aca="false">$F14*I$6*I$7</f>
        <v>0</v>
      </c>
      <c r="J14" s="130" t="n">
        <f aca="false">-PMT(Assumptions!$B$20,$A14,Assumptions!$D$26)/Assumptions!$B$5*1000000</f>
        <v>0.00706765672811266</v>
      </c>
      <c r="K14" s="131" t="n">
        <f aca="false">$J14*K$6*K$7</f>
        <v>0.0021202970184338</v>
      </c>
      <c r="L14" s="131" t="n">
        <f aca="false">$J14*L$6*L$7</f>
        <v>0.0010601485092169</v>
      </c>
      <c r="M14" s="132" t="n">
        <f aca="false">$J14*M$6*M$7</f>
        <v>0</v>
      </c>
      <c r="N14" s="29"/>
      <c r="O14" s="129"/>
      <c r="P14" s="127"/>
      <c r="Q14" s="29"/>
      <c r="R14" s="29"/>
      <c r="S14" s="29"/>
      <c r="T14" s="29"/>
      <c r="U14" s="129"/>
      <c r="V14" s="127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  <c r="IW14" s="29"/>
    </row>
    <row r="15" customFormat="false" ht="14.25" hidden="false" customHeight="false" outlineLevel="0" collapsed="false">
      <c r="A15" s="133"/>
      <c r="B15" s="133"/>
      <c r="C15" s="134"/>
      <c r="D15" s="134"/>
      <c r="E15" s="134"/>
      <c r="F15" s="134"/>
      <c r="G15" s="135"/>
      <c r="H15" s="135"/>
      <c r="I15" s="135"/>
      <c r="J15" s="135"/>
      <c r="K15" s="134"/>
      <c r="L15" s="134"/>
      <c r="M15" s="134"/>
      <c r="N15" s="134"/>
      <c r="O15" s="134"/>
      <c r="P15" s="136"/>
      <c r="U15" s="134"/>
      <c r="V15" s="136"/>
    </row>
    <row r="16" customFormat="false" ht="14.25" hidden="false" customHeight="false" outlineLevel="0" collapsed="false"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5"/>
    </row>
    <row r="17" customFormat="false" ht="15" hidden="false" customHeight="false" outlineLevel="0" collapsed="false">
      <c r="A17" s="133"/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6"/>
      <c r="U17" s="134"/>
      <c r="V17" s="136"/>
    </row>
    <row r="18" customFormat="false" ht="15.75" hidden="false" customHeight="true" outlineLevel="0" collapsed="false">
      <c r="A18" s="100" t="s">
        <v>11</v>
      </c>
      <c r="B18" s="102" t="s">
        <v>47</v>
      </c>
      <c r="C18" s="102"/>
      <c r="D18" s="102"/>
      <c r="E18" s="102"/>
      <c r="F18" s="103" t="s">
        <v>48</v>
      </c>
      <c r="G18" s="103"/>
      <c r="H18" s="103"/>
      <c r="I18" s="103"/>
      <c r="J18" s="103" t="s">
        <v>49</v>
      </c>
      <c r="K18" s="103"/>
      <c r="L18" s="103"/>
      <c r="M18" s="103"/>
      <c r="N18" s="134"/>
      <c r="O18" s="134"/>
      <c r="P18" s="136"/>
      <c r="U18" s="134"/>
      <c r="V18" s="136"/>
    </row>
    <row r="19" customFormat="false" ht="14.25" hidden="false" customHeight="false" outlineLevel="0" collapsed="false">
      <c r="A19" s="104"/>
      <c r="B19" s="105" t="s">
        <v>15</v>
      </c>
      <c r="C19" s="106" t="n">
        <v>1</v>
      </c>
      <c r="D19" s="106" t="n">
        <v>2</v>
      </c>
      <c r="E19" s="106" t="n">
        <v>3</v>
      </c>
      <c r="F19" s="107"/>
      <c r="G19" s="106" t="n">
        <v>1</v>
      </c>
      <c r="H19" s="106" t="n">
        <v>2</v>
      </c>
      <c r="I19" s="106" t="n">
        <v>3</v>
      </c>
      <c r="J19" s="108"/>
      <c r="K19" s="109" t="n">
        <v>1</v>
      </c>
      <c r="L19" s="109" t="n">
        <v>2</v>
      </c>
      <c r="M19" s="110" t="n">
        <v>3</v>
      </c>
      <c r="N19" s="134"/>
      <c r="O19" s="134"/>
      <c r="P19" s="136"/>
      <c r="U19" s="134"/>
      <c r="V19" s="136"/>
    </row>
    <row r="20" customFormat="false" ht="15" hidden="false" customHeight="false" outlineLevel="0" collapsed="false">
      <c r="A20" s="29"/>
      <c r="B20" s="111"/>
      <c r="C20" s="112"/>
      <c r="D20" s="112"/>
      <c r="E20" s="113"/>
      <c r="F20" s="111"/>
      <c r="G20" s="112"/>
      <c r="H20" s="112"/>
      <c r="I20" s="113"/>
      <c r="J20" s="111"/>
      <c r="K20" s="112"/>
      <c r="L20" s="112"/>
      <c r="M20" s="113"/>
      <c r="N20" s="134"/>
      <c r="O20" s="134"/>
      <c r="P20" s="136"/>
      <c r="U20" s="134"/>
      <c r="V20" s="136"/>
    </row>
    <row r="21" customFormat="false" ht="14.25" hidden="false" customHeight="false" outlineLevel="0" collapsed="false">
      <c r="A21" s="29"/>
      <c r="B21" s="111" t="s">
        <v>50</v>
      </c>
      <c r="C21" s="114" t="n">
        <v>0.8</v>
      </c>
      <c r="D21" s="114" t="n">
        <v>0.8</v>
      </c>
      <c r="E21" s="115" t="n">
        <v>0.8</v>
      </c>
      <c r="F21" s="111" t="s">
        <v>50</v>
      </c>
      <c r="G21" s="114" t="n">
        <v>1</v>
      </c>
      <c r="H21" s="114" t="n">
        <v>0.5</v>
      </c>
      <c r="I21" s="115" t="n">
        <v>0</v>
      </c>
      <c r="J21" s="111" t="s">
        <v>50</v>
      </c>
      <c r="K21" s="114" t="n">
        <v>1</v>
      </c>
      <c r="L21" s="114" t="n">
        <v>0.5</v>
      </c>
      <c r="M21" s="115" t="n">
        <v>0</v>
      </c>
      <c r="N21" s="134"/>
      <c r="O21" s="134"/>
      <c r="P21" s="136"/>
      <c r="U21" s="134"/>
      <c r="V21" s="136"/>
    </row>
    <row r="22" customFormat="false" ht="14.25" hidden="false" customHeight="false" outlineLevel="0" collapsed="false">
      <c r="A22" s="29"/>
      <c r="B22" s="111" t="s">
        <v>51</v>
      </c>
      <c r="C22" s="114" t="n">
        <v>0.95</v>
      </c>
      <c r="D22" s="114" t="n">
        <v>0.95</v>
      </c>
      <c r="E22" s="115" t="n">
        <v>0.95</v>
      </c>
      <c r="F22" s="111" t="s">
        <v>51</v>
      </c>
      <c r="G22" s="114" t="n">
        <v>0.3</v>
      </c>
      <c r="H22" s="114" t="n">
        <v>0.3</v>
      </c>
      <c r="I22" s="115" t="n">
        <v>0.3</v>
      </c>
      <c r="J22" s="111" t="s">
        <v>51</v>
      </c>
      <c r="K22" s="114" t="n">
        <v>0.3</v>
      </c>
      <c r="L22" s="114" t="n">
        <v>0.3</v>
      </c>
      <c r="M22" s="115" t="n">
        <v>0.3</v>
      </c>
      <c r="N22" s="134"/>
      <c r="O22" s="134"/>
      <c r="P22" s="136"/>
      <c r="U22" s="134"/>
      <c r="V22" s="136"/>
    </row>
    <row r="23" customFormat="false" ht="15.75" hidden="false" customHeight="false" outlineLevel="0" collapsed="false">
      <c r="A23" s="29"/>
      <c r="B23" s="116"/>
      <c r="C23" s="117"/>
      <c r="D23" s="117"/>
      <c r="E23" s="118"/>
      <c r="F23" s="119"/>
      <c r="G23" s="117"/>
      <c r="H23" s="117"/>
      <c r="I23" s="118"/>
      <c r="J23" s="119"/>
      <c r="K23" s="117"/>
      <c r="L23" s="117"/>
      <c r="M23" s="118"/>
      <c r="N23" s="134"/>
      <c r="O23" s="134"/>
      <c r="P23" s="136"/>
      <c r="U23" s="134"/>
      <c r="V23" s="136"/>
    </row>
    <row r="24" customFormat="false" ht="31.5" hidden="false" customHeight="true" outlineLevel="0" collapsed="false">
      <c r="A24" s="121" t="s">
        <v>16</v>
      </c>
      <c r="B24" s="122"/>
      <c r="C24" s="123"/>
      <c r="D24" s="123"/>
      <c r="E24" s="124"/>
      <c r="F24" s="122"/>
      <c r="G24" s="123"/>
      <c r="H24" s="123"/>
      <c r="I24" s="124"/>
      <c r="J24" s="122"/>
      <c r="K24" s="123"/>
      <c r="L24" s="123"/>
      <c r="M24" s="124"/>
      <c r="N24" s="134"/>
      <c r="O24" s="134"/>
      <c r="P24" s="136"/>
      <c r="U24" s="134"/>
      <c r="V24" s="136"/>
    </row>
    <row r="25" customFormat="false" ht="14.25" hidden="false" customHeight="false" outlineLevel="0" collapsed="false">
      <c r="A25" s="125" t="n">
        <v>5</v>
      </c>
      <c r="B25" s="126" t="n">
        <f aca="false">-PMT(Assumptions!$B$21,$A25,Assumptions!$B$34)/Assumptions!$B$6*1000000</f>
        <v>0.010246051038131</v>
      </c>
      <c r="C25" s="127" t="n">
        <f aca="false">$B25*C$21*C$22</f>
        <v>0.00778699878897955</v>
      </c>
      <c r="D25" s="127" t="n">
        <f aca="false">$B25*D$21*D$22</f>
        <v>0.00778699878897955</v>
      </c>
      <c r="E25" s="128" t="n">
        <f aca="false">$B25*E$21*E$22</f>
        <v>0.00778699878897955</v>
      </c>
      <c r="F25" s="126" t="n">
        <f aca="false">-PMT(Assumptions!$B$19,$A25,Assumptions!$C$27)/Assumptions!$B$6*1000000</f>
        <v>0.0132512800918151</v>
      </c>
      <c r="G25" s="127" t="n">
        <f aca="false">$F25*G$21*G$22</f>
        <v>0.00397538402754452</v>
      </c>
      <c r="H25" s="127" t="n">
        <f aca="false">$F25*H$21*H$22</f>
        <v>0.00198769201377226</v>
      </c>
      <c r="I25" s="127" t="n">
        <f aca="false">$F25*I$21*I$22</f>
        <v>0</v>
      </c>
      <c r="J25" s="126" t="n">
        <f aca="false">-PMT(Assumptions!$B$20,$A25,Assumptions!$D$27)/Assumptions!$B$6*1000000</f>
        <v>0.0108393129447659</v>
      </c>
      <c r="K25" s="127" t="n">
        <f aca="false">$J25*K$21*K$22</f>
        <v>0.00325179388342977</v>
      </c>
      <c r="L25" s="127" t="n">
        <f aca="false">$J25*L$21*L$22</f>
        <v>0.00162589694171489</v>
      </c>
      <c r="M25" s="128" t="n">
        <f aca="false">$J25*M$21*M$22</f>
        <v>0</v>
      </c>
      <c r="N25" s="134"/>
      <c r="O25" s="134"/>
      <c r="P25" s="136"/>
      <c r="U25" s="134"/>
      <c r="V25" s="136"/>
    </row>
    <row r="26" customFormat="false" ht="14.25" hidden="false" customHeight="false" outlineLevel="0" collapsed="false">
      <c r="A26" s="125" t="n">
        <v>7</v>
      </c>
      <c r="B26" s="126" t="n">
        <f aca="false">-PMT(Assumptions!$B$21,$A26,Assumptions!$B$34)/Assumptions!$B$6*1000000</f>
        <v>0.00775779852700551</v>
      </c>
      <c r="C26" s="127" t="n">
        <f aca="false">$B26*C$21*C$22</f>
        <v>0.00589592688052419</v>
      </c>
      <c r="D26" s="127" t="n">
        <f aca="false">$B26*D$21*D$22</f>
        <v>0.00589592688052419</v>
      </c>
      <c r="E26" s="128" t="n">
        <f aca="false">$B26*E$21*E$22</f>
        <v>0.00589592688052419</v>
      </c>
      <c r="F26" s="126" t="n">
        <f aca="false">-PMT(Assumptions!$B$19,$A26,Assumptions!$C$27)/Assumptions!$B$6*1000000</f>
        <v>0.0100332079934644</v>
      </c>
      <c r="G26" s="127" t="n">
        <f aca="false">$F26*G$21*G$22</f>
        <v>0.00300996239803933</v>
      </c>
      <c r="H26" s="127" t="n">
        <f aca="false">$F26*H$21*H$22</f>
        <v>0.00150498119901966</v>
      </c>
      <c r="I26" s="127" t="n">
        <f aca="false">$F26*I$21*I$22</f>
        <v>0</v>
      </c>
      <c r="J26" s="126" t="n">
        <f aca="false">-PMT(Assumptions!$B$20,$A26,Assumptions!$D$27)/Assumptions!$B$6*1000000</f>
        <v>0.00837702014524269</v>
      </c>
      <c r="K26" s="127" t="n">
        <f aca="false">$J26*K$21*K$22</f>
        <v>0.00251310604357281</v>
      </c>
      <c r="L26" s="127" t="n">
        <f aca="false">$J26*L$21*L$22</f>
        <v>0.0012565530217864</v>
      </c>
      <c r="M26" s="128" t="n">
        <f aca="false">$J26*M$21*M$22</f>
        <v>0</v>
      </c>
      <c r="N26" s="137"/>
      <c r="O26" s="134"/>
      <c r="P26" s="136"/>
      <c r="U26" s="134"/>
      <c r="V26" s="136"/>
    </row>
    <row r="27" customFormat="false" ht="14.25" hidden="false" customHeight="false" outlineLevel="0" collapsed="false">
      <c r="A27" s="125" t="n">
        <v>10</v>
      </c>
      <c r="B27" s="126" t="n">
        <f aca="false">-PMT(Assumptions!$B$21,$A27,Assumptions!$B$34)/Assumptions!$B$6*1000000</f>
        <v>0.00591241350268687</v>
      </c>
      <c r="C27" s="127" t="n">
        <f aca="false">$B27*C$21*C$22</f>
        <v>0.00449343426204202</v>
      </c>
      <c r="D27" s="127" t="n">
        <f aca="false">$B27*D$21*D$22</f>
        <v>0.00449343426204202</v>
      </c>
      <c r="E27" s="128" t="n">
        <f aca="false">$B27*E$21*E$22</f>
        <v>0.00449343426204202</v>
      </c>
      <c r="F27" s="126" t="n">
        <f aca="false">-PMT(Assumptions!$B$19,$A27,Assumptions!$C$27)/Assumptions!$B$6*1000000</f>
        <v>0.00764656032369565</v>
      </c>
      <c r="G27" s="127" t="n">
        <f aca="false">$F27*G$21*G$22</f>
        <v>0.0022939680971087</v>
      </c>
      <c r="H27" s="127" t="n">
        <f aca="false">$F27*H$21*H$22</f>
        <v>0.00114698404855435</v>
      </c>
      <c r="I27" s="127" t="n">
        <f aca="false">$F27*I$21*I$22</f>
        <v>0</v>
      </c>
      <c r="J27" s="126" t="n">
        <f aca="false">-PMT(Assumptions!$B$20,$A27,Assumptions!$D$27)/Assumptions!$B$6*1000000</f>
        <v>0.00656955376131375</v>
      </c>
      <c r="K27" s="127" t="n">
        <f aca="false">$J27*K$21*K$22</f>
        <v>0.00197086612839412</v>
      </c>
      <c r="L27" s="127" t="n">
        <f aca="false">$J27*L$21*L$22</f>
        <v>0.000985433064197062</v>
      </c>
      <c r="M27" s="128" t="n">
        <f aca="false">$J27*M$21*M$22</f>
        <v>0</v>
      </c>
      <c r="N27" s="137"/>
      <c r="O27" s="134"/>
      <c r="P27" s="136"/>
      <c r="U27" s="134"/>
      <c r="V27" s="136"/>
    </row>
    <row r="28" customFormat="false" ht="14.25" hidden="false" customHeight="false" outlineLevel="0" collapsed="false">
      <c r="A28" s="125" t="n">
        <v>12</v>
      </c>
      <c r="B28" s="126" t="n">
        <f aca="false">-PMT(Assumptions!$B$21,$A28,Assumptions!$B$34)/Assumptions!$B$6*1000000</f>
        <v>0.00520614722675417</v>
      </c>
      <c r="C28" s="127" t="n">
        <f aca="false">$B28*C$21*C$22</f>
        <v>0.00395667189233317</v>
      </c>
      <c r="D28" s="127" t="n">
        <f aca="false">$B28*D$21*D$22</f>
        <v>0.00395667189233317</v>
      </c>
      <c r="E28" s="128" t="n">
        <f aca="false">$B28*E$21*E$22</f>
        <v>0.00395667189233317</v>
      </c>
      <c r="F28" s="126" t="n">
        <f aca="false">-PMT(Assumptions!$B$19,$A28,Assumptions!$C$27)/Assumptions!$B$6*1000000</f>
        <v>0.00673314185574562</v>
      </c>
      <c r="G28" s="127" t="n">
        <f aca="false">$F28*G$21*G$22</f>
        <v>0.00201994255672369</v>
      </c>
      <c r="H28" s="127" t="n">
        <f aca="false">$F28*H$21*H$22</f>
        <v>0.00100997127836184</v>
      </c>
      <c r="I28" s="127" t="n">
        <f aca="false">$F28*I$21*I$22</f>
        <v>0</v>
      </c>
      <c r="J28" s="126" t="n">
        <f aca="false">-PMT(Assumptions!$B$20,$A28,Assumptions!$D$27)/Assumptions!$B$6*1000000</f>
        <v>0.00588783198080468</v>
      </c>
      <c r="K28" s="127" t="n">
        <f aca="false">$J28*K$21*K$22</f>
        <v>0.0017663495942414</v>
      </c>
      <c r="L28" s="127" t="n">
        <f aca="false">$J28*L$21*L$22</f>
        <v>0.000883174797120702</v>
      </c>
      <c r="M28" s="128" t="n">
        <f aca="false">$J28*M$21*M$22</f>
        <v>0</v>
      </c>
      <c r="N28" s="137"/>
      <c r="O28" s="134"/>
      <c r="P28" s="136"/>
      <c r="U28" s="134"/>
      <c r="V28" s="136"/>
    </row>
    <row r="29" customFormat="false" ht="15" hidden="false" customHeight="false" outlineLevel="0" collapsed="false">
      <c r="A29" s="125" t="n">
        <v>15</v>
      </c>
      <c r="B29" s="130" t="n">
        <f aca="false">-PMT(Assumptions!$B$21,$A29,Assumptions!$B$34)/Assumptions!$B$6*1000000</f>
        <v>0.00451323825396312</v>
      </c>
      <c r="C29" s="131" t="n">
        <f aca="false">$B29*C$21*C$22</f>
        <v>0.00343006107301197</v>
      </c>
      <c r="D29" s="131" t="n">
        <f aca="false">$B29*D$21*D$22</f>
        <v>0.00343006107301197</v>
      </c>
      <c r="E29" s="132" t="n">
        <f aca="false">$B29*E$21*E$22</f>
        <v>0.00343006107301197</v>
      </c>
      <c r="F29" s="130" t="n">
        <f aca="false">-PMT(Assumptions!$B$19,$A29,Assumptions!$C$27)/Assumptions!$B$6*1000000</f>
        <v>0.00583699846914573</v>
      </c>
      <c r="G29" s="131" t="n">
        <f aca="false">$F29*G$21*G$22</f>
        <v>0.00175109954074372</v>
      </c>
      <c r="H29" s="131" t="n">
        <f aca="false">$F29*H$21*H$22</f>
        <v>0.00087554977037186</v>
      </c>
      <c r="I29" s="131" t="n">
        <f aca="false">$F29*I$21*I$22</f>
        <v>0</v>
      </c>
      <c r="J29" s="130" t="n">
        <f aca="false">-PMT(Assumptions!$B$20,$A29,Assumptions!$D$27)/Assumptions!$B$6*1000000</f>
        <v>0.00523046482398721</v>
      </c>
      <c r="K29" s="131" t="n">
        <f aca="false">$J29*K$21*K$22</f>
        <v>0.00156913944719616</v>
      </c>
      <c r="L29" s="131" t="n">
        <f aca="false">$J29*L$21*L$22</f>
        <v>0.000784569723598081</v>
      </c>
      <c r="M29" s="132" t="n">
        <f aca="false">$J29*M$21*M$22</f>
        <v>0</v>
      </c>
      <c r="N29" s="134"/>
      <c r="O29" s="134"/>
    </row>
    <row r="30" customFormat="false" ht="15" hidden="false" customHeight="false" outlineLevel="0" collapsed="false">
      <c r="A30" s="138"/>
      <c r="B30" s="138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customFormat="false" ht="15" hidden="false" customHeight="false" outlineLevel="0" collapsed="false">
      <c r="A31" s="29"/>
      <c r="B31" s="112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  <c r="IW31" s="29"/>
    </row>
    <row r="32" customFormat="false" ht="15.75" hidden="false" customHeight="false" outlineLevel="0" collapsed="false">
      <c r="A32" s="29"/>
      <c r="B32" s="139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95"/>
      <c r="Q32" s="95"/>
      <c r="R32" s="95"/>
      <c r="S32" s="95"/>
      <c r="T32" s="95"/>
      <c r="U32" s="95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  <c r="IW32" s="29"/>
    </row>
    <row r="33" customFormat="false" ht="16.5" hidden="false" customHeight="true" outlineLevel="0" collapsed="false">
      <c r="A33" s="140" t="s">
        <v>13</v>
      </c>
      <c r="B33" s="102" t="s">
        <v>47</v>
      </c>
      <c r="C33" s="102"/>
      <c r="D33" s="102"/>
      <c r="E33" s="102"/>
      <c r="F33" s="103" t="s">
        <v>48</v>
      </c>
      <c r="G33" s="103"/>
      <c r="H33" s="103"/>
      <c r="I33" s="103"/>
      <c r="J33" s="103" t="s">
        <v>49</v>
      </c>
      <c r="K33" s="103"/>
      <c r="L33" s="103"/>
      <c r="M33" s="103"/>
      <c r="N33" s="141"/>
      <c r="O33" s="96"/>
      <c r="P33" s="96"/>
      <c r="Q33" s="96"/>
      <c r="R33" s="96"/>
      <c r="S33" s="96"/>
      <c r="T33" s="96"/>
      <c r="U33" s="96"/>
      <c r="V33" s="96"/>
      <c r="W33" s="96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20"/>
      <c r="CL33" s="120"/>
      <c r="CM33" s="120"/>
      <c r="CN33" s="120"/>
      <c r="CO33" s="120"/>
      <c r="CP33" s="120"/>
      <c r="CQ33" s="120"/>
      <c r="CR33" s="120"/>
      <c r="CS33" s="120"/>
      <c r="CT33" s="120"/>
      <c r="CU33" s="120"/>
      <c r="CV33" s="120"/>
      <c r="CW33" s="120"/>
      <c r="CX33" s="120"/>
      <c r="CY33" s="120"/>
      <c r="CZ33" s="120"/>
      <c r="DA33" s="120"/>
      <c r="DB33" s="120"/>
      <c r="DC33" s="120"/>
      <c r="DD33" s="120"/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0"/>
      <c r="DS33" s="120"/>
      <c r="DT33" s="120"/>
      <c r="DU33" s="120"/>
      <c r="DV33" s="120"/>
      <c r="DW33" s="120"/>
      <c r="DX33" s="120"/>
      <c r="DY33" s="120"/>
      <c r="DZ33" s="120"/>
      <c r="EA33" s="120"/>
      <c r="EB33" s="120"/>
      <c r="EC33" s="120"/>
      <c r="ED33" s="120"/>
      <c r="EE33" s="120"/>
      <c r="EF33" s="120"/>
      <c r="EG33" s="120"/>
      <c r="EH33" s="120"/>
      <c r="EI33" s="120"/>
      <c r="EJ33" s="120"/>
      <c r="EK33" s="120"/>
      <c r="EL33" s="120"/>
      <c r="EM33" s="120"/>
      <c r="EN33" s="120"/>
      <c r="EO33" s="120"/>
      <c r="EP33" s="120"/>
      <c r="EQ33" s="120"/>
      <c r="ER33" s="120"/>
      <c r="ES33" s="120"/>
      <c r="ET33" s="120"/>
      <c r="EU33" s="120"/>
      <c r="EV33" s="120"/>
      <c r="EW33" s="120"/>
      <c r="EX33" s="120"/>
      <c r="EY33" s="120"/>
      <c r="EZ33" s="120"/>
      <c r="FA33" s="120"/>
      <c r="FB33" s="120"/>
      <c r="FC33" s="120"/>
      <c r="FD33" s="120"/>
      <c r="FE33" s="120"/>
      <c r="FF33" s="120"/>
      <c r="FG33" s="120"/>
      <c r="FH33" s="120"/>
      <c r="FI33" s="120"/>
      <c r="FJ33" s="120"/>
      <c r="FK33" s="120"/>
      <c r="FL33" s="120"/>
      <c r="FM33" s="120"/>
      <c r="FN33" s="120"/>
      <c r="FO33" s="120"/>
      <c r="FP33" s="120"/>
      <c r="FQ33" s="120"/>
      <c r="FR33" s="120"/>
      <c r="FS33" s="120"/>
      <c r="FT33" s="120"/>
      <c r="FU33" s="120"/>
      <c r="FV33" s="120"/>
      <c r="FW33" s="120"/>
      <c r="FX33" s="120"/>
      <c r="FY33" s="120"/>
      <c r="FZ33" s="120"/>
      <c r="GA33" s="120"/>
      <c r="GB33" s="120"/>
      <c r="GC33" s="120"/>
      <c r="GD33" s="120"/>
      <c r="GE33" s="120"/>
      <c r="GF33" s="120"/>
      <c r="GG33" s="120"/>
      <c r="GH33" s="120"/>
      <c r="GI33" s="120"/>
      <c r="GJ33" s="120"/>
      <c r="GK33" s="120"/>
      <c r="GL33" s="120"/>
      <c r="GM33" s="120"/>
      <c r="GN33" s="120"/>
      <c r="GO33" s="120"/>
      <c r="GP33" s="120"/>
      <c r="GQ33" s="120"/>
      <c r="GR33" s="120"/>
      <c r="GS33" s="120"/>
      <c r="GT33" s="120"/>
      <c r="GU33" s="120"/>
      <c r="GV33" s="120"/>
      <c r="GW33" s="120"/>
      <c r="GX33" s="120"/>
      <c r="GY33" s="120"/>
      <c r="GZ33" s="120"/>
      <c r="HA33" s="120"/>
      <c r="HB33" s="120"/>
      <c r="HC33" s="120"/>
      <c r="HD33" s="120"/>
      <c r="HE33" s="120"/>
      <c r="HF33" s="120"/>
      <c r="HG33" s="120"/>
      <c r="HH33" s="120"/>
      <c r="HI33" s="120"/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120"/>
      <c r="HV33" s="120"/>
      <c r="HW33" s="120"/>
      <c r="HX33" s="120"/>
      <c r="HY33" s="120"/>
      <c r="HZ33" s="120"/>
      <c r="IA33" s="120"/>
      <c r="IB33" s="120"/>
      <c r="IC33" s="120"/>
      <c r="ID33" s="120"/>
      <c r="IE33" s="120"/>
      <c r="IF33" s="120"/>
      <c r="IG33" s="120"/>
      <c r="IH33" s="120"/>
      <c r="II33" s="120"/>
      <c r="IJ33" s="120"/>
      <c r="IK33" s="120"/>
      <c r="IL33" s="120"/>
      <c r="IM33" s="120"/>
      <c r="IN33" s="120"/>
      <c r="IO33" s="120"/>
      <c r="IP33" s="120"/>
      <c r="IQ33" s="120"/>
      <c r="IR33" s="120"/>
      <c r="IS33" s="120"/>
      <c r="IT33" s="120"/>
      <c r="IU33" s="120"/>
      <c r="IV33" s="120"/>
      <c r="IW33" s="120"/>
    </row>
    <row r="34" customFormat="false" ht="14.25" hidden="false" customHeight="false" outlineLevel="0" collapsed="false">
      <c r="A34" s="29"/>
      <c r="B34" s="105" t="s">
        <v>15</v>
      </c>
      <c r="C34" s="106" t="n">
        <v>1</v>
      </c>
      <c r="D34" s="106" t="n">
        <v>2</v>
      </c>
      <c r="E34" s="106" t="n">
        <v>3</v>
      </c>
      <c r="F34" s="107"/>
      <c r="G34" s="106" t="n">
        <v>1</v>
      </c>
      <c r="H34" s="106" t="n">
        <v>2</v>
      </c>
      <c r="I34" s="106" t="n">
        <v>3</v>
      </c>
      <c r="J34" s="108"/>
      <c r="K34" s="109" t="n">
        <v>1</v>
      </c>
      <c r="L34" s="109" t="n">
        <v>2</v>
      </c>
      <c r="M34" s="110" t="n">
        <v>3</v>
      </c>
      <c r="N34" s="129"/>
      <c r="O34" s="129"/>
      <c r="P34" s="127"/>
      <c r="Q34" s="29"/>
      <c r="R34" s="29"/>
      <c r="S34" s="29"/>
      <c r="T34" s="29"/>
      <c r="U34" s="129"/>
      <c r="V34" s="127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  <c r="IU34" s="29"/>
      <c r="IV34" s="29"/>
      <c r="IW34" s="29"/>
    </row>
    <row r="35" customFormat="false" ht="15" hidden="false" customHeight="false" outlineLevel="0" collapsed="false">
      <c r="A35" s="29"/>
      <c r="B35" s="111"/>
      <c r="C35" s="112"/>
      <c r="D35" s="112"/>
      <c r="E35" s="113"/>
      <c r="F35" s="111"/>
      <c r="G35" s="112"/>
      <c r="H35" s="112"/>
      <c r="I35" s="113"/>
      <c r="J35" s="111"/>
      <c r="K35" s="112"/>
      <c r="L35" s="112"/>
      <c r="M35" s="113"/>
      <c r="N35" s="129"/>
      <c r="O35" s="129"/>
      <c r="P35" s="127"/>
      <c r="Q35" s="29"/>
      <c r="R35" s="29"/>
      <c r="S35" s="29"/>
      <c r="T35" s="29"/>
      <c r="U35" s="129"/>
      <c r="V35" s="127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</row>
    <row r="36" customFormat="false" ht="14.25" hidden="false" customHeight="false" outlineLevel="0" collapsed="false">
      <c r="A36" s="29"/>
      <c r="B36" s="111" t="s">
        <v>50</v>
      </c>
      <c r="C36" s="114" t="n">
        <v>0.8</v>
      </c>
      <c r="D36" s="114" t="n">
        <v>0.8</v>
      </c>
      <c r="E36" s="115" t="n">
        <v>0.8</v>
      </c>
      <c r="F36" s="111" t="s">
        <v>50</v>
      </c>
      <c r="G36" s="114" t="n">
        <v>1</v>
      </c>
      <c r="H36" s="114" t="n">
        <v>0.5</v>
      </c>
      <c r="I36" s="115" t="n">
        <v>0</v>
      </c>
      <c r="J36" s="111" t="s">
        <v>50</v>
      </c>
      <c r="K36" s="114" t="n">
        <v>1</v>
      </c>
      <c r="L36" s="114" t="n">
        <v>0.5</v>
      </c>
      <c r="M36" s="115" t="n">
        <v>0</v>
      </c>
      <c r="N36" s="129"/>
      <c r="O36" s="129"/>
      <c r="P36" s="127"/>
      <c r="Q36" s="29"/>
      <c r="R36" s="29"/>
      <c r="S36" s="29"/>
      <c r="T36" s="29"/>
      <c r="U36" s="129"/>
      <c r="V36" s="127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</row>
    <row r="37" customFormat="false" ht="14.25" hidden="false" customHeight="false" outlineLevel="0" collapsed="false">
      <c r="A37" s="29"/>
      <c r="B37" s="111" t="s">
        <v>51</v>
      </c>
      <c r="C37" s="114" t="n">
        <v>0.95</v>
      </c>
      <c r="D37" s="114" t="n">
        <v>0.95</v>
      </c>
      <c r="E37" s="115" t="n">
        <v>0.95</v>
      </c>
      <c r="F37" s="111" t="s">
        <v>51</v>
      </c>
      <c r="G37" s="114" t="n">
        <v>0.3</v>
      </c>
      <c r="H37" s="114" t="n">
        <v>0.3</v>
      </c>
      <c r="I37" s="115" t="n">
        <v>0.3</v>
      </c>
      <c r="J37" s="111" t="s">
        <v>51</v>
      </c>
      <c r="K37" s="114" t="n">
        <v>0.3</v>
      </c>
      <c r="L37" s="114" t="n">
        <v>0.3</v>
      </c>
      <c r="M37" s="115" t="n">
        <v>0.3</v>
      </c>
      <c r="N37" s="129"/>
      <c r="O37" s="129"/>
      <c r="P37" s="127"/>
      <c r="Q37" s="29"/>
      <c r="R37" s="29"/>
      <c r="S37" s="29"/>
      <c r="T37" s="29"/>
      <c r="U37" s="129"/>
      <c r="V37" s="127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</row>
    <row r="38" customFormat="false" ht="15.75" hidden="false" customHeight="false" outlineLevel="0" collapsed="false">
      <c r="A38" s="29"/>
      <c r="B38" s="116"/>
      <c r="C38" s="117"/>
      <c r="D38" s="117"/>
      <c r="E38" s="118"/>
      <c r="F38" s="119"/>
      <c r="G38" s="117"/>
      <c r="H38" s="117"/>
      <c r="I38" s="118"/>
      <c r="J38" s="119"/>
      <c r="K38" s="117"/>
      <c r="L38" s="117"/>
      <c r="M38" s="118"/>
      <c r="N38" s="129"/>
      <c r="O38" s="129"/>
      <c r="P38" s="127"/>
      <c r="Q38" s="29"/>
      <c r="R38" s="29"/>
      <c r="S38" s="29"/>
      <c r="T38" s="29"/>
      <c r="U38" s="129"/>
      <c r="V38" s="127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</row>
    <row r="39" customFormat="false" ht="30" hidden="false" customHeight="false" outlineLevel="0" collapsed="false">
      <c r="A39" s="121" t="s">
        <v>16</v>
      </c>
      <c r="B39" s="122"/>
      <c r="C39" s="123"/>
      <c r="D39" s="123"/>
      <c r="E39" s="124"/>
      <c r="F39" s="122"/>
      <c r="G39" s="123"/>
      <c r="H39" s="123"/>
      <c r="I39" s="124"/>
      <c r="J39" s="122"/>
      <c r="K39" s="123"/>
      <c r="L39" s="123"/>
      <c r="M39" s="124"/>
      <c r="N39" s="129"/>
      <c r="O39" s="129"/>
      <c r="P39" s="127"/>
      <c r="Q39" s="29"/>
      <c r="R39" s="29"/>
      <c r="S39" s="29"/>
      <c r="T39" s="29"/>
      <c r="U39" s="129"/>
      <c r="V39" s="127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</row>
    <row r="40" customFormat="false" ht="14.25" hidden="false" customHeight="false" outlineLevel="0" collapsed="false">
      <c r="A40" s="125" t="n">
        <v>5</v>
      </c>
      <c r="B40" s="126" t="n">
        <f aca="false">-PMT(Assumptions!$B$21,$A40,Assumptions!$B$35)/Assumptions!$B$7*1000000</f>
        <v>0.0139829322238951</v>
      </c>
      <c r="C40" s="127" t="n">
        <f aca="false">$B40*C$36*C$37</f>
        <v>0.0106270284901602</v>
      </c>
      <c r="D40" s="127" t="n">
        <f aca="false">$B40*D$36*D$37</f>
        <v>0.0106270284901602</v>
      </c>
      <c r="E40" s="128" t="n">
        <f aca="false">$B40*E$36*E$37</f>
        <v>0.0106270284901602</v>
      </c>
      <c r="F40" s="126" t="n">
        <f aca="false">-PMT(Assumptions!$B$19,$A40,Assumptions!$C$28)/Assumptions!$B$7*1000000</f>
        <v>0.0300992832951176</v>
      </c>
      <c r="G40" s="127" t="n">
        <f aca="false">$F40*G$36*G$37</f>
        <v>0.00902978498853527</v>
      </c>
      <c r="H40" s="127" t="n">
        <f aca="false">$F40*H$36*H$37</f>
        <v>0.00451489249426764</v>
      </c>
      <c r="I40" s="127" t="n">
        <f aca="false">$F40*I$36*I$37</f>
        <v>0</v>
      </c>
      <c r="J40" s="126" t="n">
        <f aca="false">-PMT(Assumptions!$B$20,$A40,Assumptions!$D$28)/Assumptions!$B$7*1000000</f>
        <v>0.0246206818351431</v>
      </c>
      <c r="K40" s="127" t="n">
        <f aca="false">$J40*K$36*K$37</f>
        <v>0.00738620455054292</v>
      </c>
      <c r="L40" s="127" t="n">
        <f aca="false">$J40*L$36*L$37</f>
        <v>0.00369310227527146</v>
      </c>
      <c r="M40" s="128" t="n">
        <f aca="false">$J40*M$36*M$37</f>
        <v>0</v>
      </c>
      <c r="N40" s="134"/>
      <c r="O40" s="134"/>
      <c r="P40" s="136"/>
      <c r="U40" s="134"/>
      <c r="V40" s="136"/>
    </row>
    <row r="41" customFormat="false" ht="14.25" hidden="false" customHeight="false" outlineLevel="0" collapsed="false">
      <c r="A41" s="125" t="n">
        <v>7</v>
      </c>
      <c r="B41" s="126" t="n">
        <f aca="false">-PMT(Assumptions!$B$21,$A41,Assumptions!$B$35)/Assumptions!$B$7*1000000</f>
        <v>0.0105871784754977</v>
      </c>
      <c r="C41" s="127" t="n">
        <f aca="false">$B41*C$36*C$37</f>
        <v>0.00804625564137822</v>
      </c>
      <c r="D41" s="127" t="n">
        <f aca="false">$B41*D$36*D$37</f>
        <v>0.00804625564137822</v>
      </c>
      <c r="E41" s="128" t="n">
        <f aca="false">$B41*E$36*E$37</f>
        <v>0.00804625564137822</v>
      </c>
      <c r="F41" s="126" t="n">
        <f aca="false">-PMT(Assumptions!$B$19,$A41,Assumptions!$C$28)/Assumptions!$B$7*1000000</f>
        <v>0.0227896752360291</v>
      </c>
      <c r="G41" s="127" t="n">
        <f aca="false">$F41*G$36*G$37</f>
        <v>0.00683690257080874</v>
      </c>
      <c r="H41" s="127" t="n">
        <f aca="false">$F41*H$36*H$37</f>
        <v>0.00341845128540437</v>
      </c>
      <c r="I41" s="127" t="n">
        <f aca="false">$F41*I$36*I$37</f>
        <v>0</v>
      </c>
      <c r="J41" s="126" t="n">
        <f aca="false">-PMT(Assumptions!$B$20,$A41,Assumptions!$D$28)/Assumptions!$B$7*1000000</f>
        <v>0.0190277694512176</v>
      </c>
      <c r="K41" s="127" t="n">
        <f aca="false">$J41*K$36*K$37</f>
        <v>0.00570833083536528</v>
      </c>
      <c r="L41" s="127" t="n">
        <f aca="false">$J41*L$36*L$37</f>
        <v>0.00285416541768264</v>
      </c>
      <c r="M41" s="128" t="n">
        <f aca="false">$J41*M$36*M$37</f>
        <v>0</v>
      </c>
      <c r="N41" s="137"/>
      <c r="O41" s="134"/>
      <c r="P41" s="136"/>
      <c r="U41" s="134"/>
      <c r="V41" s="136"/>
    </row>
    <row r="42" customFormat="false" ht="14.25" hidden="false" customHeight="false" outlineLevel="0" collapsed="false">
      <c r="A42" s="125" t="n">
        <v>10</v>
      </c>
      <c r="B42" s="126" t="n">
        <f aca="false">-PMT(Assumptions!$B$21,$A42,Assumptions!$B$35)/Assumptions!$B$7*1000000</f>
        <v>0.00806875517016682</v>
      </c>
      <c r="C42" s="127" t="n">
        <f aca="false">$B42*C$36*C$37</f>
        <v>0.00613225392932678</v>
      </c>
      <c r="D42" s="127" t="n">
        <f aca="false">$B42*D$36*D$37</f>
        <v>0.00613225392932678</v>
      </c>
      <c r="E42" s="128" t="n">
        <f aca="false">$B42*E$36*E$37</f>
        <v>0.00613225392932678</v>
      </c>
      <c r="F42" s="126" t="n">
        <f aca="false">-PMT(Assumptions!$B$19,$A42,Assumptions!$C$28)/Assumptions!$B$7*1000000</f>
        <v>0.0173685850590602</v>
      </c>
      <c r="G42" s="127" t="n">
        <f aca="false">$F42*G$36*G$37</f>
        <v>0.00521057551771807</v>
      </c>
      <c r="H42" s="127" t="n">
        <f aca="false">$F42*H$36*H$37</f>
        <v>0.00260528775885904</v>
      </c>
      <c r="I42" s="127" t="n">
        <f aca="false">$F42*I$36*I$37</f>
        <v>0</v>
      </c>
      <c r="J42" s="126" t="n">
        <f aca="false">-PMT(Assumptions!$B$20,$A42,Assumptions!$D$28)/Assumptions!$B$7*1000000</f>
        <v>0.0149222458822243</v>
      </c>
      <c r="K42" s="127" t="n">
        <f aca="false">$J42*K$36*K$37</f>
        <v>0.00447667376466728</v>
      </c>
      <c r="L42" s="127" t="n">
        <f aca="false">$J42*L$36*L$37</f>
        <v>0.00223833688233364</v>
      </c>
      <c r="M42" s="128" t="n">
        <f aca="false">$J42*M$36*M$37</f>
        <v>0</v>
      </c>
      <c r="N42" s="137"/>
      <c r="O42" s="134"/>
      <c r="P42" s="136"/>
      <c r="U42" s="134"/>
      <c r="V42" s="136"/>
    </row>
    <row r="43" customFormat="false" ht="14.25" hidden="false" customHeight="false" outlineLevel="0" collapsed="false">
      <c r="A43" s="125" t="n">
        <v>12</v>
      </c>
      <c r="B43" s="126" t="n">
        <f aca="false">-PMT(Assumptions!$B$21,$A43,Assumptions!$B$35)/Assumptions!$B$7*1000000</f>
        <v>0.00710490349388322</v>
      </c>
      <c r="C43" s="127" t="n">
        <f aca="false">$B43*C$36*C$37</f>
        <v>0.00539972665535125</v>
      </c>
      <c r="D43" s="127" t="n">
        <f aca="false">$B43*D$36*D$37</f>
        <v>0.00539972665535125</v>
      </c>
      <c r="E43" s="128" t="n">
        <f aca="false">$B43*E$36*E$37</f>
        <v>0.00539972665535125</v>
      </c>
      <c r="F43" s="126" t="n">
        <f aca="false">-PMT(Assumptions!$B$19,$A43,Assumptions!$C$28)/Assumptions!$B$7*1000000</f>
        <v>0.0152938239006419</v>
      </c>
      <c r="G43" s="127" t="n">
        <f aca="false">$F43*G$36*G$37</f>
        <v>0.00458814717019257</v>
      </c>
      <c r="H43" s="127" t="n">
        <f aca="false">$F43*H$36*H$37</f>
        <v>0.00229407358509628</v>
      </c>
      <c r="I43" s="127" t="n">
        <f aca="false">$F43*I$36*I$37</f>
        <v>0</v>
      </c>
      <c r="J43" s="126" t="n">
        <f aca="false">-PMT(Assumptions!$B$20,$A43,Assumptions!$D$28)/Assumptions!$B$7*1000000</f>
        <v>0.0133737662743811</v>
      </c>
      <c r="K43" s="127" t="n">
        <f aca="false">$J43*K$36*K$37</f>
        <v>0.00401212988231432</v>
      </c>
      <c r="L43" s="127" t="n">
        <f aca="false">$J43*L$36*L$37</f>
        <v>0.00200606494115716</v>
      </c>
      <c r="M43" s="128" t="n">
        <f aca="false">$J43*M$36*M$37</f>
        <v>0</v>
      </c>
      <c r="N43" s="137"/>
      <c r="O43" s="134"/>
      <c r="P43" s="136"/>
      <c r="U43" s="134"/>
      <c r="V43" s="136"/>
    </row>
    <row r="44" customFormat="false" ht="15" hidden="false" customHeight="false" outlineLevel="0" collapsed="false">
      <c r="A44" s="125" t="n">
        <v>15</v>
      </c>
      <c r="B44" s="130" t="n">
        <f aca="false">-PMT(Assumptions!$B$21,$A44,Assumptions!$B$35)/Assumptions!$B$7*1000000</f>
        <v>0.00615928072001567</v>
      </c>
      <c r="C44" s="131" t="n">
        <f aca="false">$B44*C$36*C$37</f>
        <v>0.00468105334721191</v>
      </c>
      <c r="D44" s="131" t="n">
        <f aca="false">$B44*D$36*D$37</f>
        <v>0.00468105334721191</v>
      </c>
      <c r="E44" s="132" t="n">
        <f aca="false">$B44*E$36*E$37</f>
        <v>0.00468105334721191</v>
      </c>
      <c r="F44" s="130" t="n">
        <f aca="false">-PMT(Assumptions!$B$19,$A44,Assumptions!$C$28)/Assumptions!$B$7*1000000</f>
        <v>0.0132583017865952</v>
      </c>
      <c r="G44" s="131" t="n">
        <f aca="false">$F44*G$36*G$37</f>
        <v>0.00397749053597856</v>
      </c>
      <c r="H44" s="131" t="n">
        <f aca="false">$F44*H$36*H$37</f>
        <v>0.00198874526798928</v>
      </c>
      <c r="I44" s="131" t="n">
        <f aca="false">$F44*I$36*I$37</f>
        <v>0</v>
      </c>
      <c r="J44" s="130" t="n">
        <f aca="false">-PMT(Assumptions!$B$20,$A44,Assumptions!$D$28)/Assumptions!$B$7*1000000</f>
        <v>0.0118806063573873</v>
      </c>
      <c r="K44" s="131" t="n">
        <f aca="false">$J44*K$36*K$37</f>
        <v>0.0035641819072162</v>
      </c>
      <c r="L44" s="131" t="n">
        <f aca="false">$J44*L$36*L$37</f>
        <v>0.0017820909536081</v>
      </c>
      <c r="M44" s="132" t="n">
        <f aca="false">$J44*M$36*M$37</f>
        <v>0</v>
      </c>
      <c r="N44" s="134"/>
      <c r="O44" s="134"/>
    </row>
    <row r="45" customFormat="false" ht="15" hidden="false" customHeight="false" outlineLevel="0" collapsed="false">
      <c r="A45" s="138"/>
      <c r="B45" s="138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</row>
    <row r="46" customFormat="false" ht="15" hidden="false" customHeight="false" outlineLevel="0" collapsed="false">
      <c r="A46" s="138"/>
      <c r="B46" s="138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</row>
    <row r="47" customFormat="false" ht="15" hidden="false" customHeight="false" outlineLevel="0" collapsed="false">
      <c r="A47" s="138"/>
      <c r="B47" s="138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</row>
    <row r="48" customFormat="false" ht="15" hidden="false" customHeight="false" outlineLevel="0" collapsed="false">
      <c r="A48" s="101"/>
      <c r="B48" s="101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95"/>
      <c r="Q48" s="95"/>
      <c r="R48" s="95"/>
      <c r="S48" s="95"/>
      <c r="T48" s="95"/>
      <c r="U48" s="95"/>
      <c r="V48" s="29"/>
    </row>
    <row r="49" customFormat="false" ht="15" hidden="false" customHeight="false" outlineLevel="0" collapsed="false">
      <c r="A49" s="96"/>
      <c r="B49" s="96"/>
      <c r="C49" s="96"/>
      <c r="D49" s="96"/>
      <c r="E49" s="96"/>
      <c r="F49" s="96"/>
      <c r="G49" s="141"/>
      <c r="H49" s="141"/>
      <c r="I49" s="141"/>
      <c r="J49" s="141"/>
      <c r="K49" s="141"/>
      <c r="L49" s="141"/>
      <c r="M49" s="141"/>
      <c r="N49" s="141"/>
      <c r="O49" s="96"/>
      <c r="P49" s="96"/>
      <c r="Q49" s="96"/>
      <c r="R49" s="96"/>
      <c r="S49" s="96"/>
      <c r="T49" s="96"/>
      <c r="U49" s="96"/>
      <c r="V49" s="96"/>
      <c r="W49" s="96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35"/>
      <c r="DC49" s="135"/>
      <c r="DD49" s="135"/>
      <c r="DE49" s="135"/>
      <c r="DF49" s="135"/>
      <c r="DG49" s="135"/>
      <c r="DH49" s="135"/>
      <c r="DI49" s="135"/>
      <c r="DJ49" s="135"/>
      <c r="DK49" s="135"/>
      <c r="DL49" s="135"/>
      <c r="DM49" s="135"/>
      <c r="DN49" s="135"/>
      <c r="DO49" s="135"/>
      <c r="DP49" s="135"/>
      <c r="DQ49" s="135"/>
      <c r="DR49" s="135"/>
      <c r="DS49" s="135"/>
      <c r="DT49" s="135"/>
      <c r="DU49" s="135"/>
      <c r="DV49" s="135"/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5"/>
      <c r="EI49" s="135"/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5"/>
      <c r="EV49" s="135"/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5"/>
      <c r="FI49" s="135"/>
      <c r="FJ49" s="135"/>
      <c r="FK49" s="135"/>
      <c r="FL49" s="135"/>
      <c r="FM49" s="135"/>
      <c r="FN49" s="135"/>
      <c r="FO49" s="135"/>
      <c r="FP49" s="135"/>
      <c r="FQ49" s="135"/>
      <c r="FR49" s="135"/>
      <c r="FS49" s="135"/>
      <c r="FT49" s="135"/>
      <c r="FU49" s="135"/>
      <c r="FV49" s="135"/>
      <c r="FW49" s="135"/>
      <c r="FX49" s="135"/>
      <c r="FY49" s="135"/>
      <c r="FZ49" s="135"/>
      <c r="GA49" s="135"/>
      <c r="GB49" s="135"/>
      <c r="GC49" s="135"/>
      <c r="GD49" s="135"/>
      <c r="GE49" s="135"/>
      <c r="GF49" s="135"/>
      <c r="GG49" s="135"/>
      <c r="GH49" s="135"/>
      <c r="GI49" s="135"/>
      <c r="GJ49" s="135"/>
      <c r="GK49" s="135"/>
      <c r="GL49" s="135"/>
      <c r="GM49" s="135"/>
      <c r="GN49" s="135"/>
      <c r="GO49" s="135"/>
      <c r="GP49" s="135"/>
      <c r="GQ49" s="135"/>
      <c r="GR49" s="135"/>
      <c r="GS49" s="135"/>
      <c r="GT49" s="135"/>
      <c r="GU49" s="135"/>
      <c r="GV49" s="135"/>
      <c r="GW49" s="135"/>
      <c r="GX49" s="135"/>
      <c r="GY49" s="135"/>
      <c r="GZ49" s="135"/>
      <c r="HA49" s="135"/>
      <c r="HB49" s="135"/>
      <c r="HC49" s="135"/>
      <c r="HD49" s="135"/>
      <c r="HE49" s="135"/>
      <c r="HF49" s="135"/>
      <c r="HG49" s="135"/>
      <c r="HH49" s="135"/>
      <c r="HI49" s="135"/>
      <c r="HJ49" s="135"/>
      <c r="HK49" s="135"/>
      <c r="HL49" s="135"/>
      <c r="HM49" s="135"/>
      <c r="HN49" s="135"/>
      <c r="HO49" s="135"/>
      <c r="HP49" s="135"/>
      <c r="HQ49" s="135"/>
      <c r="HR49" s="135"/>
      <c r="HS49" s="135"/>
      <c r="HT49" s="135"/>
      <c r="HU49" s="135"/>
      <c r="HV49" s="135"/>
      <c r="HW49" s="135"/>
      <c r="HX49" s="135"/>
      <c r="HY49" s="135"/>
      <c r="HZ49" s="135"/>
      <c r="IA49" s="135"/>
      <c r="IB49" s="135"/>
      <c r="IC49" s="135"/>
      <c r="ID49" s="135"/>
      <c r="IE49" s="135"/>
      <c r="IF49" s="135"/>
      <c r="IG49" s="135"/>
      <c r="IH49" s="135"/>
      <c r="II49" s="135"/>
      <c r="IJ49" s="135"/>
      <c r="IK49" s="135"/>
      <c r="IL49" s="135"/>
      <c r="IM49" s="135"/>
      <c r="IN49" s="135"/>
      <c r="IO49" s="135"/>
      <c r="IP49" s="135"/>
      <c r="IQ49" s="135"/>
      <c r="IR49" s="135"/>
      <c r="IS49" s="135"/>
      <c r="IT49" s="135"/>
      <c r="IU49" s="135"/>
      <c r="IV49" s="135"/>
      <c r="IW49" s="135"/>
    </row>
    <row r="50" customFormat="false" ht="14.25" hidden="false" customHeight="false" outlineLevel="0" collapsed="false">
      <c r="A50" s="142"/>
      <c r="B50" s="142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7"/>
      <c r="Q50" s="29"/>
      <c r="R50" s="29"/>
      <c r="S50" s="29"/>
      <c r="T50" s="29"/>
      <c r="U50" s="129"/>
      <c r="V50" s="127"/>
    </row>
    <row r="51" customFormat="false" ht="14.25" hidden="false" customHeight="false" outlineLevel="0" collapsed="false">
      <c r="A51" s="142"/>
      <c r="B51" s="142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7"/>
      <c r="Q51" s="29"/>
      <c r="R51" s="29"/>
      <c r="S51" s="29"/>
      <c r="T51" s="29"/>
      <c r="U51" s="129"/>
      <c r="V51" s="127"/>
    </row>
    <row r="52" customFormat="false" ht="14.25" hidden="false" customHeight="false" outlineLevel="0" collapsed="false">
      <c r="A52" s="142"/>
      <c r="B52" s="142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7"/>
      <c r="Q52" s="29"/>
      <c r="R52" s="29"/>
      <c r="S52" s="29"/>
      <c r="T52" s="29"/>
      <c r="U52" s="129"/>
      <c r="V52" s="127"/>
    </row>
    <row r="53" customFormat="false" ht="14.25" hidden="false" customHeight="false" outlineLevel="0" collapsed="false">
      <c r="A53" s="142"/>
      <c r="B53" s="142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7"/>
      <c r="Q53" s="29"/>
      <c r="R53" s="29"/>
      <c r="S53" s="29"/>
      <c r="T53" s="29"/>
      <c r="U53" s="129"/>
      <c r="V53" s="127"/>
    </row>
    <row r="54" customFormat="false" ht="14.25" hidden="false" customHeight="false" outlineLevel="0" collapsed="false">
      <c r="A54" s="142"/>
      <c r="B54" s="142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7"/>
      <c r="Q54" s="29"/>
      <c r="R54" s="29"/>
      <c r="S54" s="29"/>
      <c r="T54" s="29"/>
      <c r="U54" s="129"/>
      <c r="V54" s="127"/>
    </row>
  </sheetData>
  <mergeCells count="12">
    <mergeCell ref="B3:E3"/>
    <mergeCell ref="F3:I3"/>
    <mergeCell ref="J3:M3"/>
    <mergeCell ref="P8:U8"/>
    <mergeCell ref="B18:E18"/>
    <mergeCell ref="F18:I18"/>
    <mergeCell ref="J18:M18"/>
    <mergeCell ref="P32:U32"/>
    <mergeCell ref="B33:E33"/>
    <mergeCell ref="F33:I33"/>
    <mergeCell ref="J33:M33"/>
    <mergeCell ref="P48:U4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&amp;C&amp;"Arial,Bold"&amp;14POTENTIAL EXPOSURE OF CALIFORNIA DIRECT ACCESS CUSTOMERS&amp;R&amp;D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75" zoomScalePageLayoutView="100" workbookViewId="0">
      <selection pane="topLeft" activeCell="B33" activeCellId="0" sqref="B33:E33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3" width="17.85"/>
    <col collapsed="false" customWidth="true" hidden="false" outlineLevel="0" max="2" min="2" style="3" width="14.41"/>
    <col collapsed="false" customWidth="true" hidden="false" outlineLevel="0" max="3" min="3" style="3" width="13.56"/>
    <col collapsed="false" customWidth="true" hidden="false" outlineLevel="0" max="4" min="4" style="3" width="15.85"/>
    <col collapsed="false" customWidth="true" hidden="false" outlineLevel="0" max="5" min="5" style="3" width="13.85"/>
    <col collapsed="false" customWidth="true" hidden="false" outlineLevel="0" max="6" min="6" style="3" width="15.13"/>
    <col collapsed="false" customWidth="true" hidden="false" outlineLevel="0" max="7" min="7" style="3" width="15.99"/>
    <col collapsed="false" customWidth="true" hidden="false" outlineLevel="0" max="8" min="8" style="3" width="13.28"/>
    <col collapsed="false" customWidth="true" hidden="false" outlineLevel="0" max="9" min="9" style="3" width="13.14"/>
    <col collapsed="false" customWidth="true" hidden="false" outlineLevel="0" max="10" min="10" style="3" width="14.99"/>
    <col collapsed="false" customWidth="true" hidden="false" outlineLevel="0" max="11" min="11" style="3" width="12.85"/>
    <col collapsed="false" customWidth="true" hidden="false" outlineLevel="0" max="12" min="12" style="3" width="11.42"/>
    <col collapsed="false" customWidth="true" hidden="false" outlineLevel="0" max="13" min="13" style="3" width="10.28"/>
    <col collapsed="false" customWidth="true" hidden="false" outlineLevel="0" max="14" min="14" style="3" width="3.56"/>
    <col collapsed="false" customWidth="true" hidden="false" outlineLevel="0" max="15" min="15" style="3" width="12.42"/>
    <col collapsed="false" customWidth="true" hidden="false" outlineLevel="0" max="16" min="16" style="3" width="16.28"/>
    <col collapsed="false" customWidth="true" hidden="false" outlineLevel="0" max="17" min="17" style="3" width="18.41"/>
    <col collapsed="false" customWidth="true" hidden="false" outlineLevel="0" max="18" min="18" style="3" width="16.7"/>
    <col collapsed="false" customWidth="true" hidden="false" outlineLevel="0" max="19" min="19" style="3" width="13.14"/>
    <col collapsed="false" customWidth="true" hidden="false" outlineLevel="0" max="20" min="20" style="3" width="15.28"/>
    <col collapsed="false" customWidth="true" hidden="false" outlineLevel="0" max="21" min="21" style="3" width="16.28"/>
    <col collapsed="false" customWidth="true" hidden="false" outlineLevel="0" max="22" min="22" style="3" width="11.42"/>
    <col collapsed="false" customWidth="false" hidden="false" outlineLevel="0" max="23" min="23" style="3" width="9.14"/>
    <col collapsed="false" customWidth="true" hidden="false" outlineLevel="0" max="24" min="24" style="3" width="9.7"/>
    <col collapsed="false" customWidth="false" hidden="false" outlineLevel="0" max="257" min="25" style="3" width="9.14"/>
  </cols>
  <sheetData>
    <row r="1" customFormat="false" ht="18" hidden="false" customHeight="false" outlineLevel="0" collapsed="false">
      <c r="A1" s="100" t="s">
        <v>52</v>
      </c>
    </row>
    <row r="2" customFormat="false" ht="15.75" hidden="false" customHeight="false" outlineLevel="0" collapsed="false">
      <c r="A2" s="29"/>
      <c r="B2" s="101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</row>
    <row r="3" customFormat="false" ht="30.75" hidden="false" customHeight="true" outlineLevel="0" collapsed="false">
      <c r="A3" s="100" t="s">
        <v>8</v>
      </c>
      <c r="B3" s="102" t="s">
        <v>47</v>
      </c>
      <c r="C3" s="102"/>
      <c r="D3" s="102"/>
      <c r="E3" s="102"/>
      <c r="F3" s="103" t="s">
        <v>48</v>
      </c>
      <c r="G3" s="103"/>
      <c r="H3" s="103"/>
      <c r="I3" s="103"/>
      <c r="J3" s="103" t="s">
        <v>53</v>
      </c>
      <c r="K3" s="103"/>
      <c r="L3" s="103"/>
      <c r="M3" s="103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</row>
    <row r="4" customFormat="false" ht="14.25" hidden="false" customHeight="false" outlineLevel="0" collapsed="false">
      <c r="A4" s="104"/>
      <c r="B4" s="105" t="s">
        <v>15</v>
      </c>
      <c r="C4" s="106" t="n">
        <v>1</v>
      </c>
      <c r="D4" s="106" t="n">
        <v>2</v>
      </c>
      <c r="E4" s="106" t="n">
        <v>3</v>
      </c>
      <c r="F4" s="107"/>
      <c r="G4" s="106" t="n">
        <v>1</v>
      </c>
      <c r="H4" s="106" t="n">
        <v>2</v>
      </c>
      <c r="I4" s="106" t="n">
        <v>3</v>
      </c>
      <c r="J4" s="108"/>
      <c r="K4" s="109" t="n">
        <v>1</v>
      </c>
      <c r="L4" s="109" t="n">
        <v>2</v>
      </c>
      <c r="M4" s="110" t="n">
        <v>3</v>
      </c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</row>
    <row r="5" customFormat="false" ht="15" hidden="false" customHeight="false" outlineLevel="0" collapsed="false">
      <c r="A5" s="29"/>
      <c r="B5" s="111"/>
      <c r="C5" s="112"/>
      <c r="D5" s="112"/>
      <c r="E5" s="113"/>
      <c r="F5" s="111"/>
      <c r="G5" s="112"/>
      <c r="H5" s="112"/>
      <c r="I5" s="113"/>
      <c r="J5" s="111"/>
      <c r="K5" s="112"/>
      <c r="L5" s="112"/>
      <c r="M5" s="113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</row>
    <row r="6" customFormat="false" ht="14.25" hidden="false" customHeight="false" outlineLevel="0" collapsed="false">
      <c r="A6" s="29"/>
      <c r="B6" s="111" t="s">
        <v>50</v>
      </c>
      <c r="C6" s="114" t="n">
        <v>0.8</v>
      </c>
      <c r="D6" s="114" t="n">
        <v>0.8</v>
      </c>
      <c r="E6" s="115" t="n">
        <v>0.8</v>
      </c>
      <c r="F6" s="111" t="s">
        <v>50</v>
      </c>
      <c r="G6" s="114" t="n">
        <v>1</v>
      </c>
      <c r="H6" s="114" t="n">
        <v>1</v>
      </c>
      <c r="I6" s="115" t="n">
        <v>0</v>
      </c>
      <c r="J6" s="111" t="s">
        <v>50</v>
      </c>
      <c r="K6" s="114" t="n">
        <v>1</v>
      </c>
      <c r="L6" s="114" t="n">
        <v>1</v>
      </c>
      <c r="M6" s="115" t="n">
        <v>0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</row>
    <row r="7" customFormat="false" ht="14.25" hidden="false" customHeight="false" outlineLevel="0" collapsed="false">
      <c r="A7" s="29"/>
      <c r="B7" s="111" t="s">
        <v>51</v>
      </c>
      <c r="C7" s="114" t="n">
        <v>0.95</v>
      </c>
      <c r="D7" s="114" t="n">
        <v>0.95</v>
      </c>
      <c r="E7" s="115" t="n">
        <v>0.95</v>
      </c>
      <c r="F7" s="111" t="s">
        <v>51</v>
      </c>
      <c r="G7" s="114" t="n">
        <v>0.3</v>
      </c>
      <c r="H7" s="114" t="n">
        <v>0.3</v>
      </c>
      <c r="I7" s="115" t="n">
        <v>0.3</v>
      </c>
      <c r="J7" s="111" t="s">
        <v>51</v>
      </c>
      <c r="K7" s="114" t="n">
        <v>0.3</v>
      </c>
      <c r="L7" s="114" t="n">
        <v>0.3</v>
      </c>
      <c r="M7" s="115" t="n">
        <v>0.3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</row>
    <row r="8" customFormat="false" ht="15.75" hidden="false" customHeight="false" outlineLevel="0" collapsed="false">
      <c r="A8" s="29"/>
      <c r="B8" s="116"/>
      <c r="C8" s="117"/>
      <c r="D8" s="117"/>
      <c r="E8" s="118"/>
      <c r="F8" s="119"/>
      <c r="G8" s="117"/>
      <c r="H8" s="117"/>
      <c r="I8" s="118"/>
      <c r="J8" s="119"/>
      <c r="K8" s="117"/>
      <c r="L8" s="117"/>
      <c r="M8" s="118"/>
      <c r="N8" s="120"/>
      <c r="O8" s="120"/>
      <c r="P8" s="95"/>
      <c r="Q8" s="95"/>
      <c r="R8" s="95"/>
      <c r="S8" s="95"/>
      <c r="T8" s="95"/>
      <c r="U8" s="95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</row>
    <row r="9" customFormat="false" ht="35.25" hidden="false" customHeight="true" outlineLevel="0" collapsed="false">
      <c r="A9" s="143" t="s">
        <v>16</v>
      </c>
      <c r="B9" s="122"/>
      <c r="C9" s="123"/>
      <c r="D9" s="123"/>
      <c r="E9" s="124"/>
      <c r="F9" s="122"/>
      <c r="G9" s="123"/>
      <c r="H9" s="123"/>
      <c r="I9" s="124"/>
      <c r="J9" s="122"/>
      <c r="K9" s="123"/>
      <c r="L9" s="123"/>
      <c r="M9" s="124"/>
      <c r="N9" s="120"/>
      <c r="O9" s="96"/>
      <c r="P9" s="96"/>
      <c r="Q9" s="96"/>
      <c r="R9" s="96"/>
      <c r="S9" s="96"/>
      <c r="T9" s="96"/>
      <c r="U9" s="96"/>
      <c r="V9" s="96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  <c r="IT9" s="120"/>
      <c r="IU9" s="120"/>
      <c r="IV9" s="120"/>
      <c r="IW9" s="120"/>
    </row>
    <row r="10" customFormat="false" ht="14.25" hidden="false" customHeight="false" outlineLevel="0" collapsed="false">
      <c r="A10" s="144" t="n">
        <v>5</v>
      </c>
      <c r="B10" s="126" t="n">
        <f aca="false">-PMT(Assumptions!$B$21,$A10,Assumptions!$B$33)/Assumptions!$B$5*1000000</f>
        <v>0.0201042158583899</v>
      </c>
      <c r="C10" s="127" t="n">
        <f aca="false">$B10*C$6*C$7</f>
        <v>0.0152792040523763</v>
      </c>
      <c r="D10" s="127" t="n">
        <f aca="false">$B10*D$6*D$7</f>
        <v>0.0152792040523763</v>
      </c>
      <c r="E10" s="128" t="n">
        <f aca="false">$B10*E$6*E$7</f>
        <v>0.0152792040523763</v>
      </c>
      <c r="F10" s="126" t="n">
        <f aca="false">-PMT(Assumptions!$B$19,$A10,Assumptions!$C$26)/Assumptions!$B$5*1000000</f>
        <v>0.0179057697640012</v>
      </c>
      <c r="G10" s="127" t="n">
        <f aca="false">$F10*G$6*G$7</f>
        <v>0.00537173092920036</v>
      </c>
      <c r="H10" s="127" t="n">
        <f aca="false">$F10*H$6*H$7</f>
        <v>0.00537173092920036</v>
      </c>
      <c r="I10" s="127" t="n">
        <f aca="false">$F10*I$6*I$7</f>
        <v>0</v>
      </c>
      <c r="J10" s="126" t="n">
        <f aca="false">-PMT(Assumptions!$B$20,$A10,Assumptions!$D$26)/Assumptions!$B$5*1000000</f>
        <v>0.0146466032446796</v>
      </c>
      <c r="K10" s="127" t="n">
        <f aca="false">$J10*K$6*K$7</f>
        <v>0.00439398097340387</v>
      </c>
      <c r="L10" s="127" t="n">
        <f aca="false">$J10*L$6*L$7</f>
        <v>0.00439398097340387</v>
      </c>
      <c r="M10" s="128" t="n">
        <f aca="false">$J10*M$6*M$7</f>
        <v>0</v>
      </c>
      <c r="N10" s="29"/>
      <c r="O10" s="129"/>
      <c r="P10" s="127"/>
      <c r="Q10" s="29"/>
      <c r="R10" s="29"/>
      <c r="S10" s="29"/>
      <c r="T10" s="29"/>
      <c r="U10" s="129"/>
      <c r="V10" s="127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  <c r="IW10" s="29"/>
    </row>
    <row r="11" customFormat="false" ht="14.25" hidden="false" customHeight="false" outlineLevel="0" collapsed="false">
      <c r="A11" s="144" t="n">
        <v>7</v>
      </c>
      <c r="B11" s="126" t="n">
        <f aca="false">-PMT(Assumptions!$B$21,$A11,Assumptions!$B$33)/Assumptions!$B$5*1000000</f>
        <v>0.0152219089669172</v>
      </c>
      <c r="C11" s="127" t="n">
        <f aca="false">$B11*C$6*C$7</f>
        <v>0.0115686508148571</v>
      </c>
      <c r="D11" s="127" t="n">
        <f aca="false">$B11*D$6*D$7</f>
        <v>0.0115686508148571</v>
      </c>
      <c r="E11" s="128" t="n">
        <f aca="false">$B11*E$6*E$7</f>
        <v>0.0115686508148571</v>
      </c>
      <c r="F11" s="126" t="n">
        <f aca="false">-PMT(Assumptions!$B$19,$A11,Assumptions!$C$26)/Assumptions!$B$5*1000000</f>
        <v>0.0135573552955293</v>
      </c>
      <c r="G11" s="127" t="n">
        <f aca="false">$F11*G$6*G$7</f>
        <v>0.00406720658865878</v>
      </c>
      <c r="H11" s="127" t="n">
        <f aca="false">$F11*H$6*H$7</f>
        <v>0.00406720658865878</v>
      </c>
      <c r="I11" s="127" t="n">
        <f aca="false">$F11*I$6*I$7</f>
        <v>0</v>
      </c>
      <c r="J11" s="126" t="n">
        <f aca="false">-PMT(Assumptions!$B$20,$A11,Assumptions!$D$26)/Assumptions!$B$5*1000000</f>
        <v>0.0113194342727511</v>
      </c>
      <c r="K11" s="127" t="n">
        <f aca="false">$J11*K$6*K$7</f>
        <v>0.00339583028182532</v>
      </c>
      <c r="L11" s="127" t="n">
        <f aca="false">$J11*L$6*L$7</f>
        <v>0.00339583028182532</v>
      </c>
      <c r="M11" s="128" t="n">
        <f aca="false">$J11*M$6*M$7</f>
        <v>0</v>
      </c>
      <c r="N11" s="29"/>
      <c r="O11" s="129"/>
      <c r="P11" s="127"/>
      <c r="Q11" s="29"/>
      <c r="R11" s="29"/>
      <c r="S11" s="29"/>
      <c r="T11" s="29"/>
      <c r="U11" s="129"/>
      <c r="V11" s="127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14.25" hidden="false" customHeight="false" outlineLevel="0" collapsed="false">
      <c r="A12" s="144" t="n">
        <v>10</v>
      </c>
      <c r="B12" s="126" t="n">
        <f aca="false">-PMT(Assumptions!$B$21,$A12,Assumptions!$B$33)/Assumptions!$B$5*1000000</f>
        <v>0.011600999922772</v>
      </c>
      <c r="C12" s="127" t="n">
        <f aca="false">$B12*C$6*C$7</f>
        <v>0.00881675994130674</v>
      </c>
      <c r="D12" s="127" t="n">
        <f aca="false">$B12*D$6*D$7</f>
        <v>0.00881675994130674</v>
      </c>
      <c r="E12" s="128" t="n">
        <f aca="false">$B12*E$6*E$7</f>
        <v>0.00881675994130674</v>
      </c>
      <c r="F12" s="126" t="n">
        <f aca="false">-PMT(Assumptions!$B$19,$A12,Assumptions!$C$26)/Assumptions!$B$5*1000000</f>
        <v>0.0103324016769679</v>
      </c>
      <c r="G12" s="127" t="n">
        <f aca="false">$F12*G$6*G$7</f>
        <v>0.00309972050309036</v>
      </c>
      <c r="H12" s="127" t="n">
        <f aca="false">$F12*H$6*H$7</f>
        <v>0.00309972050309036</v>
      </c>
      <c r="I12" s="127" t="n">
        <f aca="false">$F12*I$6*I$7</f>
        <v>0</v>
      </c>
      <c r="J12" s="126" t="n">
        <f aca="false">-PMT(Assumptions!$B$20,$A12,Assumptions!$D$26)/Assumptions!$B$5*1000000</f>
        <v>0.00887709838500588</v>
      </c>
      <c r="K12" s="127" t="n">
        <f aca="false">$J12*K$6*K$7</f>
        <v>0.00266312951550176</v>
      </c>
      <c r="L12" s="127" t="n">
        <f aca="false">$J12*L$6*L$7</f>
        <v>0.00266312951550176</v>
      </c>
      <c r="M12" s="128" t="n">
        <f aca="false">$J12*M$6*M$7</f>
        <v>0</v>
      </c>
      <c r="N12" s="29"/>
      <c r="O12" s="129"/>
      <c r="P12" s="127"/>
      <c r="Q12" s="29"/>
      <c r="R12" s="29"/>
      <c r="S12" s="29"/>
      <c r="T12" s="29"/>
      <c r="U12" s="129"/>
      <c r="V12" s="127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  <c r="IW12" s="29"/>
    </row>
    <row r="13" customFormat="false" ht="14.25" hidden="false" customHeight="false" outlineLevel="0" collapsed="false">
      <c r="A13" s="144" t="n">
        <v>12</v>
      </c>
      <c r="B13" s="126" t="n">
        <f aca="false">-PMT(Assumptions!$B$21,$A13,Assumptions!$B$33)/Assumptions!$B$5*1000000</f>
        <v>0.0102152045942098</v>
      </c>
      <c r="C13" s="127" t="n">
        <f aca="false">$B13*C$6*C$7</f>
        <v>0.00776355549159944</v>
      </c>
      <c r="D13" s="127" t="n">
        <f aca="false">$B13*D$6*D$7</f>
        <v>0.00776355549159944</v>
      </c>
      <c r="E13" s="128" t="n">
        <f aca="false">$B13*E$6*E$7</f>
        <v>0.00776355549159944</v>
      </c>
      <c r="F13" s="126" t="n">
        <f aca="false">-PMT(Assumptions!$B$19,$A13,Assumptions!$C$26)/Assumptions!$B$5*1000000</f>
        <v>0.00909814652033569</v>
      </c>
      <c r="G13" s="127" t="n">
        <f aca="false">$F13*G$6*G$7</f>
        <v>0.00272944395610071</v>
      </c>
      <c r="H13" s="127" t="n">
        <f aca="false">$F13*H$6*H$7</f>
        <v>0.00272944395610071</v>
      </c>
      <c r="I13" s="127" t="n">
        <f aca="false">$F13*I$6*I$7</f>
        <v>0</v>
      </c>
      <c r="J13" s="126" t="n">
        <f aca="false">-PMT(Assumptions!$B$20,$A13,Assumptions!$D$26)/Assumptions!$B$5*1000000</f>
        <v>0.00795592298456739</v>
      </c>
      <c r="K13" s="127" t="n">
        <f aca="false">$J13*K$6*K$7</f>
        <v>0.00238677689537022</v>
      </c>
      <c r="L13" s="127" t="n">
        <f aca="false">$J13*L$6*L$7</f>
        <v>0.00238677689537022</v>
      </c>
      <c r="M13" s="128" t="n">
        <f aca="false">$J13*M$6*M$7</f>
        <v>0</v>
      </c>
      <c r="N13" s="29"/>
      <c r="O13" s="129"/>
      <c r="P13" s="127"/>
      <c r="Q13" s="29"/>
      <c r="R13" s="29"/>
      <c r="S13" s="29"/>
      <c r="T13" s="29"/>
      <c r="U13" s="129"/>
      <c r="V13" s="127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5" hidden="false" customHeight="false" outlineLevel="0" collapsed="false">
      <c r="A14" s="144" t="n">
        <v>15</v>
      </c>
      <c r="B14" s="130" t="n">
        <f aca="false">-PMT(Assumptions!$B$21,$A14,Assumptions!$B$33)/Assumptions!$B$5*1000000</f>
        <v>0.00885561820259764</v>
      </c>
      <c r="C14" s="131" t="n">
        <f aca="false">$B14*C$6*C$7</f>
        <v>0.0067302698339742</v>
      </c>
      <c r="D14" s="131" t="n">
        <f aca="false">$B14*D$6*D$7</f>
        <v>0.0067302698339742</v>
      </c>
      <c r="E14" s="132" t="n">
        <f aca="false">$B14*E$6*E$7</f>
        <v>0.0067302698339742</v>
      </c>
      <c r="F14" s="130" t="n">
        <f aca="false">-PMT(Assumptions!$B$19,$A14,Assumptions!$C$26)/Assumptions!$B$5*1000000</f>
        <v>0.00788723428809776</v>
      </c>
      <c r="G14" s="131" t="n">
        <f aca="false">$F14*G$6*G$7</f>
        <v>0.00236617028642933</v>
      </c>
      <c r="H14" s="131" t="n">
        <f aca="false">$F14*H$6*H$7</f>
        <v>0.00236617028642933</v>
      </c>
      <c r="I14" s="131" t="n">
        <f aca="false">$F14*I$6*I$7</f>
        <v>0</v>
      </c>
      <c r="J14" s="130" t="n">
        <f aca="false">-PMT(Assumptions!$B$20,$A14,Assumptions!$D$26)/Assumptions!$B$5*1000000</f>
        <v>0.00706765672811266</v>
      </c>
      <c r="K14" s="131" t="n">
        <f aca="false">$J14*K$6*K$7</f>
        <v>0.0021202970184338</v>
      </c>
      <c r="L14" s="131" t="n">
        <f aca="false">$J14*L$6*L$7</f>
        <v>0.0021202970184338</v>
      </c>
      <c r="M14" s="132" t="n">
        <f aca="false">$J14*M$6*M$7</f>
        <v>0</v>
      </c>
      <c r="N14" s="29"/>
      <c r="O14" s="129"/>
      <c r="P14" s="127"/>
      <c r="Q14" s="29"/>
      <c r="R14" s="29"/>
      <c r="S14" s="29"/>
      <c r="T14" s="29"/>
      <c r="U14" s="129"/>
      <c r="V14" s="127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  <c r="IW14" s="29"/>
    </row>
    <row r="15" customFormat="false" ht="14.25" hidden="false" customHeight="false" outlineLevel="0" collapsed="false">
      <c r="A15" s="133"/>
      <c r="B15" s="133"/>
      <c r="C15" s="134"/>
      <c r="D15" s="134"/>
      <c r="E15" s="134"/>
      <c r="F15" s="134"/>
      <c r="G15" s="135"/>
      <c r="H15" s="135"/>
      <c r="I15" s="135"/>
      <c r="J15" s="135"/>
      <c r="K15" s="134"/>
      <c r="L15" s="134"/>
      <c r="M15" s="134"/>
      <c r="N15" s="134"/>
      <c r="O15" s="134"/>
      <c r="P15" s="136"/>
      <c r="U15" s="134"/>
      <c r="V15" s="136"/>
    </row>
    <row r="16" customFormat="false" ht="14.25" hidden="false" customHeight="false" outlineLevel="0" collapsed="false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5"/>
    </row>
    <row r="17" customFormat="false" ht="15" hidden="false" customHeight="false" outlineLevel="0" collapsed="false">
      <c r="A17" s="133"/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6"/>
      <c r="U17" s="134"/>
      <c r="V17" s="136"/>
    </row>
    <row r="18" customFormat="false" ht="15.75" hidden="false" customHeight="true" outlineLevel="0" collapsed="false">
      <c r="A18" s="100" t="s">
        <v>11</v>
      </c>
      <c r="B18" s="102" t="s">
        <v>47</v>
      </c>
      <c r="C18" s="102"/>
      <c r="D18" s="102"/>
      <c r="E18" s="102"/>
      <c r="F18" s="103" t="s">
        <v>48</v>
      </c>
      <c r="G18" s="103"/>
      <c r="H18" s="103"/>
      <c r="I18" s="103"/>
      <c r="J18" s="103" t="s">
        <v>53</v>
      </c>
      <c r="K18" s="103"/>
      <c r="L18" s="103"/>
      <c r="M18" s="103"/>
      <c r="N18" s="134"/>
      <c r="O18" s="134"/>
      <c r="P18" s="136"/>
      <c r="U18" s="134"/>
      <c r="V18" s="136"/>
    </row>
    <row r="19" customFormat="false" ht="14.25" hidden="false" customHeight="false" outlineLevel="0" collapsed="false">
      <c r="A19" s="104"/>
      <c r="B19" s="105" t="s">
        <v>15</v>
      </c>
      <c r="C19" s="106" t="n">
        <v>1</v>
      </c>
      <c r="D19" s="106" t="n">
        <v>2</v>
      </c>
      <c r="E19" s="106" t="n">
        <v>3</v>
      </c>
      <c r="F19" s="107"/>
      <c r="G19" s="106" t="n">
        <v>1</v>
      </c>
      <c r="H19" s="106" t="n">
        <v>2</v>
      </c>
      <c r="I19" s="106" t="n">
        <v>3</v>
      </c>
      <c r="J19" s="108"/>
      <c r="K19" s="109" t="n">
        <v>1</v>
      </c>
      <c r="L19" s="109" t="n">
        <v>2</v>
      </c>
      <c r="M19" s="110" t="n">
        <v>3</v>
      </c>
      <c r="N19" s="134"/>
      <c r="O19" s="134"/>
      <c r="P19" s="136"/>
      <c r="U19" s="134"/>
      <c r="V19" s="136"/>
    </row>
    <row r="20" customFormat="false" ht="15" hidden="false" customHeight="false" outlineLevel="0" collapsed="false">
      <c r="A20" s="29"/>
      <c r="B20" s="111"/>
      <c r="C20" s="112"/>
      <c r="D20" s="112"/>
      <c r="E20" s="113"/>
      <c r="F20" s="111"/>
      <c r="G20" s="112"/>
      <c r="H20" s="112"/>
      <c r="I20" s="113"/>
      <c r="J20" s="111"/>
      <c r="K20" s="112"/>
      <c r="L20" s="112"/>
      <c r="M20" s="113"/>
      <c r="N20" s="134"/>
      <c r="O20" s="134"/>
      <c r="P20" s="136"/>
      <c r="U20" s="134"/>
      <c r="V20" s="136"/>
    </row>
    <row r="21" customFormat="false" ht="14.25" hidden="false" customHeight="false" outlineLevel="0" collapsed="false">
      <c r="A21" s="29"/>
      <c r="B21" s="111" t="s">
        <v>50</v>
      </c>
      <c r="C21" s="114" t="n">
        <v>0.8</v>
      </c>
      <c r="D21" s="114" t="n">
        <v>0.8</v>
      </c>
      <c r="E21" s="115" t="n">
        <v>0.8</v>
      </c>
      <c r="F21" s="111" t="s">
        <v>50</v>
      </c>
      <c r="G21" s="114" t="n">
        <v>1</v>
      </c>
      <c r="H21" s="114" t="n">
        <v>1</v>
      </c>
      <c r="I21" s="115" t="n">
        <v>0</v>
      </c>
      <c r="J21" s="111" t="s">
        <v>50</v>
      </c>
      <c r="K21" s="114" t="n">
        <v>1</v>
      </c>
      <c r="L21" s="114" t="n">
        <v>1</v>
      </c>
      <c r="M21" s="115" t="n">
        <v>0</v>
      </c>
      <c r="N21" s="134"/>
      <c r="O21" s="134"/>
      <c r="P21" s="136"/>
      <c r="U21" s="134"/>
      <c r="V21" s="136"/>
    </row>
    <row r="22" customFormat="false" ht="14.25" hidden="false" customHeight="false" outlineLevel="0" collapsed="false">
      <c r="A22" s="29"/>
      <c r="B22" s="111" t="s">
        <v>51</v>
      </c>
      <c r="C22" s="114" t="n">
        <v>0.95</v>
      </c>
      <c r="D22" s="114" t="n">
        <v>0.95</v>
      </c>
      <c r="E22" s="115" t="n">
        <v>0.95</v>
      </c>
      <c r="F22" s="111" t="s">
        <v>51</v>
      </c>
      <c r="G22" s="114" t="n">
        <v>0.3</v>
      </c>
      <c r="H22" s="114" t="n">
        <v>0.3</v>
      </c>
      <c r="I22" s="115" t="n">
        <v>0.3</v>
      </c>
      <c r="J22" s="111" t="s">
        <v>51</v>
      </c>
      <c r="K22" s="114" t="n">
        <v>0.3</v>
      </c>
      <c r="L22" s="114" t="n">
        <v>0.3</v>
      </c>
      <c r="M22" s="115" t="n">
        <v>0.3</v>
      </c>
      <c r="N22" s="134"/>
      <c r="O22" s="134"/>
      <c r="P22" s="136"/>
      <c r="U22" s="134"/>
      <c r="V22" s="136"/>
    </row>
    <row r="23" customFormat="false" ht="15.75" hidden="false" customHeight="false" outlineLevel="0" collapsed="false">
      <c r="A23" s="29"/>
      <c r="B23" s="116"/>
      <c r="C23" s="117"/>
      <c r="D23" s="117"/>
      <c r="E23" s="118"/>
      <c r="F23" s="119"/>
      <c r="G23" s="117"/>
      <c r="H23" s="117"/>
      <c r="I23" s="118"/>
      <c r="J23" s="119"/>
      <c r="K23" s="117"/>
      <c r="L23" s="117"/>
      <c r="M23" s="118"/>
      <c r="N23" s="134"/>
      <c r="O23" s="134"/>
      <c r="P23" s="136"/>
      <c r="U23" s="134"/>
      <c r="V23" s="136"/>
    </row>
    <row r="24" customFormat="false" ht="31.5" hidden="false" customHeight="true" outlineLevel="0" collapsed="false">
      <c r="A24" s="143" t="s">
        <v>16</v>
      </c>
      <c r="B24" s="122"/>
      <c r="C24" s="123"/>
      <c r="D24" s="123"/>
      <c r="E24" s="124"/>
      <c r="F24" s="122"/>
      <c r="G24" s="123"/>
      <c r="H24" s="123"/>
      <c r="I24" s="124"/>
      <c r="J24" s="122"/>
      <c r="K24" s="123"/>
      <c r="L24" s="123"/>
      <c r="M24" s="124"/>
      <c r="N24" s="134"/>
      <c r="O24" s="134"/>
      <c r="P24" s="136"/>
      <c r="U24" s="134"/>
      <c r="V24" s="136"/>
    </row>
    <row r="25" customFormat="false" ht="14.25" hidden="false" customHeight="false" outlineLevel="0" collapsed="false">
      <c r="A25" s="144" t="n">
        <v>5</v>
      </c>
      <c r="B25" s="126" t="n">
        <f aca="false">-PMT(Assumptions!$B$21,$A25,Assumptions!$B$34)/Assumptions!$B$6*1000000</f>
        <v>0.010246051038131</v>
      </c>
      <c r="C25" s="127" t="n">
        <f aca="false">$B25*C$21*C$22</f>
        <v>0.00778699878897955</v>
      </c>
      <c r="D25" s="127" t="n">
        <f aca="false">$B25*D$21*D$22</f>
        <v>0.00778699878897955</v>
      </c>
      <c r="E25" s="128" t="n">
        <f aca="false">$B25*E$21*E$22</f>
        <v>0.00778699878897955</v>
      </c>
      <c r="F25" s="126" t="n">
        <f aca="false">-PMT(Assumptions!$B$19,$A25,Assumptions!$C$27)/Assumptions!$B$6*1000000</f>
        <v>0.0132512800918151</v>
      </c>
      <c r="G25" s="127" t="n">
        <f aca="false">$F25*G$21*G$22</f>
        <v>0.00397538402754452</v>
      </c>
      <c r="H25" s="127" t="n">
        <f aca="false">$F25*H$21*H$22</f>
        <v>0.00397538402754452</v>
      </c>
      <c r="I25" s="127" t="n">
        <f aca="false">$F25*I$21*I$22</f>
        <v>0</v>
      </c>
      <c r="J25" s="126" t="n">
        <f aca="false">-PMT(Assumptions!$B$20,$A25,Assumptions!$D$27)/Assumptions!$B$6*1000000</f>
        <v>0.0108393129447659</v>
      </c>
      <c r="K25" s="127" t="n">
        <f aca="false">$J25*K$21*K$22</f>
        <v>0.00325179388342977</v>
      </c>
      <c r="L25" s="127" t="n">
        <f aca="false">$J25*L$21*L$22</f>
        <v>0.00325179388342977</v>
      </c>
      <c r="M25" s="128" t="n">
        <f aca="false">$J25*M$21*M$22</f>
        <v>0</v>
      </c>
      <c r="N25" s="134"/>
      <c r="O25" s="134"/>
      <c r="P25" s="136"/>
      <c r="U25" s="134"/>
      <c r="V25" s="136"/>
    </row>
    <row r="26" customFormat="false" ht="14.25" hidden="false" customHeight="false" outlineLevel="0" collapsed="false">
      <c r="A26" s="144" t="n">
        <v>7</v>
      </c>
      <c r="B26" s="126" t="n">
        <f aca="false">-PMT(Assumptions!$B$21,$A26,Assumptions!$B$34)/Assumptions!$B$6*1000000</f>
        <v>0.00775779852700551</v>
      </c>
      <c r="C26" s="127" t="n">
        <f aca="false">$B26*C$21*C$22</f>
        <v>0.00589592688052419</v>
      </c>
      <c r="D26" s="127" t="n">
        <f aca="false">$B26*D$21*D$22</f>
        <v>0.00589592688052419</v>
      </c>
      <c r="E26" s="128" t="n">
        <f aca="false">$B26*E$21*E$22</f>
        <v>0.00589592688052419</v>
      </c>
      <c r="F26" s="126" t="n">
        <f aca="false">-PMT(Assumptions!$B$19,$A26,Assumptions!$C$27)/Assumptions!$B$6*1000000</f>
        <v>0.0100332079934644</v>
      </c>
      <c r="G26" s="127" t="n">
        <f aca="false">$F26*G$21*G$22</f>
        <v>0.00300996239803933</v>
      </c>
      <c r="H26" s="127" t="n">
        <f aca="false">$F26*H$21*H$22</f>
        <v>0.00300996239803933</v>
      </c>
      <c r="I26" s="127" t="n">
        <f aca="false">$F26*I$21*I$22</f>
        <v>0</v>
      </c>
      <c r="J26" s="126" t="n">
        <f aca="false">-PMT(Assumptions!$B$20,$A26,Assumptions!$D$27)/Assumptions!$B$6*1000000</f>
        <v>0.00837702014524269</v>
      </c>
      <c r="K26" s="127" t="n">
        <f aca="false">$J26*K$21*K$22</f>
        <v>0.00251310604357281</v>
      </c>
      <c r="L26" s="127" t="n">
        <f aca="false">$J26*L$21*L$22</f>
        <v>0.00251310604357281</v>
      </c>
      <c r="M26" s="128" t="n">
        <f aca="false">$J26*M$21*M$22</f>
        <v>0</v>
      </c>
      <c r="N26" s="137"/>
      <c r="O26" s="134"/>
      <c r="P26" s="136"/>
      <c r="U26" s="134"/>
      <c r="V26" s="136"/>
    </row>
    <row r="27" customFormat="false" ht="14.25" hidden="false" customHeight="false" outlineLevel="0" collapsed="false">
      <c r="A27" s="144" t="n">
        <v>10</v>
      </c>
      <c r="B27" s="126" t="n">
        <f aca="false">-PMT(Assumptions!$B$21,$A27,Assumptions!$B$34)/Assumptions!$B$6*1000000</f>
        <v>0.00591241350268687</v>
      </c>
      <c r="C27" s="127" t="n">
        <f aca="false">$B27*C$21*C$22</f>
        <v>0.00449343426204202</v>
      </c>
      <c r="D27" s="127" t="n">
        <f aca="false">$B27*D$21*D$22</f>
        <v>0.00449343426204202</v>
      </c>
      <c r="E27" s="128" t="n">
        <f aca="false">$B27*E$21*E$22</f>
        <v>0.00449343426204202</v>
      </c>
      <c r="F27" s="126" t="n">
        <f aca="false">-PMT(Assumptions!$B$19,$A27,Assumptions!$C$27)/Assumptions!$B$6*1000000</f>
        <v>0.00764656032369565</v>
      </c>
      <c r="G27" s="127" t="n">
        <f aca="false">$F27*G$21*G$22</f>
        <v>0.0022939680971087</v>
      </c>
      <c r="H27" s="127" t="n">
        <f aca="false">$F27*H$21*H$22</f>
        <v>0.0022939680971087</v>
      </c>
      <c r="I27" s="127" t="n">
        <f aca="false">$F27*I$21*I$22</f>
        <v>0</v>
      </c>
      <c r="J27" s="126" t="n">
        <f aca="false">-PMT(Assumptions!$B$20,$A27,Assumptions!$D$27)/Assumptions!$B$6*1000000</f>
        <v>0.00656955376131375</v>
      </c>
      <c r="K27" s="127" t="n">
        <f aca="false">$J27*K$21*K$22</f>
        <v>0.00197086612839412</v>
      </c>
      <c r="L27" s="127" t="n">
        <f aca="false">$J27*L$21*L$22</f>
        <v>0.00197086612839412</v>
      </c>
      <c r="M27" s="128" t="n">
        <f aca="false">$J27*M$21*M$22</f>
        <v>0</v>
      </c>
      <c r="N27" s="137"/>
      <c r="O27" s="134"/>
      <c r="P27" s="136"/>
      <c r="U27" s="134"/>
      <c r="V27" s="136"/>
    </row>
    <row r="28" customFormat="false" ht="14.25" hidden="false" customHeight="false" outlineLevel="0" collapsed="false">
      <c r="A28" s="144" t="n">
        <v>12</v>
      </c>
      <c r="B28" s="126" t="n">
        <f aca="false">-PMT(Assumptions!$B$21,$A28,Assumptions!$B$34)/Assumptions!$B$6*1000000</f>
        <v>0.00520614722675417</v>
      </c>
      <c r="C28" s="127" t="n">
        <f aca="false">$B28*C$21*C$22</f>
        <v>0.00395667189233317</v>
      </c>
      <c r="D28" s="127" t="n">
        <f aca="false">$B28*D$21*D$22</f>
        <v>0.00395667189233317</v>
      </c>
      <c r="E28" s="128" t="n">
        <f aca="false">$B28*E$21*E$22</f>
        <v>0.00395667189233317</v>
      </c>
      <c r="F28" s="126" t="n">
        <f aca="false">-PMT(Assumptions!$B$19,$A28,Assumptions!$C$27)/Assumptions!$B$6*1000000</f>
        <v>0.00673314185574562</v>
      </c>
      <c r="G28" s="127" t="n">
        <f aca="false">$F28*G$21*G$22</f>
        <v>0.00201994255672369</v>
      </c>
      <c r="H28" s="127" t="n">
        <f aca="false">$F28*H$21*H$22</f>
        <v>0.00201994255672369</v>
      </c>
      <c r="I28" s="127" t="n">
        <f aca="false">$F28*I$21*I$22</f>
        <v>0</v>
      </c>
      <c r="J28" s="126" t="n">
        <f aca="false">-PMT(Assumptions!$B$20,$A28,Assumptions!$D$27)/Assumptions!$B$6*1000000</f>
        <v>0.00588783198080468</v>
      </c>
      <c r="K28" s="127" t="n">
        <f aca="false">$J28*K$21*K$22</f>
        <v>0.0017663495942414</v>
      </c>
      <c r="L28" s="127" t="n">
        <f aca="false">$J28*L$21*L$22</f>
        <v>0.0017663495942414</v>
      </c>
      <c r="M28" s="128" t="n">
        <f aca="false">$J28*M$21*M$22</f>
        <v>0</v>
      </c>
      <c r="N28" s="137"/>
      <c r="O28" s="134"/>
      <c r="P28" s="136"/>
      <c r="U28" s="134"/>
      <c r="V28" s="136"/>
    </row>
    <row r="29" customFormat="false" ht="15" hidden="false" customHeight="false" outlineLevel="0" collapsed="false">
      <c r="A29" s="144" t="n">
        <v>15</v>
      </c>
      <c r="B29" s="130" t="n">
        <f aca="false">-PMT(Assumptions!$B$21,$A29,Assumptions!$B$34)/Assumptions!$B$6*1000000</f>
        <v>0.00451323825396312</v>
      </c>
      <c r="C29" s="131" t="n">
        <f aca="false">$B29*C$21*C$22</f>
        <v>0.00343006107301197</v>
      </c>
      <c r="D29" s="131" t="n">
        <f aca="false">$B29*D$21*D$22</f>
        <v>0.00343006107301197</v>
      </c>
      <c r="E29" s="132" t="n">
        <f aca="false">$B29*E$21*E$22</f>
        <v>0.00343006107301197</v>
      </c>
      <c r="F29" s="130" t="n">
        <f aca="false">-PMT(Assumptions!$B$19,$A29,Assumptions!$C$27)/Assumptions!$B$6*1000000</f>
        <v>0.00583699846914573</v>
      </c>
      <c r="G29" s="131" t="n">
        <f aca="false">$F29*G$21*G$22</f>
        <v>0.00175109954074372</v>
      </c>
      <c r="H29" s="131" t="n">
        <f aca="false">$F29*H$21*H$22</f>
        <v>0.00175109954074372</v>
      </c>
      <c r="I29" s="131" t="n">
        <f aca="false">$F29*I$21*I$22</f>
        <v>0</v>
      </c>
      <c r="J29" s="130" t="n">
        <f aca="false">-PMT(Assumptions!$B$20,$A29,Assumptions!$D$27)/Assumptions!$B$6*1000000</f>
        <v>0.00523046482398721</v>
      </c>
      <c r="K29" s="131" t="n">
        <f aca="false">$J29*K$21*K$22</f>
        <v>0.00156913944719616</v>
      </c>
      <c r="L29" s="131" t="n">
        <f aca="false">$J29*L$21*L$22</f>
        <v>0.00156913944719616</v>
      </c>
      <c r="M29" s="132" t="n">
        <f aca="false">$J29*M$21*M$22</f>
        <v>0</v>
      </c>
      <c r="N29" s="134"/>
      <c r="O29" s="134"/>
    </row>
    <row r="30" customFormat="false" ht="15" hidden="false" customHeight="false" outlineLevel="0" collapsed="false">
      <c r="A30" s="138"/>
      <c r="B30" s="138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customFormat="false" ht="15" hidden="false" customHeight="false" outlineLevel="0" collapsed="false">
      <c r="A31" s="29"/>
      <c r="B31" s="112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  <c r="IW31" s="29"/>
    </row>
    <row r="32" customFormat="false" ht="15.75" hidden="false" customHeight="false" outlineLevel="0" collapsed="false">
      <c r="A32" s="29"/>
      <c r="B32" s="139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95"/>
      <c r="Q32" s="95"/>
      <c r="R32" s="95"/>
      <c r="S32" s="95"/>
      <c r="T32" s="95"/>
      <c r="U32" s="95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  <c r="IW32" s="29"/>
    </row>
    <row r="33" customFormat="false" ht="16.5" hidden="false" customHeight="true" outlineLevel="0" collapsed="false">
      <c r="A33" s="140" t="s">
        <v>13</v>
      </c>
      <c r="B33" s="102" t="s">
        <v>47</v>
      </c>
      <c r="C33" s="102"/>
      <c r="D33" s="102"/>
      <c r="E33" s="102"/>
      <c r="F33" s="103" t="s">
        <v>48</v>
      </c>
      <c r="G33" s="103"/>
      <c r="H33" s="103"/>
      <c r="I33" s="103"/>
      <c r="J33" s="103" t="s">
        <v>53</v>
      </c>
      <c r="K33" s="103"/>
      <c r="L33" s="103"/>
      <c r="M33" s="103"/>
      <c r="N33" s="141"/>
      <c r="O33" s="96"/>
      <c r="P33" s="96"/>
      <c r="Q33" s="96"/>
      <c r="R33" s="96"/>
      <c r="S33" s="96"/>
      <c r="T33" s="96"/>
      <c r="U33" s="96"/>
      <c r="V33" s="96"/>
      <c r="W33" s="96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20"/>
      <c r="CL33" s="120"/>
      <c r="CM33" s="120"/>
      <c r="CN33" s="120"/>
      <c r="CO33" s="120"/>
      <c r="CP33" s="120"/>
      <c r="CQ33" s="120"/>
      <c r="CR33" s="120"/>
      <c r="CS33" s="120"/>
      <c r="CT33" s="120"/>
      <c r="CU33" s="120"/>
      <c r="CV33" s="120"/>
      <c r="CW33" s="120"/>
      <c r="CX33" s="120"/>
      <c r="CY33" s="120"/>
      <c r="CZ33" s="120"/>
      <c r="DA33" s="120"/>
      <c r="DB33" s="120"/>
      <c r="DC33" s="120"/>
      <c r="DD33" s="120"/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0"/>
      <c r="DS33" s="120"/>
      <c r="DT33" s="120"/>
      <c r="DU33" s="120"/>
      <c r="DV33" s="120"/>
      <c r="DW33" s="120"/>
      <c r="DX33" s="120"/>
      <c r="DY33" s="120"/>
      <c r="DZ33" s="120"/>
      <c r="EA33" s="120"/>
      <c r="EB33" s="120"/>
      <c r="EC33" s="120"/>
      <c r="ED33" s="120"/>
      <c r="EE33" s="120"/>
      <c r="EF33" s="120"/>
      <c r="EG33" s="120"/>
      <c r="EH33" s="120"/>
      <c r="EI33" s="120"/>
      <c r="EJ33" s="120"/>
      <c r="EK33" s="120"/>
      <c r="EL33" s="120"/>
      <c r="EM33" s="120"/>
      <c r="EN33" s="120"/>
      <c r="EO33" s="120"/>
      <c r="EP33" s="120"/>
      <c r="EQ33" s="120"/>
      <c r="ER33" s="120"/>
      <c r="ES33" s="120"/>
      <c r="ET33" s="120"/>
      <c r="EU33" s="120"/>
      <c r="EV33" s="120"/>
      <c r="EW33" s="120"/>
      <c r="EX33" s="120"/>
      <c r="EY33" s="120"/>
      <c r="EZ33" s="120"/>
      <c r="FA33" s="120"/>
      <c r="FB33" s="120"/>
      <c r="FC33" s="120"/>
      <c r="FD33" s="120"/>
      <c r="FE33" s="120"/>
      <c r="FF33" s="120"/>
      <c r="FG33" s="120"/>
      <c r="FH33" s="120"/>
      <c r="FI33" s="120"/>
      <c r="FJ33" s="120"/>
      <c r="FK33" s="120"/>
      <c r="FL33" s="120"/>
      <c r="FM33" s="120"/>
      <c r="FN33" s="120"/>
      <c r="FO33" s="120"/>
      <c r="FP33" s="120"/>
      <c r="FQ33" s="120"/>
      <c r="FR33" s="120"/>
      <c r="FS33" s="120"/>
      <c r="FT33" s="120"/>
      <c r="FU33" s="120"/>
      <c r="FV33" s="120"/>
      <c r="FW33" s="120"/>
      <c r="FX33" s="120"/>
      <c r="FY33" s="120"/>
      <c r="FZ33" s="120"/>
      <c r="GA33" s="120"/>
      <c r="GB33" s="120"/>
      <c r="GC33" s="120"/>
      <c r="GD33" s="120"/>
      <c r="GE33" s="120"/>
      <c r="GF33" s="120"/>
      <c r="GG33" s="120"/>
      <c r="GH33" s="120"/>
      <c r="GI33" s="120"/>
      <c r="GJ33" s="120"/>
      <c r="GK33" s="120"/>
      <c r="GL33" s="120"/>
      <c r="GM33" s="120"/>
      <c r="GN33" s="120"/>
      <c r="GO33" s="120"/>
      <c r="GP33" s="120"/>
      <c r="GQ33" s="120"/>
      <c r="GR33" s="120"/>
      <c r="GS33" s="120"/>
      <c r="GT33" s="120"/>
      <c r="GU33" s="120"/>
      <c r="GV33" s="120"/>
      <c r="GW33" s="120"/>
      <c r="GX33" s="120"/>
      <c r="GY33" s="120"/>
      <c r="GZ33" s="120"/>
      <c r="HA33" s="120"/>
      <c r="HB33" s="120"/>
      <c r="HC33" s="120"/>
      <c r="HD33" s="120"/>
      <c r="HE33" s="120"/>
      <c r="HF33" s="120"/>
      <c r="HG33" s="120"/>
      <c r="HH33" s="120"/>
      <c r="HI33" s="120"/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120"/>
      <c r="HV33" s="120"/>
      <c r="HW33" s="120"/>
      <c r="HX33" s="120"/>
      <c r="HY33" s="120"/>
      <c r="HZ33" s="120"/>
      <c r="IA33" s="120"/>
      <c r="IB33" s="120"/>
      <c r="IC33" s="120"/>
      <c r="ID33" s="120"/>
      <c r="IE33" s="120"/>
      <c r="IF33" s="120"/>
      <c r="IG33" s="120"/>
      <c r="IH33" s="120"/>
      <c r="II33" s="120"/>
      <c r="IJ33" s="120"/>
      <c r="IK33" s="120"/>
      <c r="IL33" s="120"/>
      <c r="IM33" s="120"/>
      <c r="IN33" s="120"/>
      <c r="IO33" s="120"/>
      <c r="IP33" s="120"/>
      <c r="IQ33" s="120"/>
      <c r="IR33" s="120"/>
      <c r="IS33" s="120"/>
      <c r="IT33" s="120"/>
      <c r="IU33" s="120"/>
      <c r="IV33" s="120"/>
      <c r="IW33" s="120"/>
    </row>
    <row r="34" customFormat="false" ht="14.25" hidden="false" customHeight="false" outlineLevel="0" collapsed="false">
      <c r="A34" s="29"/>
      <c r="B34" s="105" t="s">
        <v>15</v>
      </c>
      <c r="C34" s="106" t="n">
        <v>1</v>
      </c>
      <c r="D34" s="106" t="n">
        <v>2</v>
      </c>
      <c r="E34" s="106" t="n">
        <v>3</v>
      </c>
      <c r="F34" s="107"/>
      <c r="G34" s="106" t="n">
        <v>1</v>
      </c>
      <c r="H34" s="106" t="n">
        <v>2</v>
      </c>
      <c r="I34" s="106" t="n">
        <v>3</v>
      </c>
      <c r="J34" s="108"/>
      <c r="K34" s="109" t="n">
        <v>1</v>
      </c>
      <c r="L34" s="109" t="n">
        <v>2</v>
      </c>
      <c r="M34" s="110" t="n">
        <v>3</v>
      </c>
      <c r="N34" s="129"/>
      <c r="O34" s="129"/>
      <c r="P34" s="127"/>
      <c r="Q34" s="29"/>
      <c r="R34" s="29"/>
      <c r="S34" s="29"/>
      <c r="T34" s="29"/>
      <c r="U34" s="129"/>
      <c r="V34" s="127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  <c r="IU34" s="29"/>
      <c r="IV34" s="29"/>
      <c r="IW34" s="29"/>
    </row>
    <row r="35" customFormat="false" ht="15" hidden="false" customHeight="false" outlineLevel="0" collapsed="false">
      <c r="A35" s="29"/>
      <c r="B35" s="111"/>
      <c r="C35" s="112"/>
      <c r="D35" s="112"/>
      <c r="E35" s="113"/>
      <c r="F35" s="111"/>
      <c r="G35" s="112"/>
      <c r="H35" s="112"/>
      <c r="I35" s="113"/>
      <c r="J35" s="111"/>
      <c r="K35" s="112"/>
      <c r="L35" s="112"/>
      <c r="M35" s="113"/>
      <c r="N35" s="129"/>
      <c r="O35" s="129"/>
      <c r="P35" s="127"/>
      <c r="Q35" s="29"/>
      <c r="R35" s="29"/>
      <c r="S35" s="29"/>
      <c r="T35" s="29"/>
      <c r="U35" s="129"/>
      <c r="V35" s="127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</row>
    <row r="36" customFormat="false" ht="14.25" hidden="false" customHeight="false" outlineLevel="0" collapsed="false">
      <c r="A36" s="29"/>
      <c r="B36" s="111" t="s">
        <v>50</v>
      </c>
      <c r="C36" s="114" t="n">
        <v>0.8</v>
      </c>
      <c r="D36" s="114" t="n">
        <v>0.8</v>
      </c>
      <c r="E36" s="115" t="n">
        <v>0.8</v>
      </c>
      <c r="F36" s="111" t="s">
        <v>50</v>
      </c>
      <c r="G36" s="114" t="n">
        <v>1</v>
      </c>
      <c r="H36" s="114" t="n">
        <v>1</v>
      </c>
      <c r="I36" s="115" t="n">
        <v>0</v>
      </c>
      <c r="J36" s="111" t="s">
        <v>50</v>
      </c>
      <c r="K36" s="114" t="n">
        <v>1</v>
      </c>
      <c r="L36" s="114" t="n">
        <v>1</v>
      </c>
      <c r="M36" s="115" t="n">
        <v>0</v>
      </c>
      <c r="N36" s="129"/>
      <c r="O36" s="129"/>
      <c r="P36" s="127"/>
      <c r="Q36" s="29"/>
      <c r="R36" s="29"/>
      <c r="S36" s="29"/>
      <c r="T36" s="29"/>
      <c r="U36" s="129"/>
      <c r="V36" s="127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</row>
    <row r="37" customFormat="false" ht="15" hidden="false" customHeight="false" outlineLevel="0" collapsed="false">
      <c r="A37" s="29"/>
      <c r="B37" s="111" t="s">
        <v>51</v>
      </c>
      <c r="C37" s="114" t="n">
        <v>0.95</v>
      </c>
      <c r="D37" s="114" t="n">
        <v>0.95</v>
      </c>
      <c r="E37" s="115" t="n">
        <v>0.95</v>
      </c>
      <c r="F37" s="111" t="s">
        <v>51</v>
      </c>
      <c r="G37" s="114" t="n">
        <v>0.3</v>
      </c>
      <c r="H37" s="114" t="n">
        <v>0.3</v>
      </c>
      <c r="I37" s="115" t="n">
        <v>0.3</v>
      </c>
      <c r="J37" s="111" t="s">
        <v>51</v>
      </c>
      <c r="K37" s="114" t="n">
        <v>0.3</v>
      </c>
      <c r="L37" s="114" t="n">
        <v>0.3</v>
      </c>
      <c r="M37" s="115" t="n">
        <v>0.3</v>
      </c>
      <c r="N37" s="129"/>
      <c r="O37" s="129"/>
      <c r="P37" s="127"/>
      <c r="Q37" s="29"/>
      <c r="R37" s="29"/>
      <c r="S37" s="29"/>
      <c r="T37" s="29"/>
      <c r="U37" s="129"/>
      <c r="V37" s="127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</row>
    <row r="38" customFormat="false" ht="15.75" hidden="true" customHeight="false" outlineLevel="0" collapsed="false">
      <c r="A38" s="29"/>
      <c r="B38" s="116"/>
      <c r="C38" s="117"/>
      <c r="D38" s="117"/>
      <c r="E38" s="118"/>
      <c r="F38" s="119"/>
      <c r="G38" s="117"/>
      <c r="H38" s="117"/>
      <c r="I38" s="118"/>
      <c r="J38" s="119"/>
      <c r="K38" s="117"/>
      <c r="L38" s="117"/>
      <c r="M38" s="118"/>
      <c r="N38" s="129"/>
      <c r="O38" s="129"/>
      <c r="P38" s="127"/>
      <c r="Q38" s="29"/>
      <c r="R38" s="29"/>
      <c r="S38" s="29"/>
      <c r="T38" s="29"/>
      <c r="U38" s="129" t="n">
        <f aca="false">-PMT(Assumptions!$B$16,$A44,Assumptions!$C$35)/Assumptions!$B$7*1000000</f>
        <v>0</v>
      </c>
      <c r="V38" s="127" t="e">
        <f aca="false">+#REF!+U38+W38</f>
        <v>#REF!</v>
      </c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</row>
    <row r="39" customFormat="false" ht="30" hidden="false" customHeight="false" outlineLevel="0" collapsed="false">
      <c r="A39" s="143" t="s">
        <v>16</v>
      </c>
      <c r="B39" s="122"/>
      <c r="C39" s="123"/>
      <c r="D39" s="123"/>
      <c r="E39" s="124"/>
      <c r="F39" s="122"/>
      <c r="G39" s="123"/>
      <c r="H39" s="123"/>
      <c r="I39" s="124"/>
      <c r="J39" s="122"/>
      <c r="K39" s="123"/>
      <c r="L39" s="123"/>
      <c r="M39" s="124"/>
      <c r="N39" s="129"/>
      <c r="O39" s="129"/>
      <c r="P39" s="127"/>
      <c r="Q39" s="29"/>
      <c r="R39" s="29"/>
      <c r="S39" s="29"/>
      <c r="T39" s="29"/>
      <c r="U39" s="129"/>
      <c r="V39" s="127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</row>
    <row r="40" customFormat="false" ht="14.25" hidden="false" customHeight="false" outlineLevel="0" collapsed="false">
      <c r="A40" s="144" t="n">
        <v>5</v>
      </c>
      <c r="B40" s="126" t="n">
        <f aca="false">-PMT(Assumptions!$B$21,$A40,Assumptions!$B$35)/Assumptions!$B$7*1000000</f>
        <v>0.0139829322238951</v>
      </c>
      <c r="C40" s="127" t="n">
        <f aca="false">$B40*C$36*C$37</f>
        <v>0.0106270284901602</v>
      </c>
      <c r="D40" s="127" t="n">
        <f aca="false">$B40*D$36*D$37</f>
        <v>0.0106270284901602</v>
      </c>
      <c r="E40" s="128" t="n">
        <f aca="false">$B40*E$36*E$37</f>
        <v>0.0106270284901602</v>
      </c>
      <c r="F40" s="126" t="n">
        <f aca="false">-PMT(Assumptions!$B$19,$A40,Assumptions!$C$28)/Assumptions!$B$7*1000000</f>
        <v>0.0300992832951176</v>
      </c>
      <c r="G40" s="127" t="n">
        <f aca="false">$F40*G$36*G$37</f>
        <v>0.00902978498853527</v>
      </c>
      <c r="H40" s="127" t="n">
        <f aca="false">$F40*H$36*H$37</f>
        <v>0.00902978498853527</v>
      </c>
      <c r="I40" s="127" t="n">
        <f aca="false">$F40*I$36*I$37</f>
        <v>0</v>
      </c>
      <c r="J40" s="126" t="n">
        <f aca="false">-PMT(Assumptions!$B$20,$A40,Assumptions!$D$28)/Assumptions!$B$7*1000000</f>
        <v>0.0246206818351431</v>
      </c>
      <c r="K40" s="127" t="n">
        <f aca="false">$J40*K$36*K$37</f>
        <v>0.00738620455054292</v>
      </c>
      <c r="L40" s="127" t="n">
        <f aca="false">$J40*L$36*L$37</f>
        <v>0.00738620455054292</v>
      </c>
      <c r="M40" s="128" t="n">
        <f aca="false">$J40*M$36*M$37</f>
        <v>0</v>
      </c>
      <c r="N40" s="134"/>
      <c r="O40" s="134"/>
      <c r="P40" s="136"/>
      <c r="U40" s="134"/>
      <c r="V40" s="136"/>
    </row>
    <row r="41" customFormat="false" ht="14.25" hidden="false" customHeight="false" outlineLevel="0" collapsed="false">
      <c r="A41" s="144" t="n">
        <v>7</v>
      </c>
      <c r="B41" s="126" t="n">
        <f aca="false">-PMT(Assumptions!$B$21,$A41,Assumptions!$B$35)/Assumptions!$B$7*1000000</f>
        <v>0.0105871784754977</v>
      </c>
      <c r="C41" s="127" t="n">
        <f aca="false">$B41*C$36*C$37</f>
        <v>0.00804625564137822</v>
      </c>
      <c r="D41" s="127" t="n">
        <f aca="false">$B41*D$36*D$37</f>
        <v>0.00804625564137822</v>
      </c>
      <c r="E41" s="128" t="n">
        <f aca="false">$B41*E$36*E$37</f>
        <v>0.00804625564137822</v>
      </c>
      <c r="F41" s="126" t="n">
        <f aca="false">-PMT(Assumptions!$B$19,$A41,Assumptions!$C$28)/Assumptions!$B$7*1000000</f>
        <v>0.0227896752360291</v>
      </c>
      <c r="G41" s="127" t="n">
        <f aca="false">$F41*G$36*G$37</f>
        <v>0.00683690257080874</v>
      </c>
      <c r="H41" s="127" t="n">
        <f aca="false">$F41*H$36*H$37</f>
        <v>0.00683690257080874</v>
      </c>
      <c r="I41" s="127" t="n">
        <f aca="false">$F41*I$36*I$37</f>
        <v>0</v>
      </c>
      <c r="J41" s="126" t="n">
        <f aca="false">-PMT(Assumptions!$B$20,$A41,Assumptions!$D$28)/Assumptions!$B$7*1000000</f>
        <v>0.0190277694512176</v>
      </c>
      <c r="K41" s="127" t="n">
        <f aca="false">$J41*K$36*K$37</f>
        <v>0.00570833083536528</v>
      </c>
      <c r="L41" s="127" t="n">
        <f aca="false">$J41*L$36*L$37</f>
        <v>0.00570833083536528</v>
      </c>
      <c r="M41" s="128" t="n">
        <f aca="false">$J41*M$36*M$37</f>
        <v>0</v>
      </c>
      <c r="N41" s="137"/>
      <c r="O41" s="134"/>
      <c r="P41" s="136"/>
      <c r="U41" s="134"/>
      <c r="V41" s="136"/>
    </row>
    <row r="42" customFormat="false" ht="14.25" hidden="false" customHeight="false" outlineLevel="0" collapsed="false">
      <c r="A42" s="144" t="n">
        <v>10</v>
      </c>
      <c r="B42" s="126" t="n">
        <f aca="false">-PMT(Assumptions!$B$21,$A42,Assumptions!$B$35)/Assumptions!$B$7*1000000</f>
        <v>0.00806875517016682</v>
      </c>
      <c r="C42" s="127" t="n">
        <f aca="false">$B42*C$36*C$37</f>
        <v>0.00613225392932678</v>
      </c>
      <c r="D42" s="127" t="n">
        <f aca="false">$B42*D$36*D$37</f>
        <v>0.00613225392932678</v>
      </c>
      <c r="E42" s="128" t="n">
        <f aca="false">$B42*E$36*E$37</f>
        <v>0.00613225392932678</v>
      </c>
      <c r="F42" s="126" t="n">
        <f aca="false">-PMT(Assumptions!$B$19,$A42,Assumptions!$C$28)/Assumptions!$B$7*1000000</f>
        <v>0.0173685850590602</v>
      </c>
      <c r="G42" s="127" t="n">
        <f aca="false">$F42*G$36*G$37</f>
        <v>0.00521057551771807</v>
      </c>
      <c r="H42" s="127" t="n">
        <f aca="false">$F42*H$36*H$37</f>
        <v>0.00521057551771807</v>
      </c>
      <c r="I42" s="127" t="n">
        <f aca="false">$F42*I$36*I$37</f>
        <v>0</v>
      </c>
      <c r="J42" s="126" t="n">
        <f aca="false">-PMT(Assumptions!$B$20,$A42,Assumptions!$D$28)/Assumptions!$B$7*1000000</f>
        <v>0.0149222458822243</v>
      </c>
      <c r="K42" s="127" t="n">
        <f aca="false">$J42*K$36*K$37</f>
        <v>0.00447667376466728</v>
      </c>
      <c r="L42" s="127" t="n">
        <f aca="false">$J42*L$36*L$37</f>
        <v>0.00447667376466728</v>
      </c>
      <c r="M42" s="128" t="n">
        <f aca="false">$J42*M$36*M$37</f>
        <v>0</v>
      </c>
      <c r="N42" s="137"/>
      <c r="O42" s="134"/>
      <c r="P42" s="136"/>
      <c r="U42" s="134"/>
      <c r="V42" s="136"/>
    </row>
    <row r="43" customFormat="false" ht="14.25" hidden="false" customHeight="false" outlineLevel="0" collapsed="false">
      <c r="A43" s="144" t="n">
        <v>12</v>
      </c>
      <c r="B43" s="126" t="n">
        <f aca="false">-PMT(Assumptions!$B$21,$A43,Assumptions!$B$35)/Assumptions!$B$7*1000000</f>
        <v>0.00710490349388322</v>
      </c>
      <c r="C43" s="127" t="n">
        <f aca="false">$B43*C$36*C$37</f>
        <v>0.00539972665535125</v>
      </c>
      <c r="D43" s="127" t="n">
        <f aca="false">$B43*D$36*D$37</f>
        <v>0.00539972665535125</v>
      </c>
      <c r="E43" s="128" t="n">
        <f aca="false">$B43*E$36*E$37</f>
        <v>0.00539972665535125</v>
      </c>
      <c r="F43" s="126" t="n">
        <f aca="false">-PMT(Assumptions!$B$19,$A43,Assumptions!$C$28)/Assumptions!$B$7*1000000</f>
        <v>0.0152938239006419</v>
      </c>
      <c r="G43" s="127" t="n">
        <f aca="false">$F43*G$36*G$37</f>
        <v>0.00458814717019257</v>
      </c>
      <c r="H43" s="127" t="n">
        <f aca="false">$F43*H$36*H$37</f>
        <v>0.00458814717019257</v>
      </c>
      <c r="I43" s="127" t="n">
        <f aca="false">$F43*I$36*I$37</f>
        <v>0</v>
      </c>
      <c r="J43" s="126" t="n">
        <f aca="false">-PMT(Assumptions!$B$20,$A43,Assumptions!$D$28)/Assumptions!$B$7*1000000</f>
        <v>0.0133737662743811</v>
      </c>
      <c r="K43" s="127" t="n">
        <f aca="false">$J43*K$36*K$37</f>
        <v>0.00401212988231432</v>
      </c>
      <c r="L43" s="127" t="n">
        <f aca="false">$J43*L$36*L$37</f>
        <v>0.00401212988231432</v>
      </c>
      <c r="M43" s="128" t="n">
        <f aca="false">$J43*M$36*M$37</f>
        <v>0</v>
      </c>
      <c r="N43" s="137"/>
      <c r="O43" s="134"/>
      <c r="P43" s="136"/>
      <c r="U43" s="134"/>
      <c r="V43" s="136"/>
    </row>
    <row r="44" customFormat="false" ht="15" hidden="false" customHeight="false" outlineLevel="0" collapsed="false">
      <c r="A44" s="144" t="n">
        <v>15</v>
      </c>
      <c r="B44" s="130" t="n">
        <f aca="false">-PMT(Assumptions!$B$21,$A44,Assumptions!$B$35)/Assumptions!$B$7*1000000</f>
        <v>0.00615928072001567</v>
      </c>
      <c r="C44" s="131" t="n">
        <f aca="false">$B44*C$36*C$37</f>
        <v>0.00468105334721191</v>
      </c>
      <c r="D44" s="131" t="n">
        <f aca="false">$B44*D$36*D$37</f>
        <v>0.00468105334721191</v>
      </c>
      <c r="E44" s="132" t="n">
        <f aca="false">$B44*E$36*E$37</f>
        <v>0.00468105334721191</v>
      </c>
      <c r="F44" s="130" t="n">
        <f aca="false">-PMT(Assumptions!$B$19,$A44,Assumptions!$C$28)/Assumptions!$B$7*1000000</f>
        <v>0.0132583017865952</v>
      </c>
      <c r="G44" s="131" t="n">
        <f aca="false">$F44*G$36*G$37</f>
        <v>0.00397749053597856</v>
      </c>
      <c r="H44" s="131" t="n">
        <f aca="false">$F44*H$36*H$37</f>
        <v>0.00397749053597856</v>
      </c>
      <c r="I44" s="131" t="n">
        <f aca="false">$F44*I$36*I$37</f>
        <v>0</v>
      </c>
      <c r="J44" s="130" t="n">
        <f aca="false">-PMT(Assumptions!$B$20,$A44,Assumptions!$D$28)/Assumptions!$B$7*1000000</f>
        <v>0.0118806063573873</v>
      </c>
      <c r="K44" s="131" t="n">
        <f aca="false">$J44*K$36*K$37</f>
        <v>0.0035641819072162</v>
      </c>
      <c r="L44" s="131" t="n">
        <f aca="false">$J44*L$36*L$37</f>
        <v>0.0035641819072162</v>
      </c>
      <c r="M44" s="132" t="n">
        <f aca="false">$J44*M$36*M$37</f>
        <v>0</v>
      </c>
      <c r="N44" s="134"/>
      <c r="O44" s="134"/>
    </row>
    <row r="45" customFormat="false" ht="15" hidden="false" customHeight="false" outlineLevel="0" collapsed="false">
      <c r="A45" s="138"/>
      <c r="B45" s="138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</row>
    <row r="46" customFormat="false" ht="15" hidden="false" customHeight="false" outlineLevel="0" collapsed="false">
      <c r="A46" s="138"/>
      <c r="B46" s="138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</row>
    <row r="47" customFormat="false" ht="15" hidden="false" customHeight="false" outlineLevel="0" collapsed="false">
      <c r="A47" s="138"/>
      <c r="B47" s="138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</row>
    <row r="48" customFormat="false" ht="15" hidden="false" customHeight="false" outlineLevel="0" collapsed="false">
      <c r="A48" s="101"/>
      <c r="B48" s="101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95"/>
      <c r="Q48" s="95"/>
      <c r="R48" s="95"/>
      <c r="S48" s="95"/>
      <c r="T48" s="95"/>
      <c r="U48" s="95"/>
      <c r="V48" s="29"/>
    </row>
    <row r="49" customFormat="false" ht="15" hidden="false" customHeight="false" outlineLevel="0" collapsed="false">
      <c r="A49" s="96"/>
      <c r="B49" s="96"/>
      <c r="C49" s="96"/>
      <c r="D49" s="96"/>
      <c r="E49" s="96"/>
      <c r="F49" s="96"/>
      <c r="G49" s="141"/>
      <c r="H49" s="141"/>
      <c r="I49" s="141"/>
      <c r="J49" s="141"/>
      <c r="K49" s="141"/>
      <c r="L49" s="141"/>
      <c r="M49" s="141"/>
      <c r="N49" s="141"/>
      <c r="O49" s="96"/>
      <c r="P49" s="96"/>
      <c r="Q49" s="96"/>
      <c r="R49" s="96"/>
      <c r="S49" s="96"/>
      <c r="T49" s="96"/>
      <c r="U49" s="96"/>
      <c r="V49" s="96"/>
      <c r="W49" s="96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35"/>
      <c r="DC49" s="135"/>
      <c r="DD49" s="135"/>
      <c r="DE49" s="135"/>
      <c r="DF49" s="135"/>
      <c r="DG49" s="135"/>
      <c r="DH49" s="135"/>
      <c r="DI49" s="135"/>
      <c r="DJ49" s="135"/>
      <c r="DK49" s="135"/>
      <c r="DL49" s="135"/>
      <c r="DM49" s="135"/>
      <c r="DN49" s="135"/>
      <c r="DO49" s="135"/>
      <c r="DP49" s="135"/>
      <c r="DQ49" s="135"/>
      <c r="DR49" s="135"/>
      <c r="DS49" s="135"/>
      <c r="DT49" s="135"/>
      <c r="DU49" s="135"/>
      <c r="DV49" s="135"/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5"/>
      <c r="EI49" s="135"/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5"/>
      <c r="EV49" s="135"/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5"/>
      <c r="FI49" s="135"/>
      <c r="FJ49" s="135"/>
      <c r="FK49" s="135"/>
      <c r="FL49" s="135"/>
      <c r="FM49" s="135"/>
      <c r="FN49" s="135"/>
      <c r="FO49" s="135"/>
      <c r="FP49" s="135"/>
      <c r="FQ49" s="135"/>
      <c r="FR49" s="135"/>
      <c r="FS49" s="135"/>
      <c r="FT49" s="135"/>
      <c r="FU49" s="135"/>
      <c r="FV49" s="135"/>
      <c r="FW49" s="135"/>
      <c r="FX49" s="135"/>
      <c r="FY49" s="135"/>
      <c r="FZ49" s="135"/>
      <c r="GA49" s="135"/>
      <c r="GB49" s="135"/>
      <c r="GC49" s="135"/>
      <c r="GD49" s="135"/>
      <c r="GE49" s="135"/>
      <c r="GF49" s="135"/>
      <c r="GG49" s="135"/>
      <c r="GH49" s="135"/>
      <c r="GI49" s="135"/>
      <c r="GJ49" s="135"/>
      <c r="GK49" s="135"/>
      <c r="GL49" s="135"/>
      <c r="GM49" s="135"/>
      <c r="GN49" s="135"/>
      <c r="GO49" s="135"/>
      <c r="GP49" s="135"/>
      <c r="GQ49" s="135"/>
      <c r="GR49" s="135"/>
      <c r="GS49" s="135"/>
      <c r="GT49" s="135"/>
      <c r="GU49" s="135"/>
      <c r="GV49" s="135"/>
      <c r="GW49" s="135"/>
      <c r="GX49" s="135"/>
      <c r="GY49" s="135"/>
      <c r="GZ49" s="135"/>
      <c r="HA49" s="135"/>
      <c r="HB49" s="135"/>
      <c r="HC49" s="135"/>
      <c r="HD49" s="135"/>
      <c r="HE49" s="135"/>
      <c r="HF49" s="135"/>
      <c r="HG49" s="135"/>
      <c r="HH49" s="135"/>
      <c r="HI49" s="135"/>
      <c r="HJ49" s="135"/>
      <c r="HK49" s="135"/>
      <c r="HL49" s="135"/>
      <c r="HM49" s="135"/>
      <c r="HN49" s="135"/>
      <c r="HO49" s="135"/>
      <c r="HP49" s="135"/>
      <c r="HQ49" s="135"/>
      <c r="HR49" s="135"/>
      <c r="HS49" s="135"/>
      <c r="HT49" s="135"/>
      <c r="HU49" s="135"/>
      <c r="HV49" s="135"/>
      <c r="HW49" s="135"/>
      <c r="HX49" s="135"/>
      <c r="HY49" s="135"/>
      <c r="HZ49" s="135"/>
      <c r="IA49" s="135"/>
      <c r="IB49" s="135"/>
      <c r="IC49" s="135"/>
      <c r="ID49" s="135"/>
      <c r="IE49" s="135"/>
      <c r="IF49" s="135"/>
      <c r="IG49" s="135"/>
      <c r="IH49" s="135"/>
      <c r="II49" s="135"/>
      <c r="IJ49" s="135"/>
      <c r="IK49" s="135"/>
      <c r="IL49" s="135"/>
      <c r="IM49" s="135"/>
      <c r="IN49" s="135"/>
      <c r="IO49" s="135"/>
      <c r="IP49" s="135"/>
      <c r="IQ49" s="135"/>
      <c r="IR49" s="135"/>
      <c r="IS49" s="135"/>
      <c r="IT49" s="135"/>
      <c r="IU49" s="135"/>
      <c r="IV49" s="135"/>
      <c r="IW49" s="135"/>
    </row>
    <row r="50" customFormat="false" ht="14.25" hidden="false" customHeight="false" outlineLevel="0" collapsed="false">
      <c r="A50" s="142"/>
      <c r="B50" s="142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7"/>
      <c r="Q50" s="29"/>
      <c r="R50" s="29"/>
      <c r="S50" s="29"/>
      <c r="T50" s="29"/>
      <c r="U50" s="129"/>
      <c r="V50" s="127"/>
    </row>
    <row r="51" customFormat="false" ht="14.25" hidden="false" customHeight="false" outlineLevel="0" collapsed="false">
      <c r="A51" s="142"/>
      <c r="B51" s="142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7"/>
      <c r="Q51" s="29"/>
      <c r="R51" s="29"/>
      <c r="S51" s="29"/>
      <c r="T51" s="29"/>
      <c r="U51" s="129"/>
      <c r="V51" s="127"/>
    </row>
    <row r="52" customFormat="false" ht="14.25" hidden="false" customHeight="false" outlineLevel="0" collapsed="false">
      <c r="A52" s="142"/>
      <c r="B52" s="142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7"/>
      <c r="Q52" s="29"/>
      <c r="R52" s="29"/>
      <c r="S52" s="29"/>
      <c r="T52" s="29"/>
      <c r="U52" s="129"/>
      <c r="V52" s="127"/>
    </row>
    <row r="53" customFormat="false" ht="14.25" hidden="false" customHeight="false" outlineLevel="0" collapsed="false">
      <c r="A53" s="142"/>
      <c r="B53" s="142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7"/>
      <c r="Q53" s="29"/>
      <c r="R53" s="29"/>
      <c r="S53" s="29"/>
      <c r="T53" s="29"/>
      <c r="U53" s="129"/>
      <c r="V53" s="127"/>
    </row>
    <row r="54" customFormat="false" ht="14.25" hidden="false" customHeight="false" outlineLevel="0" collapsed="false">
      <c r="A54" s="142"/>
      <c r="B54" s="142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7"/>
      <c r="Q54" s="29"/>
      <c r="R54" s="29"/>
      <c r="S54" s="29"/>
      <c r="T54" s="29"/>
      <c r="U54" s="129"/>
      <c r="V54" s="127"/>
    </row>
  </sheetData>
  <mergeCells count="12">
    <mergeCell ref="B3:E3"/>
    <mergeCell ref="F3:I3"/>
    <mergeCell ref="J3:M3"/>
    <mergeCell ref="P8:U8"/>
    <mergeCell ref="B18:E18"/>
    <mergeCell ref="F18:I18"/>
    <mergeCell ref="J18:M18"/>
    <mergeCell ref="P32:U32"/>
    <mergeCell ref="B33:E33"/>
    <mergeCell ref="F33:I33"/>
    <mergeCell ref="J33:M33"/>
    <mergeCell ref="P48:U4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&amp;C&amp;"Arial,Bold"&amp;14POTENTIAL EXPOSURE OF CALIFORNIA DIRECT ACCESS CUSTOMERS&amp;R&amp;D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2001-08-26T13:50:35Z</dcterms:created>
  <dc:creator>jthome</dc:creator>
  <dc:description/>
  <dc:language>en-US</dc:language>
  <cp:lastModifiedBy>jthome</cp:lastModifiedBy>
  <cp:lastPrinted>2001-08-26T18:34:33Z</cp:lastPrinted>
  <dcterms:modified xsi:type="dcterms:W3CDTF">2001-08-26T19:03:02Z</dcterms:modified>
  <cp:revision>0</cp:revision>
  <dc:subject/>
  <dc:title/>
</cp:coreProperties>
</file>