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entation" sheetId="1" state="visible" r:id="rId3"/>
    <sheet name="Total by RC" sheetId="2" state="visible" r:id="rId4"/>
    <sheet name="Overhead Allocation" sheetId="3" state="visible" r:id="rId5"/>
    <sheet name="Cmpy Rpt" sheetId="4" state="visible" r:id="rId6"/>
    <sheet name="Report" sheetId="5" state="visible" r:id="rId7"/>
    <sheet name="Legal Summary" sheetId="6" state="visible" r:id="rId8"/>
    <sheet name="111678 (0013)" sheetId="7" state="visible" r:id="rId9"/>
    <sheet name="111679 (0014)" sheetId="8" state="visible" r:id="rId10"/>
    <sheet name="111681 (0026)" sheetId="9" state="visible" r:id="rId11"/>
    <sheet name="111693 (0162)" sheetId="10" state="visible" r:id="rId12"/>
    <sheet name="111705 (0237)" sheetId="11" state="visible" r:id="rId13"/>
    <sheet name="111706 (0238)" sheetId="12" state="visible" r:id="rId14"/>
  </sheets>
  <definedNames>
    <definedName function="false" hidden="false" localSheetId="6" name="_xlnm.Print_Area" vbProcedure="false">'111678 (0013)'!$A$2:$AD$82</definedName>
    <definedName function="false" hidden="false" localSheetId="7" name="_xlnm.Print_Area" vbProcedure="false">'111679 (0014)'!$A$2:$AD$86</definedName>
    <definedName function="false" hidden="false" localSheetId="8" name="_xlnm.Print_Area" vbProcedure="false">'111681 (0026)'!$A$2:$AD$86</definedName>
    <definedName function="false" hidden="false" localSheetId="9" name="_xlnm.Print_Area" vbProcedure="false">'111693 (0162)'!$A$2:$AD$86</definedName>
    <definedName function="false" hidden="false" localSheetId="10" name="_xlnm.Print_Area" vbProcedure="false">'111705 (0237)'!$A$2:$AD$86</definedName>
    <definedName function="false" hidden="false" localSheetId="11" name="_xlnm.Print_Area" vbProcedure="false">'111706 (0238)'!$A$2:$AD$82</definedName>
    <definedName function="false" hidden="false" localSheetId="3" name="_xlnm.Print_Area" vbProcedure="false">'Cmpy Rpt'!$A$2:$R$34</definedName>
    <definedName function="false" hidden="false" localSheetId="5" name="_xlnm.Print_Area" vbProcedure="false">'Legal Summary'!$A$2:$AD$82</definedName>
    <definedName function="false" hidden="false" localSheetId="2" name="_xlnm.Print_Area" vbProcedure="false">'Overhead Allocation'!$A$1:$O$59</definedName>
    <definedName function="false" hidden="false" localSheetId="0" name="_xlnm.Print_Area" vbProcedure="false">Presentation!$1:$65536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<sst xmlns="http://schemas.openxmlformats.org/spreadsheetml/2006/main" count="1028" uniqueCount="239">
  <si>
    <t xml:space="preserve">ENRON GAS PIPELINE GROUP</t>
  </si>
  <si>
    <t xml:space="preserve">GPG LEGAL</t>
  </si>
  <si>
    <t xml:space="preserve">2000 BUDGET</t>
  </si>
  <si>
    <t xml:space="preserve">GROSS EXPENSES</t>
  </si>
  <si>
    <t xml:space="preserve">1999 Budget</t>
  </si>
  <si>
    <t xml:space="preserve">Salaries</t>
  </si>
  <si>
    <t xml:space="preserve">General Business</t>
  </si>
  <si>
    <t xml:space="preserve">Outside Counsel</t>
  </si>
  <si>
    <t xml:space="preserve">1998 and 1999 bonus true up</t>
  </si>
  <si>
    <t xml:space="preserve">Other</t>
  </si>
  <si>
    <t xml:space="preserve">Total change to plan:</t>
  </si>
  <si>
    <t xml:space="preserve">1999 Current Estimate</t>
  </si>
  <si>
    <t xml:space="preserve">Increase in rate of Payroll Taxes &amp; Benefits</t>
  </si>
  <si>
    <t xml:space="preserve">Increase of Bonus for 2001 payout</t>
  </si>
  <si>
    <t xml:space="preserve">Total change to 1999 Current Estimate:</t>
  </si>
  <si>
    <t xml:space="preserve">2000 Plan</t>
  </si>
  <si>
    <t xml:space="preserve">Bonus accrual adjustment</t>
  </si>
  <si>
    <t xml:space="preserve">NET EXPENSES</t>
  </si>
  <si>
    <t xml:space="preserve">Nonpayroll to Work Orders</t>
  </si>
  <si>
    <t xml:space="preserve">Payroll to Work Orders</t>
  </si>
  <si>
    <t xml:space="preserve">Service Company Number:</t>
  </si>
  <si>
    <t xml:space="preserve">Responsibility Center Number:</t>
  </si>
  <si>
    <t xml:space="preserve">ALL</t>
  </si>
  <si>
    <t xml:space="preserve">Headcount:</t>
  </si>
  <si>
    <t xml:space="preserve">1999 PLAN</t>
  </si>
  <si>
    <t xml:space="preserve">2000 PLAN</t>
  </si>
  <si>
    <t xml:space="preserve">Adj's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</si>
  <si>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</si>
  <si>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</si>
  <si>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</si>
  <si>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</si>
  <si>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</si>
  <si>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</si>
  <si>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</si>
  <si>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</si>
  <si>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</si>
  <si>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</si>
  <si>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</si>
  <si>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</si>
  <si>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Plan</t>
  </si>
  <si>
    <t xml:space="preserve">C.E.</t>
  </si>
  <si>
    <t xml:space="preserve">Total</t>
  </si>
  <si>
    <t xml:space="preserve">Variance</t>
  </si>
  <si>
    <t xml:space="preserve">C.E. Var.</t>
  </si>
  <si>
    <t xml:space="preserve">Net Operating Expenses</t>
  </si>
  <si>
    <t xml:space="preserve">RC 0013</t>
  </si>
  <si>
    <t xml:space="preserve">RC 0014</t>
  </si>
  <si>
    <t xml:space="preserve">RC 0026</t>
  </si>
  <si>
    <t xml:space="preserve">RC 0162</t>
  </si>
  <si>
    <t xml:space="preserve">RC 0237</t>
  </si>
  <si>
    <t xml:space="preserve">RC 0238</t>
  </si>
  <si>
    <t xml:space="preserve">RC 0239</t>
  </si>
  <si>
    <t xml:space="preserve">TOTAL</t>
  </si>
  <si>
    <t xml:space="preserve">Full Time Equivalents for 2000</t>
  </si>
  <si>
    <t xml:space="preserve">From Louis Soldano's RC File (RC 0237)</t>
  </si>
  <si>
    <t xml:space="preserve">Methanol</t>
  </si>
  <si>
    <t xml:space="preserve">Mt. Belvieu</t>
  </si>
  <si>
    <t xml:space="preserve">RC %</t>
  </si>
  <si>
    <t xml:space="preserve">NNG</t>
  </si>
  <si>
    <t xml:space="preserve">TW</t>
  </si>
  <si>
    <t xml:space="preserve">FGT</t>
  </si>
  <si>
    <t xml:space="preserve">BM</t>
  </si>
  <si>
    <t xml:space="preserve">HPL</t>
  </si>
  <si>
    <t xml:space="preserve">HPLO</t>
  </si>
  <si>
    <t xml:space="preserve">LRC</t>
  </si>
  <si>
    <t xml:space="preserve">EGP</t>
  </si>
  <si>
    <t xml:space="preserve">1A1</t>
  </si>
  <si>
    <t xml:space="preserve">Liquids</t>
  </si>
  <si>
    <t xml:space="preserve">2000 GROSS</t>
  </si>
  <si>
    <t xml:space="preserve">EMC</t>
  </si>
  <si>
    <t xml:space="preserve">MTBE ops</t>
  </si>
  <si>
    <t xml:space="preserve">Wilke</t>
  </si>
  <si>
    <t xml:space="preserve">Vacant</t>
  </si>
  <si>
    <t xml:space="preserve">Talcott</t>
  </si>
  <si>
    <t xml:space="preserve">Crowley</t>
  </si>
  <si>
    <t xml:space="preserve">x</t>
  </si>
  <si>
    <t xml:space="preserve">Raker</t>
  </si>
  <si>
    <t xml:space="preserve">x not</t>
  </si>
  <si>
    <t xml:space="preserve">Soldano</t>
  </si>
  <si>
    <t xml:space="preserve">Reich</t>
  </si>
  <si>
    <t xml:space="preserve">Cobden</t>
  </si>
  <si>
    <t xml:space="preserve">A. Smith (1/2)</t>
  </si>
  <si>
    <t xml:space="preserve">M. Smith</t>
  </si>
  <si>
    <t xml:space="preserve">LaGeese</t>
  </si>
  <si>
    <t xml:space="preserve">Benson</t>
  </si>
  <si>
    <t xml:space="preserve">LaGeese (1/2)</t>
  </si>
  <si>
    <t xml:space="preserve">RC 0237 Total</t>
  </si>
  <si>
    <t xml:space="preserve">total 237</t>
  </si>
  <si>
    <t xml:space="preserve">Co. Allocation</t>
  </si>
  <si>
    <t xml:space="preserve">F. King</t>
  </si>
  <si>
    <t xml:space="preserve">attorneys only</t>
  </si>
  <si>
    <t xml:space="preserve">J. Cones</t>
  </si>
  <si>
    <t xml:space="preserve">P. Phillips</t>
  </si>
  <si>
    <t xml:space="preserve">Work Orders</t>
  </si>
  <si>
    <t xml:space="preserve">S. Spalding</t>
  </si>
  <si>
    <t xml:space="preserve">D. McCoppin</t>
  </si>
  <si>
    <t xml:space="preserve">RC 0013 Total</t>
  </si>
  <si>
    <t xml:space="preserve">2000 NET</t>
  </si>
  <si>
    <t xml:space="preserve">(less work order shares)</t>
  </si>
  <si>
    <t xml:space="preserve">S. Scott</t>
  </si>
  <si>
    <t xml:space="preserve">Vacant Atty - Eric Aafedt</t>
  </si>
  <si>
    <t xml:space="preserve">L . Huber</t>
  </si>
  <si>
    <t xml:space="preserve">Vacant Secty - Thomas</t>
  </si>
  <si>
    <t xml:space="preserve">D. LaGesse</t>
  </si>
  <si>
    <t xml:space="preserve">D. Fossum</t>
  </si>
  <si>
    <t xml:space="preserve">RC 0014 Total</t>
  </si>
  <si>
    <t xml:space="preserve">M. Brenner</t>
  </si>
  <si>
    <t xml:space="preserve">D. Dornan</t>
  </si>
  <si>
    <t xml:space="preserve">M. Pavlou</t>
  </si>
  <si>
    <t xml:space="preserve">K. Ringblom</t>
  </si>
  <si>
    <t xml:space="preserve">A. Smith</t>
  </si>
  <si>
    <t xml:space="preserve">Vacant Atty</t>
  </si>
  <si>
    <t xml:space="preserve">attys. only</t>
  </si>
  <si>
    <t xml:space="preserve">RC 0026 Total</t>
  </si>
  <si>
    <t xml:space="preserve">M. Moran</t>
  </si>
  <si>
    <t xml:space="preserve">E. Sellers</t>
  </si>
  <si>
    <t xml:space="preserve">RC 0162 Total</t>
  </si>
  <si>
    <t xml:space="preserve">Company 508 Total</t>
  </si>
  <si>
    <t xml:space="preserve">Business Unit Total</t>
  </si>
  <si>
    <t xml:space="preserve">The table outlined above describes how full time equivalents for each attorney and associated support staff was allocated to each individual operating company within GPG.      </t>
  </si>
  <si>
    <t xml:space="preserve">This allocation is based upon a thorough knowledge of ongoing and projected activities within the Gas Pipeline Group which are supported by the Operations legal staff.</t>
  </si>
  <si>
    <t xml:space="preserve">These projections take into account historical activities within the Operations group.</t>
  </si>
  <si>
    <t xml:space="preserve">The projections are primarily driven by ongoing and anticipated litigation, ongoing administrative support, ongoing and projected projects and key operations issues, </t>
  </si>
  <si>
    <t xml:space="preserve">ongoing and predicted asset acquisitions and divisture activities and ongoing and projected daily operational matters.</t>
  </si>
  <si>
    <t xml:space="preserve">Enter Company in Blue Box:</t>
  </si>
  <si>
    <t xml:space="preserve">2000 BUDGET SUMMARY</t>
  </si>
  <si>
    <t xml:space="preserve">060 - TW</t>
  </si>
  <si>
    <t xml:space="preserve">062 - FGT</t>
  </si>
  <si>
    <t xml:space="preserve">1A1 - MONT BELVIEU</t>
  </si>
  <si>
    <t xml:space="preserve">Approved</t>
  </si>
  <si>
    <t xml:space="preserve">Restated</t>
  </si>
  <si>
    <t xml:space="preserve">Budget</t>
  </si>
  <si>
    <t xml:space="preserve">Outside</t>
  </si>
  <si>
    <t xml:space="preserve">179 - NNG</t>
  </si>
  <si>
    <t xml:space="preserve">Budget </t>
  </si>
  <si>
    <t xml:space="preserve">Counsel </t>
  </si>
  <si>
    <t xml:space="preserve">404 - METHANOL</t>
  </si>
  <si>
    <t xml:space="preserve">413 - ECT</t>
  </si>
  <si>
    <t xml:space="preserve">436 - EGP FUELS</t>
  </si>
  <si>
    <t xml:space="preserve">543 - HPL OPS</t>
  </si>
  <si>
    <t xml:space="preserve">GPG Legal Department:</t>
  </si>
  <si>
    <t xml:space="preserve">583 - LRCO</t>
  </si>
  <si>
    <t xml:space="preserve">584 - HPLP</t>
  </si>
  <si>
    <t xml:space="preserve">0162 - Executive</t>
  </si>
  <si>
    <t xml:space="preserve">0013 - FGT General</t>
  </si>
  <si>
    <t xml:space="preserve">0014 - TW General</t>
  </si>
  <si>
    <t xml:space="preserve">0026 - NNG Legal</t>
  </si>
  <si>
    <t xml:space="preserve">0237 - OPs General &amp; Clean Fuels</t>
  </si>
  <si>
    <t xml:space="preserve">0238 - Overhead</t>
  </si>
  <si>
    <t xml:space="preserve">0239 - Clean Fuels</t>
  </si>
  <si>
    <t xml:space="preserve">Change Increase/(Decrease)</t>
  </si>
  <si>
    <t xml:space="preserve">Restated  *</t>
  </si>
  <si>
    <t xml:space="preserve">Gross Expenses:</t>
  </si>
  <si>
    <t xml:space="preserve">0162  Executive</t>
  </si>
  <si>
    <t xml:space="preserve">0239 - Legal Clean Fuels</t>
  </si>
  <si>
    <t xml:space="preserve">Company 508 Total Gross Expenses</t>
  </si>
  <si>
    <t xml:space="preserve">Total Charges to Capital</t>
  </si>
  <si>
    <t xml:space="preserve">Total Net Operating Expenses</t>
  </si>
  <si>
    <t xml:space="preserve">Gross Outside Counsel</t>
  </si>
  <si>
    <t xml:space="preserve">Cost Allocations:</t>
  </si>
  <si>
    <t xml:space="preserve">000 - Reserved</t>
  </si>
  <si>
    <t xml:space="preserve">011 - Corporate</t>
  </si>
  <si>
    <t xml:space="preserve">057 - BM</t>
  </si>
  <si>
    <t xml:space="preserve">085 - CITRUS CORP</t>
  </si>
  <si>
    <t xml:space="preserve">985 - ENRON ENERGY SERVICES</t>
  </si>
  <si>
    <t xml:space="preserve">172 - NPNG</t>
  </si>
  <si>
    <t xml:space="preserve">366 - GPG EXECUTIVE</t>
  </si>
  <si>
    <t xml:space="preserve">422 - GPG EXEC F&amp;A</t>
  </si>
  <si>
    <t xml:space="preserve">423 - OPERATIONS TECHNICAL SUPPORT</t>
  </si>
  <si>
    <t xml:space="preserve">122 - EE&amp;C</t>
  </si>
  <si>
    <t xml:space="preserve">507 - GPG HR</t>
  </si>
  <si>
    <t xml:space="preserve">508 - GPG LEGAL</t>
  </si>
  <si>
    <t xml:space="preserve">545 - LRC OPS</t>
  </si>
  <si>
    <t xml:space="preserve">Reserved</t>
  </si>
  <si>
    <t xml:space="preserve">Total After Allocations </t>
  </si>
  <si>
    <t xml:space="preserve">Net expenses (should be "0")</t>
  </si>
  <si>
    <t xml:space="preserve">GPG Recap:</t>
  </si>
  <si>
    <t xml:space="preserve">Total ET &amp; S</t>
  </si>
  <si>
    <t xml:space="preserve">Total FGT et al</t>
  </si>
  <si>
    <t xml:space="preserve">Total GCO</t>
  </si>
  <si>
    <t xml:space="preserve">Total Clean Fuels</t>
  </si>
  <si>
    <t xml:space="preserve">Total GPG</t>
  </si>
  <si>
    <t xml:space="preserve">* 1999 Restated Budget combines RCs 0237 &amp; 0239</t>
  </si>
  <si>
    <t xml:space="preserve">Service Company Group:</t>
  </si>
  <si>
    <t xml:space="preserve">Legal</t>
  </si>
  <si>
    <t xml:space="preserve">Cost Center Number:</t>
  </si>
  <si>
    <t xml:space="preserve">All</t>
  </si>
  <si>
    <t xml:space="preserve">MSA RC Number:</t>
  </si>
  <si>
    <t xml:space="preserve">2001 PLAN</t>
  </si>
  <si>
    <t xml:space="preserve">Cost</t>
  </si>
  <si>
    <t xml:space="preserve">Cost Element Description</t>
  </si>
  <si>
    <t xml:space="preserve">2001 Plan</t>
  </si>
  <si>
    <t xml:space="preserve">2001 C.E.</t>
  </si>
  <si>
    <t xml:space="preserve">Element</t>
  </si>
  <si>
    <t xml:space="preserve">CE</t>
  </si>
  <si>
    <t xml:space="preserve">Expenses: (Enter as Positive #)</t>
  </si>
  <si>
    <t xml:space="preserve">Salaries &amp; Wages</t>
  </si>
  <si>
    <t xml:space="preserve">Employee - Expenses Other</t>
  </si>
  <si>
    <t xml:space="preserve">Employee - Group Meals &amp; Entertainment</t>
  </si>
  <si>
    <t xml:space="preserve">Employee - Client Meals &amp; Entertainment</t>
  </si>
  <si>
    <t xml:space="preserve">Employee - Course Reg. &amp; Tuition Reimb.</t>
  </si>
  <si>
    <t xml:space="preserve">Employee - Professional Mem. &amp; Dues</t>
  </si>
  <si>
    <t xml:space="preserve">Employee - Travel &amp; Lodging</t>
  </si>
  <si>
    <t xml:space="preserve">Material &amp; Supplies - Stock</t>
  </si>
  <si>
    <t xml:space="preserve">Company Mem. &amp; Dues</t>
  </si>
  <si>
    <t xml:space="preserve">Charitable Contribtions</t>
  </si>
  <si>
    <t xml:space="preserve">Postage &amp; Freight Expense</t>
  </si>
  <si>
    <t xml:space="preserve">Utilities</t>
  </si>
  <si>
    <t xml:space="preserve">Supplies &amp; Expense</t>
  </si>
  <si>
    <t xml:space="preserve">Communications Expense</t>
  </si>
  <si>
    <t xml:space="preserve">Outside Services - Legal</t>
  </si>
  <si>
    <t xml:space="preserve">Outside Services - IT</t>
  </si>
  <si>
    <t xml:space="preserve">Outside Services - Non Professional - Other</t>
  </si>
  <si>
    <t xml:space="preserve">Outside Services - Professional - Other</t>
  </si>
  <si>
    <t xml:space="preserve">Computer Expense</t>
  </si>
  <si>
    <t xml:space="preserve">Rent Expense - Equipment</t>
  </si>
  <si>
    <t xml:space="preserve">Advertising Expense</t>
  </si>
  <si>
    <t xml:space="preserve">Fees &amp; Permits</t>
  </si>
  <si>
    <t xml:space="preserve">Vehicle / Equipment Fuel</t>
  </si>
  <si>
    <t xml:space="preserve">Gen. Bus. &amp; Admin. Exp. - Other (Bonus)</t>
  </si>
  <si>
    <t xml:space="preserve">subtotal</t>
  </si>
  <si>
    <t xml:space="preserve">Benefits</t>
  </si>
  <si>
    <t xml:space="preserve">Payroll Taxes</t>
  </si>
  <si>
    <t xml:space="preserve">Corp Allocations</t>
  </si>
  <si>
    <t xml:space="preserve">EPSC Allocations</t>
  </si>
  <si>
    <t xml:space="preserve">EIS Allocations</t>
  </si>
  <si>
    <t xml:space="preserve">Gross Expenses</t>
  </si>
  <si>
    <t xml:space="preserve">Charges to Work Orders: (Enter as negative #)</t>
  </si>
  <si>
    <t xml:space="preserve">046 - Salaries to W/O</t>
  </si>
  <si>
    <t xml:space="preserve">982 - Payroll Benefits to W/O</t>
  </si>
  <si>
    <t xml:space="preserve">987 - Payroll Taxes to W/O</t>
  </si>
  <si>
    <t xml:space="preserve">990 - Nonpayroll to W/O</t>
  </si>
  <si>
    <t xml:space="preserve">ALLOCATIONS TO OPERATING COS</t>
  </si>
  <si>
    <t xml:space="preserve">01 Budget</t>
  </si>
  <si>
    <t xml:space="preserve">% Alloc.</t>
  </si>
  <si>
    <t xml:space="preserve">012 - HPL ASSETS in ENA</t>
  </si>
  <si>
    <t xml:space="preserve">Gen. Bus. &amp; Admin. Exp. - Other</t>
  </si>
  <si>
    <t xml:space="preserve">Counsel</t>
  </si>
  <si>
    <t xml:space="preserve">-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</si>
</sst>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dd\-mmm\-yy"/>
    <numFmt numFmtId="171" formatCode="[$-409]h:mm\ AM/PM"/>
    <numFmt numFmtId="172" formatCode="0"/>
    <numFmt numFmtId="173" formatCode="_(\$* #,##0_);_(\$* \(#,##0\);_(\$* \-_);_(@_)"/>
    <numFmt numFmtId="174" formatCode="#,##0.00"/>
    <numFmt numFmtId="175" formatCode="0.000"/>
    <numFmt numFmtId="176" formatCode="0.00%"/>
    <numFmt numFmtId="177" formatCode="0.00"/>
    <numFmt numFmtId="178" formatCode="#,##0"/>
    <numFmt numFmtId="179" formatCode="[$-409]#,##0_);[RED]\(#,##0\)"/>
    <numFmt numFmtId="180" formatCode="000"/>
    <numFmt numFmtId="181" formatCode="0_);\(0\)"/>
    <numFmt numFmtId="182" formatCode="#,##0.00%_);[RED]\(#,##0.00%\)"/>
    <numFmt numFmtId="183" formatCode="[$-409]m/d/yyyy\ h:mm"/>
    <numFmt numFmtId="184" formatCode="0000"/>
    <numFmt numFmtId="185" formatCode="00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6"/>
      <name val="Arial"/>
      <family val="2"/>
    </font>
    <font>
      <b val="true"/>
      <u val="doubl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10"/>
      <color rgb="FF0000FF"/>
      <name val="Arial"/>
      <family val="2"/>
    </font>
    <font>
      <b val="true"/>
      <sz val="10"/>
      <color rgb="FF0000FF"/>
      <name val="Arial"/>
      <family val="0"/>
    </font>
    <font>
      <b val="true"/>
      <sz val="11"/>
      <name val="Arial"/>
      <family val="2"/>
    </font>
    <font>
      <u val="double"/>
      <sz val="10"/>
      <name val="Arial"/>
      <family val="2"/>
    </font>
    <font>
      <b val="true"/>
      <u val="double"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FDFD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 style="thin"/>
      <right style="thin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7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693720</xdr:colOff>
          <xdr:row>0</xdr:row>
          <xdr:rowOff>56880</xdr:rowOff>
        </xdr:from>
        <xdr:to>
          <xdr:col>1</xdr:col>
          <xdr:colOff>-210600</xdr:colOff>
          <xdr:row>1</xdr:row>
          <xdr:rowOff>-28440</xdr:rowOff>
        </xdr:to>
        <xdr:sp>
          <xdr:nvSpPr>
            <xdr:cNvPr id="1001" name="Button 1" descr="Print All Company Repor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 Company Reports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30960</xdr:colOff>
      <xdr:row>58</xdr:row>
      <xdr:rowOff>28440</xdr:rowOff>
    </xdr:from>
    <xdr:to>
      <xdr:col>14</xdr:col>
      <xdr:colOff>834480</xdr:colOff>
      <xdr:row>58</xdr:row>
      <xdr:rowOff>28440</xdr:rowOff>
    </xdr:to>
    <xdr:sp>
      <xdr:nvSpPr>
        <xdr:cNvPr id="0" name="Line 1"/>
        <xdr:cNvSpPr/>
      </xdr:nvSpPr>
      <xdr:spPr>
        <a:xfrm flipH="1">
          <a:off x="30960" y="5667120"/>
          <a:ext cx="74019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442800</xdr:colOff>
      <xdr:row>57</xdr:row>
      <xdr:rowOff>142920</xdr:rowOff>
    </xdr:from>
    <xdr:to>
      <xdr:col>22</xdr:col>
      <xdr:colOff>362880</xdr:colOff>
      <xdr:row>59</xdr:row>
      <xdr:rowOff>1800</xdr:rowOff>
    </xdr:to>
    <xdr:sp>
      <xdr:nvSpPr>
        <xdr:cNvPr id="1" name="Text 5"/>
        <xdr:cNvSpPr/>
      </xdr:nvSpPr>
      <xdr:spPr>
        <a:xfrm>
          <a:off x="4266000" y="9256320"/>
          <a:ext cx="28659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000" strike="noStrike" u="none">
              <a:effectLst/>
              <a:uFillTx/>
              <a:latin typeface="Arial"/>
            </a:rPr>
            <a:t>INSERT  FORMULA FOR COLUMNS "G" &amp; "I</a:t>
          </a:r>
          <a:r>
            <a:rPr b="0" lang="en-US" sz="1000" strike="noStrike" u="none">
              <a:effectLst/>
              <a:uFillTx/>
              <a:latin typeface="Arial"/>
            </a:rPr>
            <a:t>"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7.14"/>
    <col collapsed="false" customWidth="true" hidden="true" outlineLevel="0" max="3" min="3" style="0" width="1.99"/>
    <col collapsed="false" customWidth="true" hidden="false" outlineLevel="0" max="4" min="4" style="1" width="10.99"/>
    <col collapsed="false" customWidth="true" hidden="false" outlineLevel="0" max="5" min="5" style="2" width="11.28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</row>
    <row r="5" customFormat="false" ht="12.75" hidden="false" customHeight="false" outlineLevel="0" collapsed="false">
      <c r="A5" s="4"/>
      <c r="B5" s="5"/>
      <c r="C5" s="5"/>
      <c r="D5" s="6"/>
      <c r="E5" s="7"/>
    </row>
    <row r="8" customFormat="false" ht="12.75" hidden="true" customHeight="false" outlineLevel="0" collapsed="false">
      <c r="A8" s="8" t="s">
        <v>4</v>
      </c>
      <c r="B8" s="8"/>
      <c r="C8" s="8"/>
      <c r="D8" s="9"/>
      <c r="E8" s="10" t="n">
        <v>7681173</v>
      </c>
    </row>
    <row r="9" customFormat="false" ht="12.75" hidden="true" customHeight="false" outlineLevel="0" collapsed="false"/>
    <row r="10" customFormat="false" ht="12.75" hidden="true" customHeight="false" outlineLevel="0" collapsed="false">
      <c r="B10" s="0" t="s">
        <v>5</v>
      </c>
      <c r="D10" s="1" t="n">
        <v>-214398</v>
      </c>
    </row>
    <row r="11" customFormat="false" ht="12.75" hidden="true" customHeight="false" outlineLevel="0" collapsed="false">
      <c r="B11" s="0" t="s">
        <v>6</v>
      </c>
      <c r="D11" s="1" t="n">
        <f aca="false">102620-151050</f>
        <v>-48430</v>
      </c>
    </row>
    <row r="12" customFormat="false" ht="12.75" hidden="true" customHeight="false" outlineLevel="0" collapsed="false">
      <c r="B12" s="0" t="s">
        <v>7</v>
      </c>
      <c r="D12" s="1" t="n">
        <v>350057</v>
      </c>
    </row>
    <row r="13" customFormat="false" ht="12.75" hidden="true" customHeight="false" outlineLevel="0" collapsed="false">
      <c r="B13" s="0" t="s">
        <v>8</v>
      </c>
      <c r="D13" s="1" t="n">
        <v>313877</v>
      </c>
    </row>
    <row r="14" customFormat="false" ht="12.75" hidden="true" customHeight="false" outlineLevel="0" collapsed="false">
      <c r="B14" s="0" t="s">
        <v>9</v>
      </c>
      <c r="D14" s="1" t="n">
        <f aca="false">7953292-8082279</f>
        <v>-128987</v>
      </c>
    </row>
    <row r="15" customFormat="false" ht="12.75" hidden="true" customHeight="false" outlineLevel="0" collapsed="false">
      <c r="B15" s="11" t="s">
        <v>10</v>
      </c>
      <c r="C15" s="11"/>
      <c r="D15" s="12" t="n">
        <f aca="false">SUM(D10:D14)</f>
        <v>272119</v>
      </c>
    </row>
    <row r="16" customFormat="false" ht="12.75" hidden="true" customHeight="false" outlineLevel="0" collapsed="false"/>
    <row r="17" customFormat="false" ht="12.75" hidden="true" customHeight="false" outlineLevel="0" collapsed="false">
      <c r="A17" s="8" t="s">
        <v>11</v>
      </c>
      <c r="B17" s="8"/>
      <c r="C17" s="8"/>
      <c r="D17" s="9"/>
      <c r="E17" s="10" t="n">
        <f aca="false">E8+D15</f>
        <v>7953292</v>
      </c>
    </row>
    <row r="18" customFormat="false" ht="12.75" hidden="true" customHeight="false" outlineLevel="0" collapsed="false"/>
    <row r="19" customFormat="false" ht="12.75" hidden="true" customHeight="false" outlineLevel="0" collapsed="false"/>
    <row r="20" customFormat="false" ht="12.75" hidden="true" customHeight="false" outlineLevel="0" collapsed="false">
      <c r="B20" s="0" t="s">
        <v>5</v>
      </c>
      <c r="D20" s="1" t="n">
        <v>315558</v>
      </c>
    </row>
    <row r="21" customFormat="false" ht="12.75" hidden="true" customHeight="false" outlineLevel="0" collapsed="false">
      <c r="B21" s="0" t="s">
        <v>6</v>
      </c>
      <c r="D21" s="1" t="n">
        <v>157050</v>
      </c>
    </row>
    <row r="22" customFormat="false" ht="12.75" hidden="true" customHeight="false" outlineLevel="0" collapsed="false">
      <c r="B22" s="0" t="s">
        <v>7</v>
      </c>
      <c r="D22" s="1" t="n">
        <v>219979</v>
      </c>
    </row>
    <row r="23" customFormat="false" ht="12.75" hidden="true" customHeight="false" outlineLevel="0" collapsed="false">
      <c r="B23" s="0" t="s">
        <v>12</v>
      </c>
      <c r="D23" s="1" t="n">
        <v>33787</v>
      </c>
    </row>
    <row r="24" customFormat="false" ht="12.75" hidden="true" customHeight="false" outlineLevel="0" collapsed="false">
      <c r="B24" s="0" t="s">
        <v>13</v>
      </c>
      <c r="D24" s="1" t="n">
        <v>43803</v>
      </c>
    </row>
    <row r="25" customFormat="false" ht="12.75" hidden="true" customHeight="false" outlineLevel="0" collapsed="false">
      <c r="B25" s="0" t="s">
        <v>9</v>
      </c>
      <c r="D25" s="1" t="n">
        <f aca="false">808155-770177</f>
        <v>37978</v>
      </c>
    </row>
    <row r="26" customFormat="false" ht="12.75" hidden="true" customHeight="false" outlineLevel="0" collapsed="false"/>
    <row r="27" customFormat="false" ht="12.75" hidden="true" customHeight="false" outlineLevel="0" collapsed="false">
      <c r="B27" s="11" t="s">
        <v>14</v>
      </c>
      <c r="C27" s="11"/>
      <c r="D27" s="12" t="n">
        <f aca="false">SUM(D20:D25)</f>
        <v>808155</v>
      </c>
    </row>
    <row r="28" customFormat="false" ht="12.75" hidden="true" customHeight="false" outlineLevel="0" collapsed="false"/>
    <row r="29" customFormat="false" ht="12.75" hidden="true" customHeight="false" outlineLevel="0" collapsed="false">
      <c r="A29" s="8" t="s">
        <v>15</v>
      </c>
      <c r="B29" s="8"/>
      <c r="C29" s="8"/>
      <c r="D29" s="9"/>
      <c r="E29" s="10" t="n">
        <f aca="false">E17+D27</f>
        <v>8761447</v>
      </c>
    </row>
    <row r="35" customFormat="false" ht="12.75" hidden="false" customHeight="false" outlineLevel="0" collapsed="false">
      <c r="A35" s="8" t="s">
        <v>4</v>
      </c>
      <c r="B35" s="8"/>
      <c r="C35" s="8"/>
      <c r="D35" s="9"/>
      <c r="E35" s="10" t="n">
        <v>7681173</v>
      </c>
    </row>
    <row r="37" customFormat="false" ht="12.75" hidden="false" customHeight="false" outlineLevel="0" collapsed="false">
      <c r="B37" s="0" t="s">
        <v>7</v>
      </c>
      <c r="D37" s="1" t="n">
        <f aca="false">238000-620000+952036</f>
        <v>570036</v>
      </c>
    </row>
    <row r="38" customFormat="false" ht="12.75" hidden="false" customHeight="false" outlineLevel="0" collapsed="false">
      <c r="B38" s="0" t="s">
        <v>16</v>
      </c>
      <c r="D38" s="1" t="n">
        <f aca="false">313877+43803</f>
        <v>357680</v>
      </c>
    </row>
    <row r="39" customFormat="false" ht="12.75" hidden="true" customHeight="false" outlineLevel="0" collapsed="false">
      <c r="D39" s="1" t="n">
        <v>0</v>
      </c>
    </row>
    <row r="40" customFormat="false" ht="12.75" hidden="true" customHeight="false" outlineLevel="0" collapsed="false">
      <c r="B40" s="0" t="s">
        <v>9</v>
      </c>
      <c r="D40" s="1" t="n">
        <v>0</v>
      </c>
    </row>
    <row r="41" customFormat="false" ht="5.25" hidden="false" customHeight="true" outlineLevel="0" collapsed="false">
      <c r="D41" s="13"/>
    </row>
    <row r="42" customFormat="false" ht="12.75" hidden="false" customHeight="false" outlineLevel="0" collapsed="false">
      <c r="D42" s="1" t="n">
        <f aca="false">SUM(D37:D41)</f>
        <v>927716</v>
      </c>
    </row>
    <row r="44" customFormat="false" ht="12.75" hidden="false" customHeight="false" outlineLevel="0" collapsed="false">
      <c r="A44" s="8" t="s">
        <v>15</v>
      </c>
      <c r="E44" s="10" t="n">
        <f aca="false">E35+D42</f>
        <v>8608889</v>
      </c>
    </row>
    <row r="52" customFormat="false" ht="15.75" hidden="false" customHeight="false" outlineLevel="0" collapsed="false">
      <c r="A52" s="3" t="s">
        <v>0</v>
      </c>
      <c r="B52" s="3"/>
      <c r="C52" s="3"/>
      <c r="D52" s="3"/>
      <c r="E52" s="3"/>
    </row>
    <row r="53" customFormat="false" ht="15.75" hidden="false" customHeight="false" outlineLevel="0" collapsed="false">
      <c r="A53" s="3" t="s">
        <v>1</v>
      </c>
      <c r="B53" s="3"/>
      <c r="C53" s="3"/>
      <c r="D53" s="3"/>
      <c r="E53" s="3"/>
    </row>
    <row r="54" customFormat="false" ht="15.75" hidden="false" customHeight="false" outlineLevel="0" collapsed="false">
      <c r="A54" s="3" t="s">
        <v>2</v>
      </c>
      <c r="B54" s="3"/>
      <c r="C54" s="3"/>
      <c r="D54" s="3"/>
      <c r="E54" s="3"/>
    </row>
    <row r="55" customFormat="false" ht="15.75" hidden="false" customHeight="false" outlineLevel="0" collapsed="false">
      <c r="A55" s="3" t="s">
        <v>17</v>
      </c>
      <c r="B55" s="3"/>
      <c r="C55" s="3"/>
      <c r="D55" s="3"/>
      <c r="E55" s="3"/>
    </row>
    <row r="56" customFormat="false" ht="12.75" hidden="false" customHeight="false" outlineLevel="0" collapsed="false">
      <c r="A56" s="4"/>
      <c r="B56" s="5"/>
      <c r="C56" s="5"/>
      <c r="D56" s="6"/>
      <c r="E56" s="7"/>
    </row>
    <row r="64" customFormat="false" ht="12.75" hidden="false" customHeight="false" outlineLevel="0" collapsed="false">
      <c r="A64" s="8" t="s">
        <v>4</v>
      </c>
      <c r="B64" s="8"/>
      <c r="C64" s="8"/>
      <c r="D64" s="9"/>
      <c r="E64" s="10" t="n">
        <v>6342203</v>
      </c>
    </row>
    <row r="66" customFormat="false" ht="12.75" hidden="false" customHeight="false" outlineLevel="0" collapsed="false">
      <c r="B66" s="0" t="s">
        <v>7</v>
      </c>
      <c r="D66" s="1" t="n">
        <f aca="false">238000-620000+952036</f>
        <v>570036</v>
      </c>
    </row>
    <row r="67" customFormat="false" ht="12.75" hidden="false" customHeight="false" outlineLevel="0" collapsed="false">
      <c r="B67" s="0" t="s">
        <v>18</v>
      </c>
      <c r="D67" s="1" t="n">
        <v>-374360</v>
      </c>
    </row>
    <row r="68" customFormat="false" ht="12.75" hidden="false" customHeight="false" outlineLevel="0" collapsed="false">
      <c r="B68" s="0" t="s">
        <v>19</v>
      </c>
      <c r="D68" s="1" t="n">
        <f aca="false">68341+8302+3287</f>
        <v>79930</v>
      </c>
    </row>
    <row r="69" customFormat="false" ht="12.75" hidden="false" customHeight="false" outlineLevel="0" collapsed="false">
      <c r="B69" s="0" t="s">
        <v>16</v>
      </c>
      <c r="D69" s="1" t="n">
        <f aca="false">313877+43803</f>
        <v>357680</v>
      </c>
    </row>
    <row r="70" customFormat="false" ht="12.75" hidden="true" customHeight="false" outlineLevel="0" collapsed="false">
      <c r="D70" s="1" t="n">
        <v>0</v>
      </c>
    </row>
    <row r="71" customFormat="false" ht="12.75" hidden="true" customHeight="false" outlineLevel="0" collapsed="false">
      <c r="B71" s="0" t="s">
        <v>9</v>
      </c>
      <c r="D71" s="1" t="n">
        <v>0</v>
      </c>
    </row>
    <row r="72" customFormat="false" ht="5.25" hidden="false" customHeight="true" outlineLevel="0" collapsed="false">
      <c r="D72" s="13"/>
    </row>
    <row r="73" customFormat="false" ht="12.75" hidden="false" customHeight="false" outlineLevel="0" collapsed="false">
      <c r="D73" s="1" t="n">
        <f aca="false">SUM(D66:D72)</f>
        <v>633286</v>
      </c>
    </row>
    <row r="75" customFormat="false" ht="12.75" hidden="false" customHeight="false" outlineLevel="0" collapsed="false">
      <c r="A75" s="8" t="s">
        <v>15</v>
      </c>
      <c r="E75" s="10" t="n">
        <f aca="false">E64+D73</f>
        <v>6975489</v>
      </c>
    </row>
  </sheetData>
  <mergeCells count="8">
    <mergeCell ref="A1:E1"/>
    <mergeCell ref="A2:E2"/>
    <mergeCell ref="A3:E3"/>
    <mergeCell ref="A4:E4"/>
    <mergeCell ref="A52:E52"/>
    <mergeCell ref="A53:E53"/>
    <mergeCell ref="A54:E54"/>
    <mergeCell ref="A55:E55"/>
  </mergeCells>
  <printOptions headings="false" gridLines="false" gridLinesSet="true" horizontalCentered="true" verticalCentered="false"/>
  <pageMargins left="0.2" right="0.20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1" width="9.7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8.7"/>
    <col collapsed="false" customWidth="true" hidden="false" outlineLevel="0" max="8" min="8" style="0" width="0.85"/>
    <col collapsed="false" customWidth="true" hidden="false" outlineLevel="0" max="9" min="9" style="0" width="8.99"/>
    <col collapsed="false" customWidth="true" hidden="false" outlineLevel="0" max="10" min="10" style="0" width="9.56"/>
    <col collapsed="false" customWidth="true" hidden="true" outlineLevel="0" max="22" min="11" style="0" width="7.99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10.41"/>
    <col collapsed="false" customWidth="true" hidden="false" outlineLevel="0" max="30" min="30" style="0" width="0.7"/>
    <col collapsed="false" customWidth="true" hidden="false" outlineLevel="0" max="31" min="31" style="1" width="9.14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279"/>
      <c r="D3" s="14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277" t="n">
        <v>111693</v>
      </c>
      <c r="D4" s="278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11"/>
      <c r="D5" s="175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45926.887486214</v>
      </c>
      <c r="AB5" s="16"/>
    </row>
    <row r="6" customFormat="false" ht="12.75" hidden="false" customHeight="false" outlineLevel="0" collapsed="false">
      <c r="B6" s="18" t="s">
        <v>187</v>
      </c>
      <c r="C6" s="280" t="n">
        <v>162</v>
      </c>
      <c r="D6" s="281"/>
      <c r="E6" s="173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45926.8874862141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XML/filtered-attachments/xls/Budget_2001_Consolidation___Legal.xls'#$111693 (0162)</v>
      </c>
    </row>
    <row r="8" customFormat="false" ht="12.75" hidden="false" customHeight="false" outlineLevel="0" collapsed="false">
      <c r="B8" s="181" t="s">
        <v>25</v>
      </c>
      <c r="C8" s="25" t="n">
        <v>2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2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269064</v>
      </c>
      <c r="F14" s="208"/>
      <c r="G14" s="210" t="n">
        <v>3924</v>
      </c>
      <c r="H14" s="209"/>
      <c r="I14" s="210" t="n">
        <v>272988</v>
      </c>
      <c r="J14" s="206"/>
      <c r="K14" s="210" t="n">
        <v>23076</v>
      </c>
      <c r="L14" s="210" t="n">
        <v>23076</v>
      </c>
      <c r="M14" s="210" t="n">
        <v>23076</v>
      </c>
      <c r="N14" s="210" t="n">
        <v>23076</v>
      </c>
      <c r="O14" s="210" t="n">
        <v>23076</v>
      </c>
      <c r="P14" s="210" t="n">
        <v>23076</v>
      </c>
      <c r="Q14" s="210" t="n">
        <v>23076</v>
      </c>
      <c r="R14" s="210" t="n">
        <v>23076</v>
      </c>
      <c r="S14" s="210" t="n">
        <v>23076</v>
      </c>
      <c r="T14" s="210" t="n">
        <v>23076</v>
      </c>
      <c r="U14" s="210" t="n">
        <v>23076</v>
      </c>
      <c r="V14" s="210" t="n">
        <v>23076</v>
      </c>
      <c r="W14" s="210" t="n">
        <f aca="false">SUM(K14:V14)</f>
        <v>276912</v>
      </c>
      <c r="X14" s="16"/>
      <c r="Y14" s="210" t="n">
        <f aca="false">W14-E14</f>
        <v>7848</v>
      </c>
      <c r="Z14" s="16"/>
      <c r="AA14" s="210" t="n">
        <f aca="false">W14-I14</f>
        <v>3924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6000</v>
      </c>
      <c r="F15" s="208"/>
      <c r="G15" s="210" t="n">
        <v>912</v>
      </c>
      <c r="H15" s="209"/>
      <c r="I15" s="210" t="n">
        <v>6912</v>
      </c>
      <c r="J15" s="206"/>
      <c r="K15" s="210" t="n">
        <v>500</v>
      </c>
      <c r="L15" s="210" t="n">
        <v>500</v>
      </c>
      <c r="M15" s="210" t="n">
        <v>500</v>
      </c>
      <c r="N15" s="210" t="n">
        <v>500</v>
      </c>
      <c r="O15" s="210" t="n">
        <v>500</v>
      </c>
      <c r="P15" s="210" t="n">
        <v>500</v>
      </c>
      <c r="Q15" s="210" t="n">
        <v>500</v>
      </c>
      <c r="R15" s="210" t="n">
        <v>500</v>
      </c>
      <c r="S15" s="210" t="n">
        <v>500</v>
      </c>
      <c r="T15" s="210" t="n">
        <v>500</v>
      </c>
      <c r="U15" s="210" t="n">
        <v>500</v>
      </c>
      <c r="V15" s="210" t="n">
        <v>500</v>
      </c>
      <c r="W15" s="210" t="n">
        <f aca="false">SUM(K15:V15)</f>
        <v>6000</v>
      </c>
      <c r="X15" s="16"/>
      <c r="Y15" s="210" t="n">
        <f aca="false">W15-E15</f>
        <v>0</v>
      </c>
      <c r="Z15" s="211"/>
      <c r="AA15" s="210" t="n">
        <f aca="false">W15-I15</f>
        <v>-912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3960</v>
      </c>
      <c r="F16" s="208"/>
      <c r="G16" s="210" t="n">
        <v>5184</v>
      </c>
      <c r="H16" s="209"/>
      <c r="I16" s="210" t="n">
        <v>9144</v>
      </c>
      <c r="J16" s="206"/>
      <c r="K16" s="210" t="n">
        <v>330</v>
      </c>
      <c r="L16" s="210" t="n">
        <v>330</v>
      </c>
      <c r="M16" s="210" t="n">
        <v>330</v>
      </c>
      <c r="N16" s="210" t="n">
        <v>330</v>
      </c>
      <c r="O16" s="210" t="n">
        <v>330</v>
      </c>
      <c r="P16" s="210" t="n">
        <v>330</v>
      </c>
      <c r="Q16" s="210" t="n">
        <v>330</v>
      </c>
      <c r="R16" s="210" t="n">
        <v>330</v>
      </c>
      <c r="S16" s="210" t="n">
        <v>330</v>
      </c>
      <c r="T16" s="210" t="n">
        <v>330</v>
      </c>
      <c r="U16" s="210" t="n">
        <v>330</v>
      </c>
      <c r="V16" s="210" t="n">
        <v>330</v>
      </c>
      <c r="W16" s="210" t="n">
        <f aca="false">SUM(K16:V16)</f>
        <v>3960</v>
      </c>
      <c r="X16" s="16"/>
      <c r="Y16" s="210" t="n">
        <f aca="false">W16-E16</f>
        <v>0</v>
      </c>
      <c r="Z16" s="211"/>
      <c r="AA16" s="210" t="n">
        <f aca="false">W16-I16</f>
        <v>-5184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0</v>
      </c>
      <c r="F17" s="208"/>
      <c r="G17" s="210"/>
      <c r="H17" s="209"/>
      <c r="I17" s="210" t="n">
        <v>0</v>
      </c>
      <c r="J17" s="206"/>
      <c r="K17" s="210" t="n">
        <v>0</v>
      </c>
      <c r="L17" s="210" t="n">
        <v>0</v>
      </c>
      <c r="M17" s="210" t="n">
        <v>0</v>
      </c>
      <c r="N17" s="210" t="n">
        <v>0</v>
      </c>
      <c r="O17" s="210" t="n">
        <v>0</v>
      </c>
      <c r="P17" s="210" t="n">
        <v>0</v>
      </c>
      <c r="Q17" s="210" t="n">
        <v>0</v>
      </c>
      <c r="R17" s="210" t="n">
        <v>0</v>
      </c>
      <c r="S17" s="210" t="n">
        <v>0</v>
      </c>
      <c r="T17" s="210" t="n">
        <v>0</v>
      </c>
      <c r="U17" s="210" t="n">
        <v>0</v>
      </c>
      <c r="V17" s="210" t="n">
        <v>0</v>
      </c>
      <c r="W17" s="210" t="n">
        <f aca="false">SUM(K17:V17)</f>
        <v>0</v>
      </c>
      <c r="X17" s="16"/>
      <c r="Y17" s="210" t="n">
        <f aca="false">W17-E17</f>
        <v>0</v>
      </c>
      <c r="Z17" s="211"/>
      <c r="AA17" s="210" t="n">
        <f aca="false">W17-I17</f>
        <v>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0</v>
      </c>
      <c r="F18" s="208"/>
      <c r="G18" s="210"/>
      <c r="H18" s="209"/>
      <c r="I18" s="210" t="n">
        <v>0</v>
      </c>
      <c r="J18" s="206"/>
      <c r="K18" s="210" t="n">
        <v>0</v>
      </c>
      <c r="L18" s="210" t="n">
        <v>0</v>
      </c>
      <c r="M18" s="210" t="n">
        <v>0</v>
      </c>
      <c r="N18" s="210" t="n">
        <v>0</v>
      </c>
      <c r="O18" s="210" t="n">
        <v>0</v>
      </c>
      <c r="P18" s="210" t="n">
        <v>0</v>
      </c>
      <c r="Q18" s="210" t="n">
        <v>0</v>
      </c>
      <c r="R18" s="210" t="n">
        <v>0</v>
      </c>
      <c r="S18" s="210" t="n">
        <v>0</v>
      </c>
      <c r="T18" s="210" t="n">
        <v>0</v>
      </c>
      <c r="U18" s="210" t="n">
        <v>0</v>
      </c>
      <c r="V18" s="210" t="n">
        <v>0</v>
      </c>
      <c r="W18" s="210" t="n">
        <f aca="false">SUM(K18:V18)</f>
        <v>0</v>
      </c>
      <c r="X18" s="16"/>
      <c r="Y18" s="210" t="n">
        <f aca="false">W18-E18</f>
        <v>0</v>
      </c>
      <c r="Z18" s="211"/>
      <c r="AA18" s="210" t="n">
        <f aca="false">W18-I18</f>
        <v>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2400</v>
      </c>
      <c r="F19" s="208"/>
      <c r="G19" s="210" t="n">
        <v>-240</v>
      </c>
      <c r="H19" s="209"/>
      <c r="I19" s="210" t="n">
        <v>2160</v>
      </c>
      <c r="J19" s="206"/>
      <c r="K19" s="210" t="n">
        <v>200</v>
      </c>
      <c r="L19" s="210" t="n">
        <v>200</v>
      </c>
      <c r="M19" s="210" t="n">
        <v>200</v>
      </c>
      <c r="N19" s="210" t="n">
        <v>200</v>
      </c>
      <c r="O19" s="210" t="n">
        <v>200</v>
      </c>
      <c r="P19" s="210" t="n">
        <v>200</v>
      </c>
      <c r="Q19" s="210" t="n">
        <v>200</v>
      </c>
      <c r="R19" s="210" t="n">
        <v>200</v>
      </c>
      <c r="S19" s="210" t="n">
        <v>200</v>
      </c>
      <c r="T19" s="210" t="n">
        <v>200</v>
      </c>
      <c r="U19" s="210" t="n">
        <v>200</v>
      </c>
      <c r="V19" s="210" t="n">
        <v>200</v>
      </c>
      <c r="W19" s="210" t="n">
        <f aca="false">SUM(K19:V19)</f>
        <v>2400</v>
      </c>
      <c r="X19" s="16"/>
      <c r="Y19" s="210" t="n">
        <f aca="false">W19-E19</f>
        <v>0</v>
      </c>
      <c r="Z19" s="211"/>
      <c r="AA19" s="210" t="n">
        <f aca="false">W19-I19</f>
        <v>240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/>
      <c r="H24" s="209"/>
      <c r="I24" s="210" t="n">
        <v>0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0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0</v>
      </c>
      <c r="F25" s="208"/>
      <c r="G25" s="210"/>
      <c r="H25" s="209"/>
      <c r="I25" s="210" t="n">
        <v>0</v>
      </c>
      <c r="J25" s="206"/>
      <c r="K25" s="210" t="n">
        <v>0</v>
      </c>
      <c r="L25" s="210" t="n">
        <v>0</v>
      </c>
      <c r="M25" s="210" t="n">
        <v>0</v>
      </c>
      <c r="N25" s="210" t="n">
        <v>0</v>
      </c>
      <c r="O25" s="210" t="n">
        <v>0</v>
      </c>
      <c r="P25" s="210" t="n">
        <v>0</v>
      </c>
      <c r="Q25" s="210" t="n">
        <v>0</v>
      </c>
      <c r="R25" s="210" t="n">
        <v>0</v>
      </c>
      <c r="S25" s="210" t="n">
        <v>0</v>
      </c>
      <c r="T25" s="210" t="n">
        <v>0</v>
      </c>
      <c r="U25" s="210" t="n">
        <v>0</v>
      </c>
      <c r="V25" s="210" t="n">
        <v>0</v>
      </c>
      <c r="W25" s="210" t="n">
        <f aca="false">SUM(K25:V25)</f>
        <v>0</v>
      </c>
      <c r="X25" s="16"/>
      <c r="Y25" s="210" t="n">
        <f aca="false">W25-E25</f>
        <v>0</v>
      </c>
      <c r="Z25" s="211"/>
      <c r="AA25" s="210" t="n">
        <f aca="false">W25-I25</f>
        <v>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6000</v>
      </c>
      <c r="F26" s="208"/>
      <c r="G26" s="210" t="n">
        <v>-912</v>
      </c>
      <c r="H26" s="209"/>
      <c r="I26" s="210" t="n">
        <v>5088</v>
      </c>
      <c r="J26" s="206"/>
      <c r="K26" s="210" t="n">
        <v>500</v>
      </c>
      <c r="L26" s="210" t="n">
        <v>500</v>
      </c>
      <c r="M26" s="210" t="n">
        <v>500</v>
      </c>
      <c r="N26" s="210" t="n">
        <v>500</v>
      </c>
      <c r="O26" s="210" t="n">
        <v>500</v>
      </c>
      <c r="P26" s="210" t="n">
        <v>500</v>
      </c>
      <c r="Q26" s="210" t="n">
        <v>500</v>
      </c>
      <c r="R26" s="210" t="n">
        <v>500</v>
      </c>
      <c r="S26" s="210" t="n">
        <v>500</v>
      </c>
      <c r="T26" s="210" t="n">
        <v>500</v>
      </c>
      <c r="U26" s="210" t="n">
        <v>500</v>
      </c>
      <c r="V26" s="210" t="n">
        <v>500</v>
      </c>
      <c r="W26" s="210" t="n">
        <f aca="false">SUM(K26:V26)</f>
        <v>6000</v>
      </c>
      <c r="X26" s="16"/>
      <c r="Y26" s="210" t="n">
        <f aca="false">W26-E26</f>
        <v>0</v>
      </c>
      <c r="Z26" s="211"/>
      <c r="AA26" s="210" t="n">
        <f aca="false">W26-I26</f>
        <v>912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1284</v>
      </c>
      <c r="F27" s="208"/>
      <c r="G27" s="210" t="n">
        <v>-204</v>
      </c>
      <c r="H27" s="209"/>
      <c r="I27" s="210" t="n">
        <v>1080</v>
      </c>
      <c r="J27" s="206"/>
      <c r="K27" s="210" t="n">
        <v>107</v>
      </c>
      <c r="L27" s="210" t="n">
        <v>107</v>
      </c>
      <c r="M27" s="210" t="n">
        <v>107</v>
      </c>
      <c r="N27" s="210" t="n">
        <v>107</v>
      </c>
      <c r="O27" s="210" t="n">
        <v>107</v>
      </c>
      <c r="P27" s="210" t="n">
        <v>107</v>
      </c>
      <c r="Q27" s="210" t="n">
        <v>107</v>
      </c>
      <c r="R27" s="210" t="n">
        <v>107</v>
      </c>
      <c r="S27" s="210" t="n">
        <v>107</v>
      </c>
      <c r="T27" s="210" t="n">
        <v>107</v>
      </c>
      <c r="U27" s="210" t="n">
        <v>107</v>
      </c>
      <c r="V27" s="210" t="n">
        <v>107</v>
      </c>
      <c r="W27" s="210" t="n">
        <f aca="false">SUM(K27:V27)</f>
        <v>1284</v>
      </c>
      <c r="X27" s="16"/>
      <c r="Y27" s="210" t="n">
        <f aca="false">W27-E27</f>
        <v>0</v>
      </c>
      <c r="Z27" s="211"/>
      <c r="AA27" s="210" t="n">
        <f aca="false">W27-I27</f>
        <v>204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0</v>
      </c>
      <c r="F28" s="208"/>
      <c r="G28" s="210" t="n">
        <v>17040</v>
      </c>
      <c r="H28" s="209"/>
      <c r="I28" s="210" t="n">
        <v>17040</v>
      </c>
      <c r="J28" s="206"/>
      <c r="K28" s="210" t="n">
        <v>0</v>
      </c>
      <c r="L28" s="210" t="n">
        <v>0</v>
      </c>
      <c r="M28" s="210" t="n">
        <v>0</v>
      </c>
      <c r="N28" s="210" t="n">
        <v>0</v>
      </c>
      <c r="O28" s="210" t="n">
        <v>0</v>
      </c>
      <c r="P28" s="210" t="n">
        <v>0</v>
      </c>
      <c r="Q28" s="210" t="n">
        <v>0</v>
      </c>
      <c r="R28" s="210" t="n">
        <v>0</v>
      </c>
      <c r="S28" s="210" t="n">
        <v>0</v>
      </c>
      <c r="T28" s="210" t="n">
        <v>0</v>
      </c>
      <c r="U28" s="210" t="n">
        <v>0</v>
      </c>
      <c r="V28" s="210" t="s">
        <v>238</v>
      </c>
      <c r="W28" s="210" t="n">
        <f aca="false">SUM(K28:V28)</f>
        <v>0</v>
      </c>
      <c r="X28" s="16"/>
      <c r="Y28" s="210" t="n">
        <f aca="false">W28-E28</f>
        <v>0</v>
      </c>
      <c r="Z28" s="211"/>
      <c r="AA28" s="210" t="n">
        <f aca="false">W28-I28</f>
        <v>-17040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0</v>
      </c>
      <c r="F30" s="208"/>
      <c r="G30" s="210" t="n">
        <v>2424</v>
      </c>
      <c r="H30" s="209"/>
      <c r="I30" s="210" t="n">
        <v>2424</v>
      </c>
      <c r="J30" s="206"/>
      <c r="K30" s="210" t="n">
        <v>0</v>
      </c>
      <c r="L30" s="210" t="n">
        <v>0</v>
      </c>
      <c r="M30" s="210" t="n">
        <v>0</v>
      </c>
      <c r="N30" s="210" t="n">
        <v>0</v>
      </c>
      <c r="O30" s="210" t="n">
        <v>0</v>
      </c>
      <c r="P30" s="210" t="n">
        <v>0</v>
      </c>
      <c r="Q30" s="210" t="n">
        <v>0</v>
      </c>
      <c r="R30" s="210" t="n">
        <v>0</v>
      </c>
      <c r="S30" s="210" t="n">
        <v>0</v>
      </c>
      <c r="T30" s="210" t="n">
        <v>0</v>
      </c>
      <c r="U30" s="210" t="n">
        <v>0</v>
      </c>
      <c r="V30" s="210" t="n">
        <v>0</v>
      </c>
      <c r="W30" s="210" t="n">
        <f aca="false">SUM(K30:V30)</f>
        <v>0</v>
      </c>
      <c r="X30" s="16"/>
      <c r="Y30" s="210" t="n">
        <f aca="false">W30-E30</f>
        <v>0</v>
      </c>
      <c r="Z30" s="211"/>
      <c r="AA30" s="210" t="n">
        <f aca="false">W30-I30</f>
        <v>-2424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 t="n">
        <v>3180</v>
      </c>
      <c r="H31" s="209"/>
      <c r="I31" s="210" t="n">
        <v>3180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-3180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1200</v>
      </c>
      <c r="F32" s="208"/>
      <c r="G32" s="210" t="n">
        <v>-1200</v>
      </c>
      <c r="H32" s="209"/>
      <c r="I32" s="210" t="n">
        <v>0</v>
      </c>
      <c r="J32" s="206"/>
      <c r="K32" s="210" t="n">
        <v>100</v>
      </c>
      <c r="L32" s="210" t="n">
        <v>100</v>
      </c>
      <c r="M32" s="210" t="n">
        <v>100</v>
      </c>
      <c r="N32" s="210" t="n">
        <v>100</v>
      </c>
      <c r="O32" s="210" t="n">
        <v>100</v>
      </c>
      <c r="P32" s="210" t="n">
        <v>100</v>
      </c>
      <c r="Q32" s="210" t="n">
        <v>100</v>
      </c>
      <c r="R32" s="210" t="n">
        <v>100</v>
      </c>
      <c r="S32" s="210" t="n">
        <v>100</v>
      </c>
      <c r="T32" s="210" t="n">
        <v>100</v>
      </c>
      <c r="U32" s="210" t="n">
        <v>100</v>
      </c>
      <c r="V32" s="210" t="n">
        <v>100</v>
      </c>
      <c r="W32" s="210" t="n">
        <f aca="false">SUM(K32:V32)</f>
        <v>1200</v>
      </c>
      <c r="X32" s="16"/>
      <c r="Y32" s="210" t="n">
        <f aca="false">W32-E32</f>
        <v>0</v>
      </c>
      <c r="Z32" s="211"/>
      <c r="AA32" s="210" t="n">
        <f aca="false">W32-I32</f>
        <v>1200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0</v>
      </c>
      <c r="F33" s="208"/>
      <c r="G33" s="210"/>
      <c r="H33" s="209"/>
      <c r="I33" s="210" t="n">
        <v>0</v>
      </c>
      <c r="J33" s="206"/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210" t="n">
        <v>0</v>
      </c>
      <c r="Q33" s="210" t="n">
        <v>0</v>
      </c>
      <c r="R33" s="210" t="n">
        <v>0</v>
      </c>
      <c r="S33" s="210" t="n">
        <v>0</v>
      </c>
      <c r="T33" s="210" t="n">
        <v>0</v>
      </c>
      <c r="U33" s="210" t="n">
        <v>0</v>
      </c>
      <c r="V33" s="210" t="n">
        <v>0</v>
      </c>
      <c r="W33" s="210" t="n">
        <f aca="false">SUM(K33:V33)</f>
        <v>0</v>
      </c>
      <c r="X33" s="16"/>
      <c r="Y33" s="210" t="n">
        <f aca="false">W33-E33</f>
        <v>0</v>
      </c>
      <c r="Z33" s="211"/>
      <c r="AA33" s="210" t="n">
        <f aca="false">W33-I33</f>
        <v>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289908</v>
      </c>
      <c r="F40" s="220"/>
      <c r="G40" s="219" t="n">
        <v>30108</v>
      </c>
      <c r="H40" s="49"/>
      <c r="I40" s="219" t="n">
        <v>320016</v>
      </c>
      <c r="J40" s="218"/>
      <c r="K40" s="221" t="n">
        <v>24813</v>
      </c>
      <c r="L40" s="221" t="n">
        <v>24813</v>
      </c>
      <c r="M40" s="221" t="n">
        <v>24813</v>
      </c>
      <c r="N40" s="221" t="n">
        <v>24813</v>
      </c>
      <c r="O40" s="221" t="n">
        <v>24813</v>
      </c>
      <c r="P40" s="221" t="n">
        <v>24813</v>
      </c>
      <c r="Q40" s="221" t="n">
        <v>24813</v>
      </c>
      <c r="R40" s="221" t="n">
        <v>24813</v>
      </c>
      <c r="S40" s="221" t="n">
        <v>24813</v>
      </c>
      <c r="T40" s="221" t="n">
        <v>24813</v>
      </c>
      <c r="U40" s="221" t="n">
        <v>24813</v>
      </c>
      <c r="V40" s="221" t="n">
        <v>24813</v>
      </c>
      <c r="W40" s="221" t="n">
        <f aca="false">SUM(W14:W39)</f>
        <v>297756</v>
      </c>
      <c r="X40" s="222"/>
      <c r="Y40" s="221" t="n">
        <f aca="false">SUM(Y14:Y39)</f>
        <v>7848</v>
      </c>
      <c r="Z40" s="223"/>
      <c r="AA40" s="221" t="n">
        <f aca="false">SUM(AA14:AA39)</f>
        <v>-22260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27761</v>
      </c>
      <c r="F41" s="208"/>
      <c r="G41" s="210"/>
      <c r="H41" s="209"/>
      <c r="I41" s="210" t="n">
        <v>27761</v>
      </c>
      <c r="J41" s="206"/>
      <c r="K41" s="210" t="n">
        <v>2391</v>
      </c>
      <c r="L41" s="210" t="n">
        <v>2390.91666666667</v>
      </c>
      <c r="M41" s="210" t="n">
        <v>2390.91666666667</v>
      </c>
      <c r="N41" s="210" t="n">
        <v>2390.91666666667</v>
      </c>
      <c r="O41" s="210" t="n">
        <v>2390.91666666667</v>
      </c>
      <c r="P41" s="210" t="n">
        <v>2390.91666666667</v>
      </c>
      <c r="Q41" s="210" t="n">
        <v>2390.91666666667</v>
      </c>
      <c r="R41" s="210" t="n">
        <v>2390.91666666667</v>
      </c>
      <c r="S41" s="210" t="n">
        <v>2390.91666666667</v>
      </c>
      <c r="T41" s="210" t="n">
        <v>2390.91666666667</v>
      </c>
      <c r="U41" s="210" t="n">
        <v>2390.91666666667</v>
      </c>
      <c r="V41" s="210" t="n">
        <v>2390.91666666667</v>
      </c>
      <c r="W41" s="210" t="n">
        <f aca="false">SUM(K41:V41)</f>
        <v>28691.0833333333</v>
      </c>
      <c r="X41" s="16"/>
      <c r="Y41" s="210" t="n">
        <f aca="false">W41-E41</f>
        <v>930.083333333332</v>
      </c>
      <c r="Z41" s="16"/>
      <c r="AA41" s="210" t="n">
        <f aca="false">W41-I41</f>
        <v>930.083333333332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16541</v>
      </c>
      <c r="F42" s="208"/>
      <c r="G42" s="214"/>
      <c r="H42" s="209"/>
      <c r="I42" s="214" t="n">
        <v>16541</v>
      </c>
      <c r="J42" s="206"/>
      <c r="K42" s="214" t="n">
        <v>1163.55</v>
      </c>
      <c r="L42" s="214" t="n">
        <v>4100.05</v>
      </c>
      <c r="M42" s="214" t="n">
        <v>1163.55</v>
      </c>
      <c r="N42" s="214" t="n">
        <v>1163.55</v>
      </c>
      <c r="O42" s="214" t="n">
        <v>1163.55</v>
      </c>
      <c r="P42" s="214" t="n">
        <v>1163.55</v>
      </c>
      <c r="Q42" s="214" t="n">
        <v>1163.55</v>
      </c>
      <c r="R42" s="214" t="n">
        <v>1163.55</v>
      </c>
      <c r="S42" s="214" t="n">
        <v>1163.55</v>
      </c>
      <c r="T42" s="214" t="n">
        <v>1163.55</v>
      </c>
      <c r="U42" s="214" t="n">
        <v>1163.55</v>
      </c>
      <c r="V42" s="214" t="n">
        <v>1163.55</v>
      </c>
      <c r="W42" s="214" t="n">
        <f aca="false">SUM(K42:V42)</f>
        <v>16899.1</v>
      </c>
      <c r="X42" s="16"/>
      <c r="Y42" s="214" t="n">
        <f aca="false">W42-E42</f>
        <v>358.099999999999</v>
      </c>
      <c r="Z42" s="16"/>
      <c r="AA42" s="214" t="n">
        <f aca="false">W42-I42</f>
        <v>358.099999999999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44302</v>
      </c>
      <c r="F43" s="220"/>
      <c r="G43" s="219" t="n">
        <v>0</v>
      </c>
      <c r="H43" s="49"/>
      <c r="I43" s="219" t="n">
        <v>44302</v>
      </c>
      <c r="J43" s="218"/>
      <c r="K43" s="221" t="n">
        <v>3554.55</v>
      </c>
      <c r="L43" s="221" t="n">
        <v>6490.96666666667</v>
      </c>
      <c r="M43" s="221" t="n">
        <v>3554.46666666667</v>
      </c>
      <c r="N43" s="221" t="n">
        <v>3554.46666666667</v>
      </c>
      <c r="O43" s="221" t="n">
        <v>3554.46666666667</v>
      </c>
      <c r="P43" s="221" t="n">
        <v>3554.46666666667</v>
      </c>
      <c r="Q43" s="221" t="n">
        <v>3554.46666666667</v>
      </c>
      <c r="R43" s="221" t="n">
        <v>3554.46666666667</v>
      </c>
      <c r="S43" s="221" t="n">
        <v>3554.46666666667</v>
      </c>
      <c r="T43" s="221" t="n">
        <v>3554.46666666667</v>
      </c>
      <c r="U43" s="221" t="n">
        <v>3554.46666666667</v>
      </c>
      <c r="V43" s="221" t="n">
        <v>3554.46666666667</v>
      </c>
      <c r="W43" s="219" t="n">
        <f aca="false">SUM(K43:V43)</f>
        <v>45590.1833333333</v>
      </c>
      <c r="X43" s="222"/>
      <c r="Y43" s="221" t="n">
        <f aca="false">SUM(Y41:Y42)</f>
        <v>1288.18333333333</v>
      </c>
      <c r="Z43" s="222"/>
      <c r="AA43" s="221" t="n">
        <f aca="false">SUM(AA41:AA42)</f>
        <v>1288.18333333333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25440</v>
      </c>
      <c r="F46" s="208"/>
      <c r="G46" s="210" t="n">
        <v>-1860</v>
      </c>
      <c r="H46" s="209"/>
      <c r="I46" s="210" t="n">
        <v>23580</v>
      </c>
      <c r="J46" s="206"/>
      <c r="K46" s="210" t="n">
        <v>1990.015</v>
      </c>
      <c r="L46" s="210" t="n">
        <v>1990.015</v>
      </c>
      <c r="M46" s="210" t="n">
        <v>1990.015</v>
      </c>
      <c r="N46" s="210" t="n">
        <v>1990.015</v>
      </c>
      <c r="O46" s="210" t="n">
        <v>1990.015</v>
      </c>
      <c r="P46" s="210" t="n">
        <v>1990.015</v>
      </c>
      <c r="Q46" s="210" t="n">
        <v>1990.015</v>
      </c>
      <c r="R46" s="210" t="n">
        <v>1990.015</v>
      </c>
      <c r="S46" s="210" t="n">
        <v>1990.015</v>
      </c>
      <c r="T46" s="210" t="n">
        <v>1990.015</v>
      </c>
      <c r="U46" s="210" t="n">
        <v>1990.015</v>
      </c>
      <c r="V46" s="210" t="n">
        <v>1990.015</v>
      </c>
      <c r="W46" s="210" t="n">
        <f aca="false">SUM(K46:V46)</f>
        <v>23880.18</v>
      </c>
      <c r="X46" s="16"/>
      <c r="Y46" s="210" t="n">
        <f aca="false">W46-E46</f>
        <v>-1559.82</v>
      </c>
      <c r="Z46" s="16"/>
      <c r="AA46" s="210" t="n">
        <f aca="false">W46-I46</f>
        <v>300.18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4266</v>
      </c>
      <c r="F47" s="208"/>
      <c r="G47" s="214" t="n">
        <v>-31</v>
      </c>
      <c r="H47" s="209"/>
      <c r="I47" s="210" t="n">
        <v>4235</v>
      </c>
      <c r="J47" s="206"/>
      <c r="K47" s="214" t="n">
        <v>352.95</v>
      </c>
      <c r="L47" s="214" t="n">
        <v>352.95</v>
      </c>
      <c r="M47" s="214" t="n">
        <v>352.95</v>
      </c>
      <c r="N47" s="214" t="n">
        <v>352.95</v>
      </c>
      <c r="O47" s="214" t="n">
        <v>352.95</v>
      </c>
      <c r="P47" s="214" t="n">
        <v>352.95</v>
      </c>
      <c r="Q47" s="214" t="n">
        <v>352.95</v>
      </c>
      <c r="R47" s="214" t="n">
        <v>352.95</v>
      </c>
      <c r="S47" s="214" t="n">
        <v>352.95</v>
      </c>
      <c r="T47" s="214" t="n">
        <v>352.95</v>
      </c>
      <c r="U47" s="214" t="n">
        <v>352.95</v>
      </c>
      <c r="V47" s="214" t="n">
        <v>352.95</v>
      </c>
      <c r="W47" s="214" t="n">
        <f aca="false">SUM(K47:V47)</f>
        <v>4235.4</v>
      </c>
      <c r="X47" s="16"/>
      <c r="Y47" s="214" t="n">
        <f aca="false">W47-E47</f>
        <v>-30.6000000000004</v>
      </c>
      <c r="Z47" s="16"/>
      <c r="AA47" s="214" t="n">
        <f aca="false">W47-I47</f>
        <v>0.399999999999636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29706</v>
      </c>
      <c r="F48" s="220"/>
      <c r="G48" s="225" t="n">
        <v>-1891</v>
      </c>
      <c r="H48" s="49"/>
      <c r="I48" s="225" t="n">
        <v>27815</v>
      </c>
      <c r="J48" s="218"/>
      <c r="K48" s="225" t="n">
        <v>2342.965</v>
      </c>
      <c r="L48" s="225" t="n">
        <v>2342.965</v>
      </c>
      <c r="M48" s="225" t="n">
        <v>2342.965</v>
      </c>
      <c r="N48" s="225" t="n">
        <v>2342.965</v>
      </c>
      <c r="O48" s="225" t="n">
        <v>2342.965</v>
      </c>
      <c r="P48" s="225" t="n">
        <v>2342.965</v>
      </c>
      <c r="Q48" s="225" t="n">
        <v>2342.965</v>
      </c>
      <c r="R48" s="225" t="n">
        <v>2342.965</v>
      </c>
      <c r="S48" s="225" t="n">
        <v>2342.965</v>
      </c>
      <c r="T48" s="225" t="n">
        <v>2342.965</v>
      </c>
      <c r="U48" s="225" t="n">
        <v>2342.965</v>
      </c>
      <c r="V48" s="225" t="n">
        <v>2342.965</v>
      </c>
      <c r="W48" s="225" t="n">
        <f aca="false">SUM(K48:V48)</f>
        <v>28115.58</v>
      </c>
      <c r="X48" s="222"/>
      <c r="Y48" s="225" t="n">
        <f aca="false">SUM(Y44:Y47)</f>
        <v>-1590.42</v>
      </c>
      <c r="Z48" s="223"/>
      <c r="AA48" s="225" t="n">
        <f aca="false">SUM(AA44:AA47)</f>
        <v>300.58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363916</v>
      </c>
      <c r="F49" s="220"/>
      <c r="G49" s="225" t="n">
        <v>28217</v>
      </c>
      <c r="H49" s="49"/>
      <c r="I49" s="225" t="n">
        <v>392133</v>
      </c>
      <c r="J49" s="206"/>
      <c r="K49" s="225" t="n">
        <v>30710.515</v>
      </c>
      <c r="L49" s="225" t="n">
        <v>33646.9316666667</v>
      </c>
      <c r="M49" s="225" t="n">
        <v>30710.4316666667</v>
      </c>
      <c r="N49" s="225" t="n">
        <v>30710.4316666667</v>
      </c>
      <c r="O49" s="225" t="n">
        <v>30710.4316666667</v>
      </c>
      <c r="P49" s="225" t="n">
        <v>30710.4316666667</v>
      </c>
      <c r="Q49" s="225" t="n">
        <v>30710.4316666667</v>
      </c>
      <c r="R49" s="225" t="n">
        <v>30710.4316666667</v>
      </c>
      <c r="S49" s="225" t="n">
        <v>30710.4316666667</v>
      </c>
      <c r="T49" s="225" t="n">
        <v>30710.4316666667</v>
      </c>
      <c r="U49" s="225" t="n">
        <v>30710.4316666667</v>
      </c>
      <c r="V49" s="225" t="n">
        <v>30710.4316666667</v>
      </c>
      <c r="W49" s="225" t="n">
        <f aca="false">SUM(K49:V49)</f>
        <v>371461.763333333</v>
      </c>
      <c r="X49" s="16"/>
      <c r="Y49" s="225" t="n">
        <f aca="false">W49-E49</f>
        <v>7545.76333333331</v>
      </c>
      <c r="Z49" s="223"/>
      <c r="AA49" s="225" t="n">
        <f aca="false">W49-I49</f>
        <v>-20671.2366666667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0</v>
      </c>
      <c r="F51" s="208"/>
      <c r="G51" s="210" t="n">
        <v>-41040</v>
      </c>
      <c r="H51" s="209"/>
      <c r="I51" s="210" t="n">
        <v>-41040</v>
      </c>
      <c r="J51" s="206"/>
      <c r="K51" s="210" t="n">
        <v>-3420</v>
      </c>
      <c r="L51" s="210" t="n">
        <v>-3420</v>
      </c>
      <c r="M51" s="210" t="n">
        <v>-3420</v>
      </c>
      <c r="N51" s="210" t="n">
        <v>-3420</v>
      </c>
      <c r="O51" s="210" t="n">
        <v>-3420</v>
      </c>
      <c r="P51" s="210" t="n">
        <v>-3420</v>
      </c>
      <c r="Q51" s="210" t="n">
        <v>-3420</v>
      </c>
      <c r="R51" s="210" t="n">
        <v>-3420</v>
      </c>
      <c r="S51" s="210" t="n">
        <v>-3420</v>
      </c>
      <c r="T51" s="210" t="n">
        <v>-3420</v>
      </c>
      <c r="U51" s="210" t="n">
        <v>-3420</v>
      </c>
      <c r="V51" s="210" t="n">
        <v>-3420</v>
      </c>
      <c r="W51" s="210" t="n">
        <f aca="false">SUM(K51:V51)</f>
        <v>-41040</v>
      </c>
      <c r="X51" s="16"/>
      <c r="Y51" s="210" t="n">
        <f aca="false">W51-E51</f>
        <v>-41040</v>
      </c>
      <c r="Z51" s="211"/>
      <c r="AA51" s="210" t="n">
        <f aca="false">W51-I51</f>
        <v>0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0</v>
      </c>
      <c r="F52" s="208"/>
      <c r="G52" s="210" t="n">
        <v>-1500</v>
      </c>
      <c r="H52" s="209"/>
      <c r="I52" s="210" t="n">
        <v>-1500</v>
      </c>
      <c r="J52" s="206"/>
      <c r="K52" s="210" t="n">
        <v>-125</v>
      </c>
      <c r="L52" s="210" t="n">
        <v>-125</v>
      </c>
      <c r="M52" s="210" t="n">
        <v>-125</v>
      </c>
      <c r="N52" s="210" t="n">
        <v>-125</v>
      </c>
      <c r="O52" s="210" t="n">
        <v>-125</v>
      </c>
      <c r="P52" s="210" t="n">
        <v>-125</v>
      </c>
      <c r="Q52" s="210" t="n">
        <v>-125</v>
      </c>
      <c r="R52" s="210" t="n">
        <v>-125</v>
      </c>
      <c r="S52" s="210" t="n">
        <v>-125</v>
      </c>
      <c r="T52" s="210" t="n">
        <v>-125</v>
      </c>
      <c r="U52" s="210" t="n">
        <v>-125</v>
      </c>
      <c r="V52" s="210" t="n">
        <v>-125</v>
      </c>
      <c r="W52" s="210" t="n">
        <f aca="false">SUM(K52:V52)</f>
        <v>-1500</v>
      </c>
      <c r="X52" s="16"/>
      <c r="Y52" s="210" t="n">
        <f aca="false">W52-E52</f>
        <v>-1500</v>
      </c>
      <c r="Z52" s="211"/>
      <c r="AA52" s="210" t="n">
        <f aca="false">W52-I52</f>
        <v>0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0</v>
      </c>
      <c r="F53" s="208"/>
      <c r="G53" s="210" t="n">
        <v>-11760</v>
      </c>
      <c r="H53" s="209"/>
      <c r="I53" s="210" t="n">
        <v>-11760</v>
      </c>
      <c r="J53" s="206"/>
      <c r="K53" s="210" t="n">
        <v>-980</v>
      </c>
      <c r="L53" s="210" t="n">
        <v>-980</v>
      </c>
      <c r="M53" s="210" t="n">
        <v>-980</v>
      </c>
      <c r="N53" s="210" t="n">
        <v>-980</v>
      </c>
      <c r="O53" s="210" t="n">
        <v>-980</v>
      </c>
      <c r="P53" s="210" t="n">
        <v>-980</v>
      </c>
      <c r="Q53" s="210" t="n">
        <v>-980</v>
      </c>
      <c r="R53" s="210" t="n">
        <v>-980</v>
      </c>
      <c r="S53" s="210" t="n">
        <v>-980</v>
      </c>
      <c r="T53" s="210" t="n">
        <v>-980</v>
      </c>
      <c r="U53" s="210" t="n">
        <v>-980</v>
      </c>
      <c r="V53" s="210" t="n">
        <v>-980</v>
      </c>
      <c r="W53" s="210" t="n">
        <f aca="false">SUM(K53:V53)</f>
        <v>-11760</v>
      </c>
      <c r="X53" s="16"/>
      <c r="Y53" s="210" t="n">
        <f aca="false">W53-E53</f>
        <v>-11760</v>
      </c>
      <c r="Z53" s="211"/>
      <c r="AA53" s="210" t="n">
        <f aca="false">W53-I53</f>
        <v>0</v>
      </c>
      <c r="AD53" s="8"/>
      <c r="AE53" s="9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0</v>
      </c>
      <c r="F54" s="208"/>
      <c r="G54" s="214"/>
      <c r="H54" s="209"/>
      <c r="I54" s="210" t="n">
        <v>0</v>
      </c>
      <c r="J54" s="206"/>
      <c r="K54" s="214" t="n">
        <v>0</v>
      </c>
      <c r="L54" s="214" t="n">
        <v>0</v>
      </c>
      <c r="M54" s="214" t="n">
        <v>0</v>
      </c>
      <c r="N54" s="214" t="n">
        <v>0</v>
      </c>
      <c r="O54" s="214" t="n">
        <v>0</v>
      </c>
      <c r="P54" s="214" t="n">
        <v>0</v>
      </c>
      <c r="Q54" s="214" t="n">
        <v>0</v>
      </c>
      <c r="R54" s="214" t="n">
        <v>0</v>
      </c>
      <c r="S54" s="214" t="n">
        <v>0</v>
      </c>
      <c r="T54" s="214" t="n">
        <v>0</v>
      </c>
      <c r="U54" s="214" t="n">
        <v>0</v>
      </c>
      <c r="V54" s="214" t="n">
        <v>0</v>
      </c>
      <c r="W54" s="214" t="n">
        <f aca="false">SUM(K54:V54)</f>
        <v>0</v>
      </c>
      <c r="X54" s="16"/>
      <c r="Y54" s="214" t="n">
        <f aca="false">W54-E54</f>
        <v>0</v>
      </c>
      <c r="Z54" s="211"/>
      <c r="AA54" s="214" t="n">
        <f aca="false">W54-I54</f>
        <v>0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v>0</v>
      </c>
      <c r="F55" s="220"/>
      <c r="G55" s="229" t="n">
        <v>-54300</v>
      </c>
      <c r="H55" s="49"/>
      <c r="I55" s="229" t="n">
        <v>-54300</v>
      </c>
      <c r="J55" s="218"/>
      <c r="K55" s="229" t="n">
        <v>-4525</v>
      </c>
      <c r="L55" s="229" t="n">
        <v>-4525</v>
      </c>
      <c r="M55" s="229" t="n">
        <v>-4525</v>
      </c>
      <c r="N55" s="229" t="n">
        <v>-4525</v>
      </c>
      <c r="O55" s="229" t="n">
        <v>-4525</v>
      </c>
      <c r="P55" s="229" t="n">
        <v>-4525</v>
      </c>
      <c r="Q55" s="229" t="n">
        <v>-4525</v>
      </c>
      <c r="R55" s="229" t="n">
        <v>-4525</v>
      </c>
      <c r="S55" s="229" t="n">
        <v>-4525</v>
      </c>
      <c r="T55" s="229" t="n">
        <v>-4525</v>
      </c>
      <c r="U55" s="229" t="n">
        <v>-4525</v>
      </c>
      <c r="V55" s="229" t="n">
        <v>-4525</v>
      </c>
      <c r="W55" s="229" t="n">
        <f aca="false">SUM(K55:V55)</f>
        <v>-54300</v>
      </c>
      <c r="X55" s="222"/>
      <c r="Y55" s="229" t="n">
        <f aca="false">SUM(Y51:Y54)</f>
        <v>-54300</v>
      </c>
      <c r="Z55" s="223"/>
      <c r="AA55" s="229" t="n">
        <f aca="false">W55-I55</f>
        <v>0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v>363916</v>
      </c>
      <c r="F56" s="234"/>
      <c r="G56" s="233" t="n">
        <v>-26083</v>
      </c>
      <c r="H56" s="235"/>
      <c r="I56" s="233" t="n">
        <v>337833</v>
      </c>
      <c r="J56" s="232"/>
      <c r="K56" s="233" t="n">
        <v>26185.515</v>
      </c>
      <c r="L56" s="233" t="n">
        <v>29121.9316666667</v>
      </c>
      <c r="M56" s="233" t="n">
        <v>26185.4316666667</v>
      </c>
      <c r="N56" s="233" t="n">
        <v>26185.4316666667</v>
      </c>
      <c r="O56" s="233" t="n">
        <v>26185.4316666667</v>
      </c>
      <c r="P56" s="233" t="n">
        <v>26185.4316666667</v>
      </c>
      <c r="Q56" s="233" t="n">
        <v>26185.4316666667</v>
      </c>
      <c r="R56" s="233" t="n">
        <v>26185.4316666667</v>
      </c>
      <c r="S56" s="233" t="n">
        <v>26185.4316666667</v>
      </c>
      <c r="T56" s="233" t="n">
        <v>26185.4316666667</v>
      </c>
      <c r="U56" s="233" t="n">
        <v>26185.4316666667</v>
      </c>
      <c r="V56" s="233" t="n">
        <v>26185.4316666667</v>
      </c>
      <c r="W56" s="233" t="n">
        <f aca="false">+W49+W55</f>
        <v>317161.763333333</v>
      </c>
      <c r="X56" s="222"/>
      <c r="Y56" s="233" t="n">
        <f aca="false">+Y49+Y55</f>
        <v>-46754.2366666667</v>
      </c>
      <c r="Z56" s="236"/>
      <c r="AA56" s="233" t="n">
        <f aca="false">+AA49+AA55</f>
        <v>-20671.2366666667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A58" s="237" t="s">
        <v>232</v>
      </c>
      <c r="C58" s="16"/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C59" s="0"/>
      <c r="H59" s="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E59" s="283"/>
    </row>
    <row r="60" customFormat="false" ht="12.75" hidden="false" customHeight="false" outlineLevel="0" collapsed="false">
      <c r="C60" s="0"/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0"/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288" t="n">
        <v>0</v>
      </c>
      <c r="K62" s="246" t="n">
        <v>0</v>
      </c>
      <c r="L62" s="246" t="n">
        <v>0</v>
      </c>
      <c r="M62" s="246" t="n">
        <v>0</v>
      </c>
      <c r="N62" s="246" t="n">
        <v>0</v>
      </c>
      <c r="O62" s="246" t="n">
        <v>0</v>
      </c>
      <c r="P62" s="246" t="n">
        <v>0</v>
      </c>
      <c r="Q62" s="246" t="n">
        <v>0</v>
      </c>
      <c r="R62" s="246" t="n">
        <v>0</v>
      </c>
      <c r="S62" s="246" t="n">
        <v>0</v>
      </c>
      <c r="T62" s="246" t="n">
        <v>0</v>
      </c>
      <c r="U62" s="246" t="n">
        <v>0</v>
      </c>
      <c r="V62" s="246" t="n">
        <v>0</v>
      </c>
      <c r="W62" s="246" t="n">
        <f aca="false">SUM(K62:V62)</f>
        <v>0</v>
      </c>
      <c r="X62" s="248"/>
      <c r="Y62" s="246" t="n">
        <f aca="false">$W62-E62</f>
        <v>0</v>
      </c>
      <c r="Z62" s="248"/>
      <c r="AA62" s="246" t="n">
        <f aca="false">$W62-I62</f>
        <v>0</v>
      </c>
      <c r="AE62" s="285"/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210" t="n">
        <v>0</v>
      </c>
      <c r="Q64" s="210" t="n">
        <v>0</v>
      </c>
      <c r="R64" s="210" t="n">
        <v>0</v>
      </c>
      <c r="S64" s="210" t="n">
        <v>0</v>
      </c>
      <c r="T64" s="210" t="n">
        <v>0</v>
      </c>
      <c r="U64" s="210" t="n">
        <v>0</v>
      </c>
      <c r="V64" s="210" t="n"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v>0</v>
      </c>
      <c r="L65" s="210" t="n">
        <v>0</v>
      </c>
      <c r="M65" s="210" t="n">
        <v>0</v>
      </c>
      <c r="N65" s="210" t="n">
        <v>0</v>
      </c>
      <c r="O65" s="210" t="n">
        <v>0</v>
      </c>
      <c r="P65" s="210" t="n">
        <v>0</v>
      </c>
      <c r="Q65" s="210" t="n">
        <v>0</v>
      </c>
      <c r="R65" s="210" t="n">
        <v>0</v>
      </c>
      <c r="S65" s="210" t="n">
        <v>0</v>
      </c>
      <c r="T65" s="210" t="n">
        <v>0</v>
      </c>
      <c r="U65" s="210" t="n">
        <v>0</v>
      </c>
      <c r="V65" s="210" t="n"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109175</v>
      </c>
      <c r="F66" s="289"/>
      <c r="G66" s="290"/>
      <c r="H66" s="207"/>
      <c r="I66" s="210" t="n">
        <v>109175</v>
      </c>
      <c r="J66" s="291" t="n">
        <v>0.3</v>
      </c>
      <c r="K66" s="210" t="n">
        <v>7855.6545</v>
      </c>
      <c r="L66" s="210" t="n">
        <v>8736.5795</v>
      </c>
      <c r="M66" s="210" t="n">
        <v>7855.6295</v>
      </c>
      <c r="N66" s="210" t="n">
        <v>7855.6295</v>
      </c>
      <c r="O66" s="210" t="n">
        <v>7855.6295</v>
      </c>
      <c r="P66" s="210" t="n">
        <v>7855.6295</v>
      </c>
      <c r="Q66" s="210" t="n">
        <v>7855.6295</v>
      </c>
      <c r="R66" s="210" t="n">
        <v>7855.6295</v>
      </c>
      <c r="S66" s="210" t="n">
        <v>7855.6295</v>
      </c>
      <c r="T66" s="210" t="n">
        <v>7855.6295</v>
      </c>
      <c r="U66" s="210" t="n">
        <v>7855.6295</v>
      </c>
      <c r="V66" s="210" t="n">
        <v>7855.6295</v>
      </c>
      <c r="W66" s="210" t="n">
        <f aca="false">SUM(K66:V66)</f>
        <v>95148.529</v>
      </c>
      <c r="X66" s="209"/>
      <c r="Y66" s="210" t="n">
        <f aca="false">$W66-E66</f>
        <v>-14026.471</v>
      </c>
      <c r="Z66" s="209"/>
      <c r="AA66" s="210" t="n">
        <f aca="false">$W66-I66</f>
        <v>-14026.471</v>
      </c>
      <c r="AE66" s="207"/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109175</v>
      </c>
      <c r="F67" s="289"/>
      <c r="G67" s="290"/>
      <c r="H67" s="207"/>
      <c r="I67" s="210" t="n">
        <v>109175</v>
      </c>
      <c r="J67" s="291" t="n">
        <v>0.3</v>
      </c>
      <c r="K67" s="210" t="n">
        <v>7855.6545</v>
      </c>
      <c r="L67" s="210" t="n">
        <v>8736.5795</v>
      </c>
      <c r="M67" s="210" t="n">
        <v>7855.6295</v>
      </c>
      <c r="N67" s="210" t="n">
        <v>7855.6295</v>
      </c>
      <c r="O67" s="210" t="n">
        <v>7855.6295</v>
      </c>
      <c r="P67" s="210" t="n">
        <v>7855.6295</v>
      </c>
      <c r="Q67" s="210" t="n">
        <v>7855.6295</v>
      </c>
      <c r="R67" s="210" t="n">
        <v>7855.6295</v>
      </c>
      <c r="S67" s="210" t="n">
        <v>7855.6295</v>
      </c>
      <c r="T67" s="210" t="n">
        <v>7855.6295</v>
      </c>
      <c r="U67" s="210" t="n">
        <v>7855.6295</v>
      </c>
      <c r="V67" s="210" t="n">
        <v>7855.6295</v>
      </c>
      <c r="W67" s="210" t="n">
        <f aca="false">SUM(K67:V67)</f>
        <v>95148.529</v>
      </c>
      <c r="X67" s="209"/>
      <c r="Y67" s="210" t="n">
        <f aca="false">$W67-E67</f>
        <v>-14026.471</v>
      </c>
      <c r="Z67" s="209"/>
      <c r="AA67" s="210" t="n">
        <f aca="false">$W67-I67</f>
        <v>-14026.471</v>
      </c>
      <c r="AE67" s="207"/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v>0</v>
      </c>
      <c r="L68" s="210" t="n">
        <v>0</v>
      </c>
      <c r="M68" s="210" t="n">
        <v>0</v>
      </c>
      <c r="N68" s="210" t="n">
        <v>0</v>
      </c>
      <c r="O68" s="210" t="n">
        <v>0</v>
      </c>
      <c r="P68" s="210" t="n">
        <v>0</v>
      </c>
      <c r="Q68" s="210" t="n">
        <v>0</v>
      </c>
      <c r="R68" s="210" t="n">
        <v>0</v>
      </c>
      <c r="S68" s="210" t="n">
        <v>0</v>
      </c>
      <c r="T68" s="210" t="n">
        <v>0</v>
      </c>
      <c r="U68" s="210" t="n">
        <v>0</v>
      </c>
      <c r="V68" s="210" t="n"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v>0</v>
      </c>
      <c r="L70" s="210" t="n">
        <v>0</v>
      </c>
      <c r="M70" s="210" t="n">
        <v>0</v>
      </c>
      <c r="N70" s="210" t="n">
        <v>0</v>
      </c>
      <c r="O70" s="210" t="n">
        <v>0</v>
      </c>
      <c r="P70" s="210" t="n">
        <v>0</v>
      </c>
      <c r="Q70" s="210" t="n">
        <v>0</v>
      </c>
      <c r="R70" s="210" t="n">
        <v>0</v>
      </c>
      <c r="S70" s="210" t="n">
        <v>0</v>
      </c>
      <c r="T70" s="210" t="n">
        <v>0</v>
      </c>
      <c r="U70" s="210" t="n">
        <v>0</v>
      </c>
      <c r="V70" s="210" t="n"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109175</v>
      </c>
      <c r="F71" s="289"/>
      <c r="G71" s="290"/>
      <c r="H71" s="207"/>
      <c r="I71" s="210" t="n">
        <v>109175</v>
      </c>
      <c r="J71" s="291" t="n">
        <v>0.3</v>
      </c>
      <c r="K71" s="210" t="n">
        <v>7855.6545</v>
      </c>
      <c r="L71" s="210" t="n">
        <v>8736.5795</v>
      </c>
      <c r="M71" s="210" t="n">
        <v>7855.6295</v>
      </c>
      <c r="N71" s="210" t="n">
        <v>7855.6295</v>
      </c>
      <c r="O71" s="210" t="n">
        <v>7855.6295</v>
      </c>
      <c r="P71" s="210" t="n">
        <v>7855.6295</v>
      </c>
      <c r="Q71" s="210" t="n">
        <v>7855.6295</v>
      </c>
      <c r="R71" s="210" t="n">
        <v>7855.6295</v>
      </c>
      <c r="S71" s="210" t="n">
        <v>7855.6295</v>
      </c>
      <c r="T71" s="210" t="n">
        <v>7855.6295</v>
      </c>
      <c r="U71" s="210" t="n">
        <v>7855.6295</v>
      </c>
      <c r="V71" s="210" t="n">
        <v>7855.6295</v>
      </c>
      <c r="W71" s="210" t="n">
        <f aca="false">SUM(K71:V71)</f>
        <v>95148.529</v>
      </c>
      <c r="X71" s="209"/>
      <c r="Y71" s="210" t="n">
        <f aca="false">$W71-E71</f>
        <v>-14026.471</v>
      </c>
      <c r="Z71" s="209"/>
      <c r="AA71" s="210" t="n">
        <f aca="false">$W71-I71</f>
        <v>-14026.471</v>
      </c>
      <c r="AE71" s="207"/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v>0</v>
      </c>
      <c r="L72" s="210" t="n">
        <v>0</v>
      </c>
      <c r="M72" s="210" t="n">
        <v>0</v>
      </c>
      <c r="N72" s="210" t="n">
        <v>0</v>
      </c>
      <c r="O72" s="210" t="n">
        <v>0</v>
      </c>
      <c r="P72" s="210" t="n">
        <v>0</v>
      </c>
      <c r="Q72" s="210" t="n">
        <v>0</v>
      </c>
      <c r="R72" s="210" t="n">
        <v>0</v>
      </c>
      <c r="S72" s="210" t="n">
        <v>0</v>
      </c>
      <c r="T72" s="210" t="n">
        <v>0</v>
      </c>
      <c r="U72" s="210" t="n">
        <v>0</v>
      </c>
      <c r="V72" s="210" t="n"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18196</v>
      </c>
      <c r="F73" s="289"/>
      <c r="G73" s="290"/>
      <c r="H73" s="207"/>
      <c r="I73" s="210" t="n">
        <v>18196</v>
      </c>
      <c r="J73" s="291" t="n">
        <v>0.05</v>
      </c>
      <c r="K73" s="210" t="n">
        <v>1309.27575</v>
      </c>
      <c r="L73" s="210" t="n">
        <v>1456.09658333333</v>
      </c>
      <c r="M73" s="210" t="n">
        <v>1309.27158333333</v>
      </c>
      <c r="N73" s="210" t="n">
        <v>1309.27158333333</v>
      </c>
      <c r="O73" s="210" t="n">
        <v>1309.27158333333</v>
      </c>
      <c r="P73" s="210" t="n">
        <v>1309.27158333333</v>
      </c>
      <c r="Q73" s="210" t="n">
        <v>1309.27158333333</v>
      </c>
      <c r="R73" s="210" t="n">
        <v>1309.27158333333</v>
      </c>
      <c r="S73" s="210" t="n">
        <v>1309.27158333333</v>
      </c>
      <c r="T73" s="210" t="n">
        <v>1309.27158333333</v>
      </c>
      <c r="U73" s="210" t="n">
        <v>1309.27158333333</v>
      </c>
      <c r="V73" s="210" t="n">
        <v>1309.27158333333</v>
      </c>
      <c r="W73" s="210" t="n">
        <f aca="false">SUM(K73:V73)</f>
        <v>15858.0881666667</v>
      </c>
      <c r="X73" s="209"/>
      <c r="Y73" s="210" t="n">
        <f aca="false">$W73-E73</f>
        <v>-2337.91183333333</v>
      </c>
      <c r="Z73" s="209"/>
      <c r="AA73" s="210" t="n">
        <f aca="false">$W73-I73</f>
        <v>-2337.91183333333</v>
      </c>
      <c r="AE73" s="207"/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18196</v>
      </c>
      <c r="F74" s="289"/>
      <c r="G74" s="290"/>
      <c r="H74" s="207"/>
      <c r="I74" s="210" t="n">
        <v>18196</v>
      </c>
      <c r="J74" s="291" t="n">
        <v>0.05</v>
      </c>
      <c r="K74" s="210" t="n">
        <v>1309.27575</v>
      </c>
      <c r="L74" s="210" t="n">
        <v>1456.09658333333</v>
      </c>
      <c r="M74" s="210" t="n">
        <v>1309.27158333333</v>
      </c>
      <c r="N74" s="210" t="n">
        <v>1309.27158333333</v>
      </c>
      <c r="O74" s="210" t="n">
        <v>1309.27158333333</v>
      </c>
      <c r="P74" s="210" t="n">
        <v>1309.27158333333</v>
      </c>
      <c r="Q74" s="210" t="n">
        <v>1309.27158333333</v>
      </c>
      <c r="R74" s="210" t="n">
        <v>1309.27158333333</v>
      </c>
      <c r="S74" s="210" t="n">
        <v>1309.27158333333</v>
      </c>
      <c r="T74" s="210" t="n">
        <v>1309.27158333333</v>
      </c>
      <c r="U74" s="210" t="n">
        <v>1309.27158333333</v>
      </c>
      <c r="V74" s="210" t="n">
        <v>1309.27158333333</v>
      </c>
      <c r="W74" s="210" t="n">
        <f aca="false">SUM(K74:V74)</f>
        <v>15858.0881666667</v>
      </c>
      <c r="X74" s="209"/>
      <c r="Y74" s="210" t="n">
        <f aca="false">$W74-E74</f>
        <v>-2337.91183333333</v>
      </c>
      <c r="Z74" s="209"/>
      <c r="AA74" s="210" t="n">
        <f aca="false">$W74-I74</f>
        <v>-2337.91183333333</v>
      </c>
      <c r="AE74" s="207"/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0</v>
      </c>
      <c r="F76" s="289"/>
      <c r="G76" s="290"/>
      <c r="H76" s="207"/>
      <c r="I76" s="210" t="n">
        <v>0</v>
      </c>
      <c r="J76" s="291" t="n">
        <v>0</v>
      </c>
      <c r="K76" s="210" t="n">
        <v>0</v>
      </c>
      <c r="L76" s="210" t="n">
        <v>0</v>
      </c>
      <c r="M76" s="210" t="n">
        <v>0</v>
      </c>
      <c r="N76" s="210" t="n">
        <v>0</v>
      </c>
      <c r="O76" s="210" t="n">
        <v>0</v>
      </c>
      <c r="P76" s="210" t="n">
        <v>0</v>
      </c>
      <c r="Q76" s="210" t="n">
        <v>0</v>
      </c>
      <c r="R76" s="210" t="n">
        <v>0</v>
      </c>
      <c r="S76" s="210" t="n">
        <v>0</v>
      </c>
      <c r="T76" s="210" t="n">
        <v>0</v>
      </c>
      <c r="U76" s="210" t="n">
        <v>0</v>
      </c>
      <c r="V76" s="210" t="n">
        <v>0</v>
      </c>
      <c r="W76" s="210" t="n">
        <f aca="false">SUM(K76:V76)</f>
        <v>0</v>
      </c>
      <c r="X76" s="209"/>
      <c r="Y76" s="210" t="n">
        <f aca="false">$W76-E76</f>
        <v>0</v>
      </c>
      <c r="Z76" s="209"/>
      <c r="AA76" s="210" t="n">
        <f aca="false">$W76-I76</f>
        <v>0</v>
      </c>
      <c r="AE76" s="207"/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0</v>
      </c>
      <c r="F77" s="289"/>
      <c r="G77" s="290"/>
      <c r="H77" s="207"/>
      <c r="I77" s="210" t="n">
        <v>0</v>
      </c>
      <c r="J77" s="291" t="n">
        <v>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 t="n">
        <f aca="false">SUM(K77:V77)</f>
        <v>0</v>
      </c>
      <c r="X77" s="209"/>
      <c r="Y77" s="210" t="n">
        <f aca="false">$W77-E77</f>
        <v>0</v>
      </c>
      <c r="Z77" s="209"/>
      <c r="AA77" s="210" t="n">
        <f aca="false">$W77-I77</f>
        <v>0</v>
      </c>
      <c r="AE77" s="207"/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0</v>
      </c>
      <c r="F78" s="289"/>
      <c r="G78" s="290"/>
      <c r="H78" s="207"/>
      <c r="I78" s="210" t="n">
        <v>0</v>
      </c>
      <c r="J78" s="291" t="n">
        <v>0</v>
      </c>
      <c r="K78" s="210" t="n">
        <v>0</v>
      </c>
      <c r="L78" s="210" t="n">
        <v>0</v>
      </c>
      <c r="M78" s="210" t="n">
        <v>0</v>
      </c>
      <c r="N78" s="210" t="n">
        <v>0</v>
      </c>
      <c r="O78" s="210" t="n">
        <v>0</v>
      </c>
      <c r="P78" s="210" t="n">
        <v>0</v>
      </c>
      <c r="Q78" s="210" t="n">
        <v>0</v>
      </c>
      <c r="R78" s="210" t="n">
        <v>0</v>
      </c>
      <c r="S78" s="210" t="n">
        <v>0</v>
      </c>
      <c r="T78" s="210" t="n">
        <v>0</v>
      </c>
      <c r="U78" s="210" t="n">
        <v>0</v>
      </c>
      <c r="V78" s="210" t="n">
        <v>0</v>
      </c>
      <c r="W78" s="210" t="n">
        <f aca="false">SUM(K78:V78)</f>
        <v>0</v>
      </c>
      <c r="X78" s="209"/>
      <c r="Y78" s="210" t="n">
        <f aca="false">$W78-E78</f>
        <v>0</v>
      </c>
      <c r="Z78" s="209"/>
      <c r="AA78" s="210" t="n">
        <f aca="false">$W78-I78</f>
        <v>0</v>
      </c>
      <c r="AE78" s="207"/>
    </row>
    <row r="79" customFormat="false" ht="12.75" hidden="false" customHeight="false" outlineLevel="0" collapsed="false">
      <c r="B79" s="249" t="s">
        <v>173</v>
      </c>
      <c r="C79" s="249"/>
      <c r="D79" s="250"/>
      <c r="E79" s="207" t="n">
        <v>0</v>
      </c>
      <c r="F79" s="292"/>
      <c r="G79" s="290"/>
      <c r="H79" s="159"/>
      <c r="I79" s="210" t="n">
        <v>0</v>
      </c>
      <c r="J79" s="291" t="n">
        <v>0</v>
      </c>
      <c r="K79" s="210" t="n">
        <v>0</v>
      </c>
      <c r="L79" s="210" t="n">
        <v>0</v>
      </c>
      <c r="M79" s="210" t="n">
        <v>0</v>
      </c>
      <c r="N79" s="210" t="n">
        <v>0</v>
      </c>
      <c r="O79" s="210" t="n">
        <v>0</v>
      </c>
      <c r="P79" s="210" t="n">
        <v>0</v>
      </c>
      <c r="Q79" s="210" t="n">
        <v>0</v>
      </c>
      <c r="R79" s="210" t="n">
        <v>0</v>
      </c>
      <c r="S79" s="210" t="n">
        <v>0</v>
      </c>
      <c r="T79" s="210" t="n">
        <v>0</v>
      </c>
      <c r="U79" s="210" t="n">
        <v>0</v>
      </c>
      <c r="V79" s="210" t="n"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/>
    </row>
    <row r="80" customFormat="false" ht="13.5" hidden="false" customHeight="false" outlineLevel="0" collapsed="false">
      <c r="B80" s="249" t="s">
        <v>173</v>
      </c>
      <c r="C80" s="249"/>
      <c r="D80" s="250"/>
      <c r="E80" s="293" t="n">
        <v>0</v>
      </c>
      <c r="F80" s="292"/>
      <c r="G80" s="294"/>
      <c r="H80" s="159"/>
      <c r="I80" s="295" t="n">
        <v>0</v>
      </c>
      <c r="J80" s="296" t="n">
        <v>0</v>
      </c>
      <c r="K80" s="210" t="n">
        <v>0</v>
      </c>
      <c r="L80" s="295" t="n">
        <v>0</v>
      </c>
      <c r="M80" s="295" t="n">
        <v>0</v>
      </c>
      <c r="N80" s="295" t="n">
        <v>0</v>
      </c>
      <c r="O80" s="295" t="n">
        <v>0</v>
      </c>
      <c r="P80" s="295" t="n">
        <v>0</v>
      </c>
      <c r="Q80" s="295" t="n">
        <v>0</v>
      </c>
      <c r="R80" s="295" t="n">
        <v>0</v>
      </c>
      <c r="S80" s="295" t="n">
        <v>0</v>
      </c>
      <c r="T80" s="295" t="n">
        <v>0</v>
      </c>
      <c r="U80" s="295" t="n">
        <v>0</v>
      </c>
      <c r="V80" s="295" t="n"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07"/>
    </row>
    <row r="81" customFormat="false" ht="13.5" hidden="false" customHeight="false" outlineLevel="0" collapsed="false">
      <c r="B81" s="298" t="s">
        <v>174</v>
      </c>
      <c r="C81" s="298"/>
      <c r="D81" s="299"/>
      <c r="E81" s="300" t="n">
        <v>363917</v>
      </c>
      <c r="F81" s="264"/>
      <c r="G81" s="267" t="n">
        <v>0</v>
      </c>
      <c r="H81" s="267"/>
      <c r="I81" s="267" t="n">
        <v>363917</v>
      </c>
      <c r="J81" s="266" t="n">
        <v>1</v>
      </c>
      <c r="K81" s="267" t="n">
        <v>26185.515</v>
      </c>
      <c r="L81" s="267" t="n">
        <v>29121.9316666667</v>
      </c>
      <c r="M81" s="267" t="n">
        <v>26185.4316666667</v>
      </c>
      <c r="N81" s="267" t="n">
        <v>26185.4316666667</v>
      </c>
      <c r="O81" s="267" t="n">
        <v>26185.4316666667</v>
      </c>
      <c r="P81" s="267" t="n">
        <v>26185.4316666667</v>
      </c>
      <c r="Q81" s="267" t="n">
        <v>26185.4316666667</v>
      </c>
      <c r="R81" s="267" t="n">
        <v>26185.4316666667</v>
      </c>
      <c r="S81" s="267" t="n">
        <v>26185.4316666667</v>
      </c>
      <c r="T81" s="267" t="n">
        <v>26185.4316666667</v>
      </c>
      <c r="U81" s="267" t="n">
        <v>26185.4316666667</v>
      </c>
      <c r="V81" s="267" t="n">
        <v>26185.4316666667</v>
      </c>
      <c r="W81" s="269" t="n">
        <f aca="false">SUM(W62:W80)</f>
        <v>317161.763333333</v>
      </c>
      <c r="X81" s="218"/>
      <c r="Y81" s="269" t="n">
        <f aca="false">SUM(Y62:Y80)</f>
        <v>-46755.2366666667</v>
      </c>
      <c r="Z81" s="49"/>
      <c r="AA81" s="269" t="n">
        <f aca="false">SUM(AA62:AA80)</f>
        <v>-46755.2366666667</v>
      </c>
      <c r="AE81" s="207"/>
    </row>
    <row r="82" customFormat="false" ht="12.75" hidden="false" customHeight="false" outlineLevel="0" collapsed="false">
      <c r="B82" s="270" t="s">
        <v>175</v>
      </c>
      <c r="C82" s="271"/>
      <c r="D82" s="272"/>
      <c r="E82" s="301" t="n">
        <v>1</v>
      </c>
      <c r="F82" s="302"/>
      <c r="G82" s="303" t="n">
        <v>26083</v>
      </c>
      <c r="H82" s="303"/>
      <c r="I82" s="303" t="n">
        <v>26084</v>
      </c>
      <c r="J82" s="304"/>
      <c r="K82" s="303" t="n">
        <v>0</v>
      </c>
      <c r="L82" s="303" t="n">
        <v>0</v>
      </c>
      <c r="M82" s="303" t="n">
        <v>0</v>
      </c>
      <c r="N82" s="303" t="n">
        <v>0</v>
      </c>
      <c r="O82" s="303" t="n">
        <v>0</v>
      </c>
      <c r="P82" s="303" t="n">
        <v>0</v>
      </c>
      <c r="Q82" s="303" t="n">
        <v>0</v>
      </c>
      <c r="R82" s="303" t="n">
        <v>0</v>
      </c>
      <c r="S82" s="303" t="n">
        <v>0</v>
      </c>
      <c r="T82" s="303" t="n">
        <v>0</v>
      </c>
      <c r="U82" s="303" t="n">
        <v>0</v>
      </c>
      <c r="V82" s="303" t="n">
        <v>0</v>
      </c>
      <c r="W82" s="303" t="n">
        <f aca="false">W81-W56</f>
        <v>0</v>
      </c>
      <c r="X82" s="305"/>
      <c r="Y82" s="303" t="n">
        <f aca="false">Y81-Y56</f>
        <v>-0.999999999985448</v>
      </c>
      <c r="Z82" s="306"/>
      <c r="AA82" s="303" t="n">
        <f aca="false">AA81-AA56</f>
        <v>-26084</v>
      </c>
      <c r="AE82" s="207"/>
    </row>
    <row r="83" customFormat="false" ht="12.75" hidden="false" customHeight="false" outlineLevel="0" collapsed="false">
      <c r="C83" s="0"/>
      <c r="D83" s="0"/>
      <c r="E83" s="0"/>
      <c r="AE83" s="207"/>
    </row>
    <row r="84" customFormat="false" ht="13.5" hidden="false" customHeight="false" outlineLevel="0" collapsed="false">
      <c r="C84" s="0"/>
      <c r="D84" s="0"/>
      <c r="E84" s="0"/>
      <c r="AE84" s="297"/>
    </row>
    <row r="85" customFormat="false" ht="13.5" hidden="false" customHeight="false" outlineLevel="0" collapsed="false">
      <c r="C85" s="0"/>
      <c r="D85" s="0"/>
      <c r="E85" s="0"/>
      <c r="AE85" s="308"/>
    </row>
    <row r="86" customFormat="false" ht="12.75" hidden="false" customHeight="false" outlineLevel="0" collapsed="false">
      <c r="C86" s="0"/>
      <c r="D86" s="0"/>
      <c r="E86" s="0"/>
      <c r="AE86" s="307"/>
    </row>
    <row r="88" customFormat="false" ht="12.75" hidden="false" customHeight="false" outlineLevel="0" collapsed="false">
      <c r="J88" s="20"/>
    </row>
  </sheetData>
  <printOptions headings="false" gridLines="false" gridLinesSet="true" horizontalCentered="true" verticalCentered="false"/>
  <pageMargins left="0" right="0" top="0.4" bottom="0.3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1" width="10.56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9.7"/>
    <col collapsed="false" customWidth="true" hidden="false" outlineLevel="0" max="8" min="8" style="0" width="0.85"/>
    <col collapsed="false" customWidth="true" hidden="false" outlineLevel="0" max="9" min="9" style="0" width="10.56"/>
    <col collapsed="false" customWidth="true" hidden="false" outlineLevel="0" max="10" min="10" style="0" width="9.56"/>
    <col collapsed="false" customWidth="true" hidden="true" outlineLevel="0" max="22" min="11" style="0" width="8.99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10.41"/>
    <col collapsed="false" customWidth="true" hidden="false" outlineLevel="0" max="30" min="30" style="0" width="0.7"/>
    <col collapsed="false" customWidth="true" hidden="false" outlineLevel="0" max="31" min="31" style="1" width="9.14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279"/>
      <c r="D3" s="14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277" t="n">
        <v>111705</v>
      </c>
      <c r="D4" s="278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11"/>
      <c r="D5" s="175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45926.8874862398</v>
      </c>
      <c r="AB5" s="16"/>
    </row>
    <row r="6" customFormat="false" ht="12.75" hidden="false" customHeight="false" outlineLevel="0" collapsed="false">
      <c r="B6" s="18" t="s">
        <v>187</v>
      </c>
      <c r="C6" s="280" t="n">
        <v>237</v>
      </c>
      <c r="D6" s="281"/>
      <c r="E6" s="173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45926.8874862398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XML/filtered-attachments/xls/Budget_2001_Consolidation___Legal.xls'#$111705 (0237)</v>
      </c>
    </row>
    <row r="8" customFormat="false" ht="12.75" hidden="false" customHeight="false" outlineLevel="0" collapsed="false">
      <c r="B8" s="181" t="s">
        <v>25</v>
      </c>
      <c r="C8" s="25" t="n">
        <v>11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11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984708</v>
      </c>
      <c r="F14" s="208"/>
      <c r="G14" s="210" t="n">
        <v>-102000</v>
      </c>
      <c r="H14" s="209"/>
      <c r="I14" s="210" t="n">
        <v>882708</v>
      </c>
      <c r="J14" s="206"/>
      <c r="K14" s="210" t="n">
        <v>79698</v>
      </c>
      <c r="L14" s="210" t="n">
        <v>79698</v>
      </c>
      <c r="M14" s="210" t="n">
        <v>79698</v>
      </c>
      <c r="N14" s="210" t="n">
        <v>79698</v>
      </c>
      <c r="O14" s="210" t="n">
        <v>79698</v>
      </c>
      <c r="P14" s="210" t="n">
        <v>79698</v>
      </c>
      <c r="Q14" s="210" t="n">
        <v>79698</v>
      </c>
      <c r="R14" s="210" t="n">
        <v>79698</v>
      </c>
      <c r="S14" s="210" t="n">
        <v>79698</v>
      </c>
      <c r="T14" s="210" t="n">
        <v>79698</v>
      </c>
      <c r="U14" s="210" t="n">
        <v>79698</v>
      </c>
      <c r="V14" s="210" t="n">
        <v>79698</v>
      </c>
      <c r="W14" s="210" t="n">
        <f aca="false">SUM(K14:V14)</f>
        <v>956376</v>
      </c>
      <c r="X14" s="16"/>
      <c r="Y14" s="210" t="n">
        <f aca="false">W14-E14</f>
        <v>-28332</v>
      </c>
      <c r="Z14" s="16"/>
      <c r="AA14" s="210" t="n">
        <f aca="false">W14-I14</f>
        <v>73668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23954</v>
      </c>
      <c r="F15" s="208"/>
      <c r="G15" s="210" t="n">
        <v>-18746</v>
      </c>
      <c r="H15" s="209"/>
      <c r="I15" s="210" t="n">
        <v>5208</v>
      </c>
      <c r="J15" s="206"/>
      <c r="K15" s="210" t="n">
        <v>1996.16</v>
      </c>
      <c r="L15" s="210" t="n">
        <v>1996.16</v>
      </c>
      <c r="M15" s="210" t="n">
        <v>1996.16</v>
      </c>
      <c r="N15" s="210" t="n">
        <v>1996.16</v>
      </c>
      <c r="O15" s="210" t="n">
        <v>1996.16</v>
      </c>
      <c r="P15" s="210" t="n">
        <v>1996.16</v>
      </c>
      <c r="Q15" s="210" t="n">
        <v>1996.16</v>
      </c>
      <c r="R15" s="210" t="n">
        <v>1996.16</v>
      </c>
      <c r="S15" s="210" t="n">
        <v>1996.16</v>
      </c>
      <c r="T15" s="210" t="n">
        <v>1996.16</v>
      </c>
      <c r="U15" s="210" t="n">
        <v>1996.16</v>
      </c>
      <c r="V15" s="210" t="n">
        <v>1996.16</v>
      </c>
      <c r="W15" s="210" t="n">
        <f aca="false">SUM(K15:V15)</f>
        <v>23953.92</v>
      </c>
      <c r="X15" s="16"/>
      <c r="Y15" s="210" t="n">
        <f aca="false">W15-E15</f>
        <v>-0.0799999999981083</v>
      </c>
      <c r="Z15" s="211"/>
      <c r="AA15" s="210" t="n">
        <f aca="false">W15-I15</f>
        <v>18745.92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21004</v>
      </c>
      <c r="F16" s="208"/>
      <c r="G16" s="210" t="n">
        <v>5396</v>
      </c>
      <c r="H16" s="209"/>
      <c r="I16" s="210" t="n">
        <v>26400</v>
      </c>
      <c r="J16" s="206"/>
      <c r="K16" s="210" t="n">
        <v>1750.33333333333</v>
      </c>
      <c r="L16" s="210" t="n">
        <v>1750.33333333333</v>
      </c>
      <c r="M16" s="210" t="n">
        <v>1750.33333333333</v>
      </c>
      <c r="N16" s="210" t="n">
        <v>1750.33333333333</v>
      </c>
      <c r="O16" s="210" t="n">
        <v>1750.33333333333</v>
      </c>
      <c r="P16" s="210" t="n">
        <v>1750.33333333333</v>
      </c>
      <c r="Q16" s="210" t="n">
        <v>1750.33333333333</v>
      </c>
      <c r="R16" s="210" t="n">
        <v>1750.33333333333</v>
      </c>
      <c r="S16" s="210" t="n">
        <v>1750.33333333333</v>
      </c>
      <c r="T16" s="210" t="n">
        <v>1750.33333333333</v>
      </c>
      <c r="U16" s="210" t="n">
        <v>1750.33333333333</v>
      </c>
      <c r="V16" s="210" t="n">
        <v>1750.33333333333</v>
      </c>
      <c r="W16" s="210" t="n">
        <f aca="false">SUM(K16:V16)</f>
        <v>21004</v>
      </c>
      <c r="X16" s="16"/>
      <c r="Y16" s="210" t="n">
        <f aca="false">W16-E16</f>
        <v>0</v>
      </c>
      <c r="Z16" s="211"/>
      <c r="AA16" s="210" t="n">
        <f aca="false">W16-I16</f>
        <v>-5396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15900</v>
      </c>
      <c r="F17" s="208"/>
      <c r="G17" s="210" t="n">
        <v>-11700</v>
      </c>
      <c r="H17" s="209"/>
      <c r="I17" s="210" t="n">
        <v>4200</v>
      </c>
      <c r="J17" s="206"/>
      <c r="K17" s="210" t="n">
        <v>1325</v>
      </c>
      <c r="L17" s="210" t="n">
        <v>1325</v>
      </c>
      <c r="M17" s="210" t="n">
        <v>1325</v>
      </c>
      <c r="N17" s="210" t="n">
        <v>1325</v>
      </c>
      <c r="O17" s="210" t="n">
        <v>1325</v>
      </c>
      <c r="P17" s="210" t="n">
        <v>1325</v>
      </c>
      <c r="Q17" s="210" t="n">
        <v>1325</v>
      </c>
      <c r="R17" s="210" t="n">
        <v>1325</v>
      </c>
      <c r="S17" s="210" t="n">
        <v>1325</v>
      </c>
      <c r="T17" s="210" t="n">
        <v>1325</v>
      </c>
      <c r="U17" s="210" t="n">
        <v>1325</v>
      </c>
      <c r="V17" s="210" t="n">
        <v>1325</v>
      </c>
      <c r="W17" s="210" t="n">
        <f aca="false">SUM(K17:V17)</f>
        <v>15900</v>
      </c>
      <c r="X17" s="16"/>
      <c r="Y17" s="210" t="n">
        <f aca="false">W17-E17</f>
        <v>0</v>
      </c>
      <c r="Z17" s="211"/>
      <c r="AA17" s="210" t="n">
        <f aca="false">W17-I17</f>
        <v>11700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4020</v>
      </c>
      <c r="F18" s="208"/>
      <c r="G18" s="210" t="n">
        <v>-1860</v>
      </c>
      <c r="H18" s="209"/>
      <c r="I18" s="210" t="n">
        <v>2160</v>
      </c>
      <c r="J18" s="206"/>
      <c r="K18" s="210" t="n">
        <v>335</v>
      </c>
      <c r="L18" s="210" t="n">
        <v>335</v>
      </c>
      <c r="M18" s="210" t="n">
        <v>335</v>
      </c>
      <c r="N18" s="210" t="n">
        <v>335</v>
      </c>
      <c r="O18" s="210" t="n">
        <v>335</v>
      </c>
      <c r="P18" s="210" t="n">
        <v>335</v>
      </c>
      <c r="Q18" s="210" t="n">
        <v>335</v>
      </c>
      <c r="R18" s="210" t="n">
        <v>335</v>
      </c>
      <c r="S18" s="210" t="n">
        <v>335</v>
      </c>
      <c r="T18" s="210" t="n">
        <v>335</v>
      </c>
      <c r="U18" s="210" t="n">
        <v>335</v>
      </c>
      <c r="V18" s="210" t="n">
        <v>335</v>
      </c>
      <c r="W18" s="210" t="n">
        <f aca="false">SUM(K18:V18)</f>
        <v>4020</v>
      </c>
      <c r="X18" s="16"/>
      <c r="Y18" s="210" t="n">
        <f aca="false">W18-E18</f>
        <v>0</v>
      </c>
      <c r="Z18" s="211"/>
      <c r="AA18" s="210" t="n">
        <f aca="false">W18-I18</f>
        <v>1860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6336</v>
      </c>
      <c r="F19" s="208"/>
      <c r="G19" s="210" t="n">
        <v>-4728</v>
      </c>
      <c r="H19" s="209"/>
      <c r="I19" s="210" t="n">
        <v>1608</v>
      </c>
      <c r="J19" s="206"/>
      <c r="K19" s="210" t="n">
        <v>528</v>
      </c>
      <c r="L19" s="210" t="n">
        <v>528</v>
      </c>
      <c r="M19" s="210" t="n">
        <v>528</v>
      </c>
      <c r="N19" s="210" t="n">
        <v>528</v>
      </c>
      <c r="O19" s="210" t="n">
        <v>528</v>
      </c>
      <c r="P19" s="210" t="n">
        <v>528</v>
      </c>
      <c r="Q19" s="210" t="n">
        <v>528</v>
      </c>
      <c r="R19" s="210" t="n">
        <v>528</v>
      </c>
      <c r="S19" s="210" t="n">
        <v>528</v>
      </c>
      <c r="T19" s="210" t="n">
        <v>528</v>
      </c>
      <c r="U19" s="210" t="n">
        <v>528</v>
      </c>
      <c r="V19" s="210" t="n">
        <v>528</v>
      </c>
      <c r="W19" s="210" t="n">
        <f aca="false">SUM(K19:V19)</f>
        <v>6336</v>
      </c>
      <c r="X19" s="16"/>
      <c r="Y19" s="210" t="n">
        <f aca="false">W19-E19</f>
        <v>0</v>
      </c>
      <c r="Z19" s="211"/>
      <c r="AA19" s="210" t="n">
        <f aca="false">W19-I19</f>
        <v>4728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 t="n">
        <v>0</v>
      </c>
      <c r="L22" s="210" t="n">
        <v>0</v>
      </c>
      <c r="M22" s="210" t="n">
        <v>0</v>
      </c>
      <c r="N22" s="210" t="n">
        <v>0</v>
      </c>
      <c r="O22" s="210" t="n">
        <v>0</v>
      </c>
      <c r="P22" s="210" t="n">
        <v>0</v>
      </c>
      <c r="Q22" s="210" t="n">
        <v>0</v>
      </c>
      <c r="R22" s="210" t="n">
        <v>0</v>
      </c>
      <c r="S22" s="210" t="n">
        <v>0</v>
      </c>
      <c r="T22" s="210" t="n">
        <v>0</v>
      </c>
      <c r="U22" s="210" t="n">
        <v>0</v>
      </c>
      <c r="V22" s="210" t="n">
        <v>0</v>
      </c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 t="n">
        <v>336</v>
      </c>
      <c r="H24" s="209"/>
      <c r="I24" s="210" t="n">
        <v>336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-336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400</v>
      </c>
      <c r="F25" s="208"/>
      <c r="G25" s="210" t="n">
        <v>-400</v>
      </c>
      <c r="H25" s="209"/>
      <c r="I25" s="210" t="n">
        <v>0</v>
      </c>
      <c r="J25" s="206"/>
      <c r="K25" s="210" t="n">
        <v>33.3333333333333</v>
      </c>
      <c r="L25" s="210" t="n">
        <v>33.3333333333333</v>
      </c>
      <c r="M25" s="210" t="n">
        <v>33.3333333333333</v>
      </c>
      <c r="N25" s="210" t="n">
        <v>33.3333333333333</v>
      </c>
      <c r="O25" s="210" t="n">
        <v>33.3333333333333</v>
      </c>
      <c r="P25" s="210" t="n">
        <v>33.3333333333333</v>
      </c>
      <c r="Q25" s="210" t="n">
        <v>33.3333333333333</v>
      </c>
      <c r="R25" s="210" t="n">
        <v>33.3333333333333</v>
      </c>
      <c r="S25" s="210" t="n">
        <v>33.3333333333333</v>
      </c>
      <c r="T25" s="210" t="n">
        <v>33.3333333333333</v>
      </c>
      <c r="U25" s="210" t="n">
        <v>33.3333333333333</v>
      </c>
      <c r="V25" s="210" t="n">
        <v>33.3333333333333</v>
      </c>
      <c r="W25" s="210" t="n">
        <f aca="false">SUM(K25:V25)</f>
        <v>400</v>
      </c>
      <c r="X25" s="16"/>
      <c r="Y25" s="210" t="n">
        <f aca="false">W25-E25</f>
        <v>0</v>
      </c>
      <c r="Z25" s="211"/>
      <c r="AA25" s="210" t="n">
        <f aca="false">W25-I25</f>
        <v>400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4527</v>
      </c>
      <c r="F26" s="208"/>
      <c r="G26" s="210" t="n">
        <v>1077</v>
      </c>
      <c r="H26" s="209"/>
      <c r="I26" s="210" t="n">
        <v>5604</v>
      </c>
      <c r="J26" s="206"/>
      <c r="K26" s="210" t="n">
        <v>377.25</v>
      </c>
      <c r="L26" s="210" t="n">
        <v>377.25</v>
      </c>
      <c r="M26" s="210" t="n">
        <v>377.25</v>
      </c>
      <c r="N26" s="210" t="n">
        <v>377.25</v>
      </c>
      <c r="O26" s="210" t="n">
        <v>377.25</v>
      </c>
      <c r="P26" s="210" t="n">
        <v>377.25</v>
      </c>
      <c r="Q26" s="210" t="n">
        <v>377.25</v>
      </c>
      <c r="R26" s="210" t="n">
        <v>377.25</v>
      </c>
      <c r="S26" s="210" t="n">
        <v>377.25</v>
      </c>
      <c r="T26" s="210" t="n">
        <v>377.25</v>
      </c>
      <c r="U26" s="210" t="n">
        <v>377.25</v>
      </c>
      <c r="V26" s="210" t="n">
        <v>377.25</v>
      </c>
      <c r="W26" s="210" t="n">
        <f aca="false">SUM(K26:V26)</f>
        <v>4527</v>
      </c>
      <c r="X26" s="16"/>
      <c r="Y26" s="210" t="n">
        <f aca="false">W26-E26</f>
        <v>0</v>
      </c>
      <c r="Z26" s="211"/>
      <c r="AA26" s="210" t="n">
        <f aca="false">W26-I26</f>
        <v>-1077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3600</v>
      </c>
      <c r="F27" s="208"/>
      <c r="G27" s="210" t="n">
        <v>-3600</v>
      </c>
      <c r="H27" s="209"/>
      <c r="I27" s="210" t="n">
        <v>0</v>
      </c>
      <c r="J27" s="206"/>
      <c r="K27" s="210" t="n">
        <v>300</v>
      </c>
      <c r="L27" s="210" t="n">
        <v>300</v>
      </c>
      <c r="M27" s="210" t="n">
        <v>300</v>
      </c>
      <c r="N27" s="210" t="n">
        <v>300</v>
      </c>
      <c r="O27" s="210" t="n">
        <v>300</v>
      </c>
      <c r="P27" s="210" t="n">
        <v>300</v>
      </c>
      <c r="Q27" s="210" t="n">
        <v>300</v>
      </c>
      <c r="R27" s="210" t="n">
        <v>300</v>
      </c>
      <c r="S27" s="210" t="n">
        <v>300</v>
      </c>
      <c r="T27" s="210" t="n">
        <v>300</v>
      </c>
      <c r="U27" s="210" t="n">
        <v>300</v>
      </c>
      <c r="V27" s="210" t="n">
        <v>300</v>
      </c>
      <c r="W27" s="210" t="n">
        <f aca="false">SUM(K27:V27)</f>
        <v>3600</v>
      </c>
      <c r="X27" s="16"/>
      <c r="Y27" s="210" t="n">
        <f aca="false">W27-E27</f>
        <v>0</v>
      </c>
      <c r="Z27" s="211"/>
      <c r="AA27" s="210" t="n">
        <f aca="false">W27-I27</f>
        <v>3600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1075000</v>
      </c>
      <c r="F28" s="208"/>
      <c r="G28" s="210" t="n">
        <v>-300000</v>
      </c>
      <c r="H28" s="209"/>
      <c r="I28" s="210" t="n">
        <v>775000</v>
      </c>
      <c r="J28" s="206"/>
      <c r="K28" s="210" t="n">
        <v>67750</v>
      </c>
      <c r="L28" s="210" t="n">
        <v>67750</v>
      </c>
      <c r="M28" s="210" t="n">
        <v>67750</v>
      </c>
      <c r="N28" s="210" t="n">
        <v>67750</v>
      </c>
      <c r="O28" s="210" t="n">
        <v>67750</v>
      </c>
      <c r="P28" s="210" t="n">
        <v>67750</v>
      </c>
      <c r="Q28" s="210" t="n">
        <v>67750</v>
      </c>
      <c r="R28" s="210" t="n">
        <v>67750</v>
      </c>
      <c r="S28" s="210" t="n">
        <v>67750</v>
      </c>
      <c r="T28" s="210" t="n">
        <v>67750</v>
      </c>
      <c r="U28" s="210" t="n">
        <v>67750</v>
      </c>
      <c r="V28" s="210" t="n">
        <v>67750</v>
      </c>
      <c r="W28" s="210" t="n">
        <f aca="false">SUM(K28:V28)</f>
        <v>813000</v>
      </c>
      <c r="X28" s="16"/>
      <c r="Y28" s="210" t="n">
        <f aca="false">W28-E28</f>
        <v>-262000</v>
      </c>
      <c r="Z28" s="211"/>
      <c r="AA28" s="210" t="n">
        <f aca="false">W28-I28</f>
        <v>38000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8760</v>
      </c>
      <c r="F30" s="208"/>
      <c r="G30" s="210" t="n">
        <v>204</v>
      </c>
      <c r="H30" s="209"/>
      <c r="I30" s="210" t="n">
        <v>8964</v>
      </c>
      <c r="J30" s="206"/>
      <c r="K30" s="210" t="n">
        <v>730</v>
      </c>
      <c r="L30" s="210" t="n">
        <v>730</v>
      </c>
      <c r="M30" s="210" t="n">
        <v>730</v>
      </c>
      <c r="N30" s="210" t="n">
        <v>730</v>
      </c>
      <c r="O30" s="210" t="n">
        <v>730</v>
      </c>
      <c r="P30" s="210" t="n">
        <v>730</v>
      </c>
      <c r="Q30" s="210" t="n">
        <v>730</v>
      </c>
      <c r="R30" s="210" t="n">
        <v>730</v>
      </c>
      <c r="S30" s="210" t="n">
        <v>730</v>
      </c>
      <c r="T30" s="210" t="n">
        <v>730</v>
      </c>
      <c r="U30" s="210" t="n">
        <v>730</v>
      </c>
      <c r="V30" s="210" t="n">
        <v>730</v>
      </c>
      <c r="W30" s="210" t="n">
        <f aca="false">SUM(K30:V30)</f>
        <v>8760</v>
      </c>
      <c r="X30" s="16"/>
      <c r="Y30" s="210" t="n">
        <f aca="false">W30-E30</f>
        <v>0</v>
      </c>
      <c r="Z30" s="211"/>
      <c r="AA30" s="210" t="n">
        <f aca="false">W30-I30</f>
        <v>-204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/>
      <c r="H31" s="209"/>
      <c r="I31" s="210" t="n">
        <v>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4800</v>
      </c>
      <c r="F32" s="208"/>
      <c r="G32" s="210" t="n">
        <v>-4056</v>
      </c>
      <c r="H32" s="209"/>
      <c r="I32" s="210" t="n">
        <v>744</v>
      </c>
      <c r="J32" s="206"/>
      <c r="K32" s="210" t="n">
        <v>400</v>
      </c>
      <c r="L32" s="210" t="n">
        <v>400</v>
      </c>
      <c r="M32" s="210" t="n">
        <v>400</v>
      </c>
      <c r="N32" s="210" t="n">
        <v>400</v>
      </c>
      <c r="O32" s="210" t="n">
        <v>400</v>
      </c>
      <c r="P32" s="210" t="n">
        <v>400</v>
      </c>
      <c r="Q32" s="210" t="n">
        <v>400</v>
      </c>
      <c r="R32" s="210" t="n">
        <v>400</v>
      </c>
      <c r="S32" s="210" t="n">
        <v>400</v>
      </c>
      <c r="T32" s="210" t="n">
        <v>400</v>
      </c>
      <c r="U32" s="210" t="n">
        <v>400</v>
      </c>
      <c r="V32" s="210" t="n">
        <v>400</v>
      </c>
      <c r="W32" s="210" t="n">
        <f aca="false">SUM(K32:V32)</f>
        <v>4800</v>
      </c>
      <c r="X32" s="16"/>
      <c r="Y32" s="210" t="n">
        <f aca="false">W32-E32</f>
        <v>0</v>
      </c>
      <c r="Z32" s="211"/>
      <c r="AA32" s="210" t="n">
        <f aca="false">W32-I32</f>
        <v>4056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0</v>
      </c>
      <c r="F33" s="208"/>
      <c r="G33" s="210"/>
      <c r="H33" s="209"/>
      <c r="I33" s="210" t="n">
        <v>0</v>
      </c>
      <c r="J33" s="206"/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210" t="n">
        <v>0</v>
      </c>
      <c r="Q33" s="210" t="n">
        <v>0</v>
      </c>
      <c r="R33" s="210" t="n">
        <v>0</v>
      </c>
      <c r="S33" s="210" t="n">
        <v>0</v>
      </c>
      <c r="T33" s="210" t="n">
        <v>0</v>
      </c>
      <c r="U33" s="210" t="n">
        <v>0</v>
      </c>
      <c r="V33" s="210" t="n">
        <v>0</v>
      </c>
      <c r="W33" s="210" t="n">
        <f aca="false">SUM(K33:V33)</f>
        <v>0</v>
      </c>
      <c r="X33" s="16"/>
      <c r="Y33" s="210" t="n">
        <f aca="false">W33-E33</f>
        <v>0</v>
      </c>
      <c r="Z33" s="211"/>
      <c r="AA33" s="210" t="n">
        <f aca="false">W33-I33</f>
        <v>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2153009</v>
      </c>
      <c r="F40" s="220"/>
      <c r="G40" s="219" t="n">
        <v>-440077</v>
      </c>
      <c r="H40" s="49"/>
      <c r="I40" s="219" t="n">
        <v>1712932</v>
      </c>
      <c r="J40" s="218"/>
      <c r="K40" s="221" t="n">
        <v>155223.076666667</v>
      </c>
      <c r="L40" s="221" t="n">
        <v>155223.076666667</v>
      </c>
      <c r="M40" s="221" t="n">
        <v>155223.076666667</v>
      </c>
      <c r="N40" s="221" t="n">
        <v>155223.076666667</v>
      </c>
      <c r="O40" s="221" t="n">
        <v>155223.076666667</v>
      </c>
      <c r="P40" s="221" t="n">
        <v>155223.076666667</v>
      </c>
      <c r="Q40" s="221" t="n">
        <v>155223.076666667</v>
      </c>
      <c r="R40" s="221" t="n">
        <v>155223.076666667</v>
      </c>
      <c r="S40" s="221" t="n">
        <v>155223.076666667</v>
      </c>
      <c r="T40" s="221" t="n">
        <v>155223.076666667</v>
      </c>
      <c r="U40" s="221" t="n">
        <v>155223.076666667</v>
      </c>
      <c r="V40" s="221" t="n">
        <v>155223.076666667</v>
      </c>
      <c r="W40" s="221" t="n">
        <f aca="false">SUM(W14:W39)</f>
        <v>1862676.92</v>
      </c>
      <c r="X40" s="222"/>
      <c r="Y40" s="221" t="n">
        <f aca="false">SUM(Y14:Y39)</f>
        <v>-290332.08</v>
      </c>
      <c r="Z40" s="223"/>
      <c r="AA40" s="221" t="n">
        <f aca="false">SUM(AA14:AA39)</f>
        <v>149744.92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119269</v>
      </c>
      <c r="F41" s="208"/>
      <c r="G41" s="210" t="n">
        <v>-10000</v>
      </c>
      <c r="H41" s="209"/>
      <c r="I41" s="210" t="n">
        <v>109269</v>
      </c>
      <c r="J41" s="206"/>
      <c r="K41" s="210" t="n">
        <v>9546</v>
      </c>
      <c r="L41" s="210" t="n">
        <v>9546.25</v>
      </c>
      <c r="M41" s="210" t="n">
        <v>9546.25</v>
      </c>
      <c r="N41" s="210" t="n">
        <v>9546.25</v>
      </c>
      <c r="O41" s="210" t="n">
        <v>9546.25</v>
      </c>
      <c r="P41" s="210" t="n">
        <v>9546.25</v>
      </c>
      <c r="Q41" s="210" t="n">
        <v>9546.25</v>
      </c>
      <c r="R41" s="210" t="n">
        <v>9546.25</v>
      </c>
      <c r="S41" s="210" t="n">
        <v>9546.25</v>
      </c>
      <c r="T41" s="210" t="n">
        <v>9546.25</v>
      </c>
      <c r="U41" s="210" t="n">
        <v>9546.25</v>
      </c>
      <c r="V41" s="210" t="n">
        <v>9546.25</v>
      </c>
      <c r="W41" s="210" t="n">
        <f aca="false">SUM(K41:V41)</f>
        <v>114554.75</v>
      </c>
      <c r="X41" s="16"/>
      <c r="Y41" s="210" t="n">
        <f aca="false">W41-E41</f>
        <v>-4714.25</v>
      </c>
      <c r="Z41" s="16"/>
      <c r="AA41" s="210" t="n">
        <f aca="false">W41-I41</f>
        <v>5285.75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75283</v>
      </c>
      <c r="F42" s="208"/>
      <c r="G42" s="214" t="n">
        <v>-4000</v>
      </c>
      <c r="H42" s="209"/>
      <c r="I42" s="214" t="n">
        <v>71283</v>
      </c>
      <c r="J42" s="206"/>
      <c r="K42" s="214" t="n">
        <v>5330.21</v>
      </c>
      <c r="L42" s="214" t="n">
        <v>16163.043332</v>
      </c>
      <c r="M42" s="214" t="n">
        <v>5330.21</v>
      </c>
      <c r="N42" s="214" t="n">
        <v>5330.21</v>
      </c>
      <c r="O42" s="214" t="n">
        <v>5330.21</v>
      </c>
      <c r="P42" s="214" t="n">
        <v>5330.21</v>
      </c>
      <c r="Q42" s="214" t="n">
        <v>5330.21</v>
      </c>
      <c r="R42" s="214" t="n">
        <v>5330.21</v>
      </c>
      <c r="S42" s="214" t="n">
        <v>5330.21</v>
      </c>
      <c r="T42" s="214" t="n">
        <v>5330.21</v>
      </c>
      <c r="U42" s="214" t="n">
        <v>5330.21</v>
      </c>
      <c r="V42" s="214" t="n">
        <v>5330.21</v>
      </c>
      <c r="W42" s="214" t="n">
        <f aca="false">SUM(K42:V42)</f>
        <v>74795.353332</v>
      </c>
      <c r="X42" s="16"/>
      <c r="Y42" s="214" t="n">
        <f aca="false">W42-E42</f>
        <v>-487.646667999987</v>
      </c>
      <c r="Z42" s="16"/>
      <c r="AA42" s="214" t="n">
        <f aca="false">W42-I42</f>
        <v>3512.35333200001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194552</v>
      </c>
      <c r="F43" s="220"/>
      <c r="G43" s="219" t="n">
        <v>-14000</v>
      </c>
      <c r="H43" s="49"/>
      <c r="I43" s="219" t="n">
        <v>180552</v>
      </c>
      <c r="J43" s="218"/>
      <c r="K43" s="221" t="n">
        <v>14876.21</v>
      </c>
      <c r="L43" s="221" t="n">
        <v>25709.293332</v>
      </c>
      <c r="M43" s="221" t="n">
        <v>14876.46</v>
      </c>
      <c r="N43" s="221" t="n">
        <v>14876.46</v>
      </c>
      <c r="O43" s="221" t="n">
        <v>14876.46</v>
      </c>
      <c r="P43" s="221" t="n">
        <v>14876.46</v>
      </c>
      <c r="Q43" s="221" t="n">
        <v>14876.46</v>
      </c>
      <c r="R43" s="221" t="n">
        <v>14876.46</v>
      </c>
      <c r="S43" s="221" t="n">
        <v>14876.46</v>
      </c>
      <c r="T43" s="221" t="n">
        <v>14876.46</v>
      </c>
      <c r="U43" s="221" t="n">
        <v>14876.46</v>
      </c>
      <c r="V43" s="221" t="n">
        <v>14876.46</v>
      </c>
      <c r="W43" s="219" t="n">
        <f aca="false">SUM(K43:V43)</f>
        <v>189350.103332</v>
      </c>
      <c r="X43" s="222"/>
      <c r="Y43" s="221" t="n">
        <f aca="false">SUM(Y41:Y42)</f>
        <v>-5201.89666799999</v>
      </c>
      <c r="Z43" s="222"/>
      <c r="AA43" s="221" t="n">
        <f aca="false">SUM(AA41:AA42)</f>
        <v>8798.10333200001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112152</v>
      </c>
      <c r="F46" s="208"/>
      <c r="G46" s="210" t="n">
        <v>-16112</v>
      </c>
      <c r="H46" s="209"/>
      <c r="I46" s="210" t="n">
        <v>96040</v>
      </c>
      <c r="J46" s="206"/>
      <c r="K46" s="210" t="n">
        <v>8169.35333333333</v>
      </c>
      <c r="L46" s="210" t="n">
        <v>8169.35333333333</v>
      </c>
      <c r="M46" s="210" t="n">
        <v>8169.35333333333</v>
      </c>
      <c r="N46" s="210" t="n">
        <v>8169.35333333333</v>
      </c>
      <c r="O46" s="210" t="n">
        <v>8169.35333333333</v>
      </c>
      <c r="P46" s="210" t="n">
        <v>8169.35333333333</v>
      </c>
      <c r="Q46" s="210" t="n">
        <v>8169.35333333333</v>
      </c>
      <c r="R46" s="210" t="n">
        <v>8169.35333333333</v>
      </c>
      <c r="S46" s="210" t="n">
        <v>8169.35333333333</v>
      </c>
      <c r="T46" s="210" t="n">
        <v>8169.35333333333</v>
      </c>
      <c r="U46" s="210" t="n">
        <v>8169.35333333333</v>
      </c>
      <c r="V46" s="210" t="n">
        <v>8169.35333333333</v>
      </c>
      <c r="W46" s="210" t="n">
        <f aca="false">SUM(K46:V46)</f>
        <v>98032.24</v>
      </c>
      <c r="X46" s="16"/>
      <c r="Y46" s="210" t="n">
        <f aca="false">W46-E46</f>
        <v>-14119.76</v>
      </c>
      <c r="Z46" s="16"/>
      <c r="AA46" s="210" t="n">
        <f aca="false">W46-I46</f>
        <v>1992.24000000001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21555</v>
      </c>
      <c r="F47" s="208"/>
      <c r="G47" s="214" t="n">
        <v>-1008</v>
      </c>
      <c r="H47" s="209"/>
      <c r="I47" s="210" t="n">
        <v>20547</v>
      </c>
      <c r="J47" s="206"/>
      <c r="K47" s="214" t="n">
        <v>1712.225</v>
      </c>
      <c r="L47" s="214" t="n">
        <v>1712.225</v>
      </c>
      <c r="M47" s="214" t="n">
        <v>1712.225</v>
      </c>
      <c r="N47" s="214" t="n">
        <v>1712.225</v>
      </c>
      <c r="O47" s="214" t="n">
        <v>1712.225</v>
      </c>
      <c r="P47" s="214" t="n">
        <v>1712.225</v>
      </c>
      <c r="Q47" s="214" t="n">
        <v>1712.225</v>
      </c>
      <c r="R47" s="214" t="n">
        <v>1712.225</v>
      </c>
      <c r="S47" s="214" t="n">
        <v>1712.225</v>
      </c>
      <c r="T47" s="214" t="n">
        <v>1712.225</v>
      </c>
      <c r="U47" s="214" t="n">
        <v>1712.225</v>
      </c>
      <c r="V47" s="214" t="n">
        <v>1712.225</v>
      </c>
      <c r="W47" s="214" t="n">
        <f aca="false">SUM(K47:V47)</f>
        <v>20546.7</v>
      </c>
      <c r="X47" s="16"/>
      <c r="Y47" s="214" t="n">
        <f aca="false">W47-E47</f>
        <v>-1008.3</v>
      </c>
      <c r="Z47" s="16"/>
      <c r="AA47" s="214" t="n">
        <f aca="false">W47-I47</f>
        <v>-0.30000000000291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133707</v>
      </c>
      <c r="F48" s="220"/>
      <c r="G48" s="225" t="n">
        <v>-17120</v>
      </c>
      <c r="H48" s="49"/>
      <c r="I48" s="225" t="n">
        <v>116587</v>
      </c>
      <c r="J48" s="218"/>
      <c r="K48" s="225" t="n">
        <v>9881.57833333333</v>
      </c>
      <c r="L48" s="225" t="n">
        <v>9881.57833333333</v>
      </c>
      <c r="M48" s="225" t="n">
        <v>9881.57833333333</v>
      </c>
      <c r="N48" s="225" t="n">
        <v>9881.57833333333</v>
      </c>
      <c r="O48" s="225" t="n">
        <v>9881.57833333333</v>
      </c>
      <c r="P48" s="225" t="n">
        <v>9881.57833333333</v>
      </c>
      <c r="Q48" s="225" t="n">
        <v>9881.57833333333</v>
      </c>
      <c r="R48" s="225" t="n">
        <v>9881.57833333333</v>
      </c>
      <c r="S48" s="225" t="n">
        <v>9881.57833333333</v>
      </c>
      <c r="T48" s="225" t="n">
        <v>9881.57833333333</v>
      </c>
      <c r="U48" s="225" t="n">
        <v>9881.57833333333</v>
      </c>
      <c r="V48" s="225" t="n">
        <v>9881.57833333333</v>
      </c>
      <c r="W48" s="225" t="n">
        <f aca="false">SUM(K48:V48)</f>
        <v>118578.94</v>
      </c>
      <c r="X48" s="222"/>
      <c r="Y48" s="225" t="n">
        <f aca="false">SUM(Y44:Y47)</f>
        <v>-15128.06</v>
      </c>
      <c r="Z48" s="223"/>
      <c r="AA48" s="225" t="n">
        <f aca="false">SUM(AA44:AA47)</f>
        <v>1991.94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2481268</v>
      </c>
      <c r="F49" s="220"/>
      <c r="G49" s="225" t="n">
        <v>-471197</v>
      </c>
      <c r="H49" s="49"/>
      <c r="I49" s="225" t="n">
        <v>2010071</v>
      </c>
      <c r="J49" s="206"/>
      <c r="K49" s="225" t="n">
        <v>179980.865</v>
      </c>
      <c r="L49" s="225" t="n">
        <v>190813.948332</v>
      </c>
      <c r="M49" s="225" t="n">
        <v>179981.115</v>
      </c>
      <c r="N49" s="225" t="n">
        <v>179981.115</v>
      </c>
      <c r="O49" s="225" t="n">
        <v>179981.115</v>
      </c>
      <c r="P49" s="225" t="n">
        <v>179981.115</v>
      </c>
      <c r="Q49" s="225" t="n">
        <v>179981.115</v>
      </c>
      <c r="R49" s="225" t="n">
        <v>179981.115</v>
      </c>
      <c r="S49" s="225" t="n">
        <v>179981.115</v>
      </c>
      <c r="T49" s="225" t="n">
        <v>179981.115</v>
      </c>
      <c r="U49" s="225" t="n">
        <v>179981.115</v>
      </c>
      <c r="V49" s="225" t="n">
        <v>179981.115</v>
      </c>
      <c r="W49" s="225" t="n">
        <f aca="false">SUM(K49:V49)</f>
        <v>2170605.963332</v>
      </c>
      <c r="X49" s="16"/>
      <c r="Y49" s="225" t="n">
        <f aca="false">W49-E49</f>
        <v>-310662.036668</v>
      </c>
      <c r="Z49" s="223"/>
      <c r="AA49" s="225" t="n">
        <f aca="false">W49-I49</f>
        <v>160534.963332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-116184</v>
      </c>
      <c r="F51" s="208"/>
      <c r="G51" s="210" t="n">
        <v>-71000</v>
      </c>
      <c r="H51" s="209"/>
      <c r="I51" s="210" t="n">
        <v>-187184</v>
      </c>
      <c r="J51" s="206"/>
      <c r="K51" s="210" t="n">
        <v>-17436.625</v>
      </c>
      <c r="L51" s="210" t="n">
        <v>-17436.625</v>
      </c>
      <c r="M51" s="210" t="n">
        <v>-17436.625</v>
      </c>
      <c r="N51" s="210" t="n">
        <v>-17436.625</v>
      </c>
      <c r="O51" s="210" t="n">
        <v>-17436.625</v>
      </c>
      <c r="P51" s="210" t="n">
        <v>-17436.625</v>
      </c>
      <c r="Q51" s="210" t="n">
        <v>-17436.625</v>
      </c>
      <c r="R51" s="210" t="n">
        <v>-17436.625</v>
      </c>
      <c r="S51" s="210" t="n">
        <v>-17436.625</v>
      </c>
      <c r="T51" s="210" t="n">
        <v>-17436.625</v>
      </c>
      <c r="U51" s="210" t="n">
        <v>-17436.625</v>
      </c>
      <c r="V51" s="210" t="n">
        <v>-17436.625</v>
      </c>
      <c r="W51" s="210" t="n">
        <f aca="false">SUM(K51:V51)</f>
        <v>-209239.5</v>
      </c>
      <c r="X51" s="16"/>
      <c r="Y51" s="210" t="n">
        <f aca="false">W51-E51</f>
        <v>-93055.5</v>
      </c>
      <c r="Z51" s="211"/>
      <c r="AA51" s="210" t="n">
        <f aca="false">W51-I51</f>
        <v>-22055.5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-15744</v>
      </c>
      <c r="F52" s="208"/>
      <c r="G52" s="210" t="n">
        <v>-9000</v>
      </c>
      <c r="H52" s="209"/>
      <c r="I52" s="210" t="n">
        <v>-24744</v>
      </c>
      <c r="J52" s="206"/>
      <c r="K52" s="210" t="n">
        <v>-1505</v>
      </c>
      <c r="L52" s="210" t="n">
        <v>-1505</v>
      </c>
      <c r="M52" s="210" t="n">
        <v>-1505</v>
      </c>
      <c r="N52" s="210" t="n">
        <v>-1505</v>
      </c>
      <c r="O52" s="210" t="n">
        <v>-1505</v>
      </c>
      <c r="P52" s="210" t="n">
        <v>-1505</v>
      </c>
      <c r="Q52" s="210" t="n">
        <v>-1505</v>
      </c>
      <c r="R52" s="210" t="n">
        <v>-1505</v>
      </c>
      <c r="S52" s="210" t="n">
        <v>-1505</v>
      </c>
      <c r="T52" s="210" t="n">
        <v>-1505</v>
      </c>
      <c r="U52" s="210" t="n">
        <v>-1505</v>
      </c>
      <c r="V52" s="210" t="n">
        <v>-1505</v>
      </c>
      <c r="W52" s="210" t="n">
        <f aca="false">SUM(K52:V52)</f>
        <v>-18060</v>
      </c>
      <c r="X52" s="16"/>
      <c r="Y52" s="210" t="n">
        <f aca="false">W52-E52</f>
        <v>-2316</v>
      </c>
      <c r="Z52" s="211"/>
      <c r="AA52" s="210" t="n">
        <f aca="false">W52-I52</f>
        <v>6684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-8472</v>
      </c>
      <c r="F53" s="208"/>
      <c r="G53" s="210" t="n">
        <v>-5000</v>
      </c>
      <c r="H53" s="209"/>
      <c r="I53" s="210" t="n">
        <v>-13472</v>
      </c>
      <c r="J53" s="206"/>
      <c r="K53" s="210" t="n">
        <v>-1377</v>
      </c>
      <c r="L53" s="210" t="n">
        <v>-1377</v>
      </c>
      <c r="M53" s="210" t="n">
        <v>-1377</v>
      </c>
      <c r="N53" s="210" t="n">
        <v>-1377</v>
      </c>
      <c r="O53" s="210" t="n">
        <v>-1377</v>
      </c>
      <c r="P53" s="210" t="n">
        <v>-1377</v>
      </c>
      <c r="Q53" s="210" t="n">
        <v>-1377</v>
      </c>
      <c r="R53" s="210" t="n">
        <v>-1377</v>
      </c>
      <c r="S53" s="210" t="n">
        <v>-1377</v>
      </c>
      <c r="T53" s="210" t="n">
        <v>-1377</v>
      </c>
      <c r="U53" s="210" t="n">
        <v>-1377</v>
      </c>
      <c r="V53" s="210" t="n">
        <v>-1377</v>
      </c>
      <c r="W53" s="210" t="n">
        <f aca="false">SUM(K53:V53)</f>
        <v>-16524</v>
      </c>
      <c r="X53" s="16"/>
      <c r="Y53" s="210" t="n">
        <f aca="false">W53-E53</f>
        <v>-8052</v>
      </c>
      <c r="Z53" s="211"/>
      <c r="AA53" s="210" t="n">
        <f aca="false">W53-I53</f>
        <v>-3052</v>
      </c>
      <c r="AD53" s="8"/>
      <c r="AE53" s="9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-693000</v>
      </c>
      <c r="F54" s="208"/>
      <c r="G54" s="214" t="n">
        <v>450000</v>
      </c>
      <c r="H54" s="209"/>
      <c r="I54" s="210" t="n">
        <v>-243000</v>
      </c>
      <c r="J54" s="206"/>
      <c r="K54" s="214" t="n">
        <v>-23416.6666666667</v>
      </c>
      <c r="L54" s="214" t="n">
        <v>-23416.6666666667</v>
      </c>
      <c r="M54" s="214" t="n">
        <v>-23416.6666666667</v>
      </c>
      <c r="N54" s="214" t="n">
        <v>-23416.6666666667</v>
      </c>
      <c r="O54" s="214" t="n">
        <v>-23416.6666666667</v>
      </c>
      <c r="P54" s="214" t="n">
        <v>-23416.6666666667</v>
      </c>
      <c r="Q54" s="214" t="n">
        <v>-23416.6666666667</v>
      </c>
      <c r="R54" s="214" t="n">
        <v>-23416.6666666667</v>
      </c>
      <c r="S54" s="214" t="n">
        <v>-23416.6666666667</v>
      </c>
      <c r="T54" s="214" t="n">
        <v>-23416.6666666667</v>
      </c>
      <c r="U54" s="214" t="n">
        <v>-23416.6666666667</v>
      </c>
      <c r="V54" s="214" t="n">
        <v>-23416.6666666667</v>
      </c>
      <c r="W54" s="214" t="n">
        <f aca="false">SUM(K54:V54)</f>
        <v>-281000</v>
      </c>
      <c r="X54" s="16"/>
      <c r="Y54" s="214" t="n">
        <f aca="false">W54-E54</f>
        <v>412000</v>
      </c>
      <c r="Z54" s="211"/>
      <c r="AA54" s="214" t="n">
        <f aca="false">W54-I54</f>
        <v>-38000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v>-833400</v>
      </c>
      <c r="F55" s="220"/>
      <c r="G55" s="229" t="n">
        <v>365000</v>
      </c>
      <c r="H55" s="49"/>
      <c r="I55" s="229" t="n">
        <v>-468400</v>
      </c>
      <c r="J55" s="218"/>
      <c r="K55" s="229" t="n">
        <v>-43735.2916666667</v>
      </c>
      <c r="L55" s="229" t="n">
        <v>-43735.2916666667</v>
      </c>
      <c r="M55" s="229" t="n">
        <v>-43735.2916666667</v>
      </c>
      <c r="N55" s="229" t="n">
        <v>-43735.2916666667</v>
      </c>
      <c r="O55" s="229" t="n">
        <v>-43735.2916666667</v>
      </c>
      <c r="P55" s="229" t="n">
        <v>-43735.2916666667</v>
      </c>
      <c r="Q55" s="229" t="n">
        <v>-43735.2916666667</v>
      </c>
      <c r="R55" s="229" t="n">
        <v>-43735.2916666667</v>
      </c>
      <c r="S55" s="229" t="n">
        <v>-43735.2916666667</v>
      </c>
      <c r="T55" s="229" t="n">
        <v>-43735.2916666667</v>
      </c>
      <c r="U55" s="229" t="n">
        <v>-43735.2916666667</v>
      </c>
      <c r="V55" s="229" t="n">
        <v>-43735.2916666667</v>
      </c>
      <c r="W55" s="229" t="n">
        <f aca="false">SUM(K55:V55)</f>
        <v>-524823.5</v>
      </c>
      <c r="X55" s="222"/>
      <c r="Y55" s="229" t="n">
        <f aca="false">SUM(Y51:Y54)</f>
        <v>308576.5</v>
      </c>
      <c r="Z55" s="223"/>
      <c r="AA55" s="229" t="n">
        <f aca="false">W55-I55</f>
        <v>-56423.5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v>1647868</v>
      </c>
      <c r="F56" s="234"/>
      <c r="G56" s="233" t="n">
        <v>-106197</v>
      </c>
      <c r="H56" s="235"/>
      <c r="I56" s="233" t="n">
        <v>1541671</v>
      </c>
      <c r="J56" s="232"/>
      <c r="K56" s="233" t="n">
        <v>136245.573333333</v>
      </c>
      <c r="L56" s="233" t="n">
        <v>147078.656665333</v>
      </c>
      <c r="M56" s="233" t="n">
        <v>136245.823333333</v>
      </c>
      <c r="N56" s="233" t="n">
        <v>136245.823333333</v>
      </c>
      <c r="O56" s="233" t="n">
        <v>136245.823333333</v>
      </c>
      <c r="P56" s="233" t="n">
        <v>136245.823333333</v>
      </c>
      <c r="Q56" s="233" t="n">
        <v>136245.823333333</v>
      </c>
      <c r="R56" s="233" t="n">
        <v>136245.823333333</v>
      </c>
      <c r="S56" s="233" t="n">
        <v>136245.823333333</v>
      </c>
      <c r="T56" s="233" t="n">
        <v>136245.823333333</v>
      </c>
      <c r="U56" s="233" t="n">
        <v>136245.823333333</v>
      </c>
      <c r="V56" s="233" t="n">
        <v>136245.823333333</v>
      </c>
      <c r="W56" s="233" t="n">
        <f aca="false">+W49+W55</f>
        <v>1645782.463332</v>
      </c>
      <c r="X56" s="222"/>
      <c r="Y56" s="233" t="n">
        <f aca="false">+Y49+Y55</f>
        <v>-2085.53666799981</v>
      </c>
      <c r="Z56" s="236"/>
      <c r="AA56" s="233" t="n">
        <f aca="false">+AA49+AA55</f>
        <v>104111.463332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A58" s="237" t="s">
        <v>232</v>
      </c>
      <c r="C58" s="16"/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C59" s="0"/>
      <c r="H59" s="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E59" s="283"/>
    </row>
    <row r="60" customFormat="false" ht="12.75" hidden="false" customHeight="false" outlineLevel="0" collapsed="false">
      <c r="C60" s="0"/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8"/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288" t="n">
        <v>0.0607613717049476</v>
      </c>
      <c r="K62" s="246" t="n">
        <v>8278.46792446037</v>
      </c>
      <c r="L62" s="246" t="n">
        <v>8936.70092750669</v>
      </c>
      <c r="M62" s="246" t="n">
        <v>8278.48311480329</v>
      </c>
      <c r="N62" s="246" t="n">
        <v>8278.48311480329</v>
      </c>
      <c r="O62" s="246" t="n">
        <v>8278.48311480329</v>
      </c>
      <c r="P62" s="246" t="n">
        <v>8278.48311480329</v>
      </c>
      <c r="Q62" s="246" t="n">
        <v>8278.48311480329</v>
      </c>
      <c r="R62" s="246" t="n">
        <v>8278.48311480329</v>
      </c>
      <c r="S62" s="246" t="n">
        <v>8278.48311480329</v>
      </c>
      <c r="T62" s="246" t="n">
        <v>8278.48311480329</v>
      </c>
      <c r="U62" s="246" t="n">
        <v>8278.48311480329</v>
      </c>
      <c r="V62" s="246" t="n">
        <v>8278.48311480329</v>
      </c>
      <c r="W62" s="246" t="n">
        <f aca="false">SUM(K62:V62)</f>
        <v>99999.9999999999</v>
      </c>
      <c r="X62" s="248"/>
      <c r="Y62" s="246" t="n">
        <f aca="false">$W62-E62</f>
        <v>99999.9999999999</v>
      </c>
      <c r="Z62" s="248"/>
      <c r="AA62" s="246" t="n">
        <f aca="false">$W62-I62</f>
        <v>99999.9999999999</v>
      </c>
      <c r="AE62" s="285"/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210" t="n">
        <v>0</v>
      </c>
      <c r="Q64" s="210" t="n">
        <v>0</v>
      </c>
      <c r="R64" s="210" t="n">
        <v>0</v>
      </c>
      <c r="S64" s="210" t="n">
        <v>0</v>
      </c>
      <c r="T64" s="210" t="n">
        <v>0</v>
      </c>
      <c r="U64" s="210" t="n">
        <v>0</v>
      </c>
      <c r="V64" s="210" t="n"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v>0</v>
      </c>
      <c r="L65" s="210" t="n">
        <v>0</v>
      </c>
      <c r="M65" s="210" t="n">
        <v>0</v>
      </c>
      <c r="N65" s="210" t="n">
        <v>0</v>
      </c>
      <c r="O65" s="210" t="n">
        <v>0</v>
      </c>
      <c r="P65" s="210" t="n">
        <v>0</v>
      </c>
      <c r="Q65" s="210" t="n">
        <v>0</v>
      </c>
      <c r="R65" s="210" t="n">
        <v>0</v>
      </c>
      <c r="S65" s="210" t="n">
        <v>0</v>
      </c>
      <c r="T65" s="210" t="n">
        <v>0</v>
      </c>
      <c r="U65" s="210" t="n">
        <v>0</v>
      </c>
      <c r="V65" s="210" t="n"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184697</v>
      </c>
      <c r="F66" s="289"/>
      <c r="G66" s="290"/>
      <c r="H66" s="207"/>
      <c r="I66" s="210" t="n">
        <v>184697</v>
      </c>
      <c r="J66" s="291" t="n">
        <v>0.16144069362027</v>
      </c>
      <c r="K66" s="210" t="n">
        <v>21995.5798616247</v>
      </c>
      <c r="L66" s="210" t="n">
        <v>23744.480348789</v>
      </c>
      <c r="M66" s="210" t="n">
        <v>21995.6202217981</v>
      </c>
      <c r="N66" s="210" t="n">
        <v>21995.6202217981</v>
      </c>
      <c r="O66" s="210" t="n">
        <v>21995.6202217981</v>
      </c>
      <c r="P66" s="210" t="n">
        <v>21995.6202217981</v>
      </c>
      <c r="Q66" s="210" t="n">
        <v>21995.6202217981</v>
      </c>
      <c r="R66" s="210" t="n">
        <v>21995.6202217981</v>
      </c>
      <c r="S66" s="210" t="n">
        <v>21995.6202217981</v>
      </c>
      <c r="T66" s="210" t="n">
        <v>21995.6202217981</v>
      </c>
      <c r="U66" s="210" t="n">
        <v>21995.6202217981</v>
      </c>
      <c r="V66" s="210" t="n">
        <v>21995.6202217981</v>
      </c>
      <c r="W66" s="210" t="n">
        <f aca="false">SUM(K66:V66)</f>
        <v>265696.262428395</v>
      </c>
      <c r="X66" s="209"/>
      <c r="Y66" s="210" t="n">
        <f aca="false">$W66-E66</f>
        <v>80999.2624283952</v>
      </c>
      <c r="Z66" s="209"/>
      <c r="AA66" s="210" t="n">
        <f aca="false">$W66-I66</f>
        <v>80999.2624283952</v>
      </c>
      <c r="AE66" s="207" t="n">
        <f aca="false">29000-35000</f>
        <v>-6000</v>
      </c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328667</v>
      </c>
      <c r="F67" s="289"/>
      <c r="G67" s="290"/>
      <c r="H67" s="207"/>
      <c r="I67" s="210" t="n">
        <v>328667</v>
      </c>
      <c r="J67" s="291" t="n">
        <v>0.22637945488732</v>
      </c>
      <c r="K67" s="210" t="n">
        <v>30843.1986220104</v>
      </c>
      <c r="L67" s="210" t="n">
        <v>33295.5861214574</v>
      </c>
      <c r="M67" s="210" t="n">
        <v>30843.2552168741</v>
      </c>
      <c r="N67" s="210" t="n">
        <v>30843.2552168741</v>
      </c>
      <c r="O67" s="210" t="n">
        <v>30843.2552168741</v>
      </c>
      <c r="P67" s="210" t="n">
        <v>30843.2552168741</v>
      </c>
      <c r="Q67" s="210" t="n">
        <v>30843.2552168741</v>
      </c>
      <c r="R67" s="210" t="n">
        <v>30843.2552168741</v>
      </c>
      <c r="S67" s="210" t="n">
        <v>30843.2552168741</v>
      </c>
      <c r="T67" s="210" t="n">
        <v>30843.2552168741</v>
      </c>
      <c r="U67" s="210" t="n">
        <v>30843.2552168741</v>
      </c>
      <c r="V67" s="210" t="n">
        <v>30843.2552168741</v>
      </c>
      <c r="W67" s="210" t="n">
        <f aca="false">SUM(K67:V67)</f>
        <v>372571.336912208</v>
      </c>
      <c r="X67" s="209"/>
      <c r="Y67" s="210" t="n">
        <f aca="false">$W67-E67</f>
        <v>43904.3369122085</v>
      </c>
      <c r="Z67" s="209"/>
      <c r="AA67" s="210" t="n">
        <f aca="false">$W67-I67</f>
        <v>43904.3369122085</v>
      </c>
      <c r="AE67" s="207" t="n">
        <f aca="false">94000-75000</f>
        <v>19000</v>
      </c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v>0</v>
      </c>
      <c r="L68" s="210" t="n">
        <v>0</v>
      </c>
      <c r="M68" s="210" t="n">
        <v>0</v>
      </c>
      <c r="N68" s="210" t="n">
        <v>0</v>
      </c>
      <c r="O68" s="210" t="n">
        <v>0</v>
      </c>
      <c r="P68" s="210" t="n">
        <v>0</v>
      </c>
      <c r="Q68" s="210" t="n">
        <v>0</v>
      </c>
      <c r="R68" s="210" t="n">
        <v>0</v>
      </c>
      <c r="S68" s="210" t="n">
        <v>0</v>
      </c>
      <c r="T68" s="210" t="n">
        <v>0</v>
      </c>
      <c r="U68" s="210" t="n">
        <v>0</v>
      </c>
      <c r="V68" s="210" t="n"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v>0</v>
      </c>
      <c r="L70" s="210" t="n">
        <v>0</v>
      </c>
      <c r="M70" s="210" t="n">
        <v>0</v>
      </c>
      <c r="N70" s="210" t="n">
        <v>0</v>
      </c>
      <c r="O70" s="210" t="n">
        <v>0</v>
      </c>
      <c r="P70" s="210" t="n">
        <v>0</v>
      </c>
      <c r="Q70" s="210" t="n">
        <v>0</v>
      </c>
      <c r="R70" s="210" t="n">
        <v>0</v>
      </c>
      <c r="S70" s="210" t="n">
        <v>0</v>
      </c>
      <c r="T70" s="210" t="n">
        <v>0</v>
      </c>
      <c r="U70" s="210" t="n">
        <v>0</v>
      </c>
      <c r="V70" s="210" t="n"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516718</v>
      </c>
      <c r="F71" s="289"/>
      <c r="G71" s="290"/>
      <c r="H71" s="207"/>
      <c r="I71" s="210" t="n">
        <v>516718</v>
      </c>
      <c r="J71" s="291" t="n">
        <v>0.334394074284457</v>
      </c>
      <c r="K71" s="210" t="n">
        <v>45559.7123701551</v>
      </c>
      <c r="L71" s="210" t="n">
        <v>49182.2312426057</v>
      </c>
      <c r="M71" s="210" t="n">
        <v>45559.7959686737</v>
      </c>
      <c r="N71" s="210" t="n">
        <v>45559.7959686737</v>
      </c>
      <c r="O71" s="210" t="n">
        <v>45559.7959686737</v>
      </c>
      <c r="P71" s="210" t="n">
        <v>45559.7959686737</v>
      </c>
      <c r="Q71" s="210" t="n">
        <v>45559.7959686737</v>
      </c>
      <c r="R71" s="210" t="n">
        <v>45559.7959686737</v>
      </c>
      <c r="S71" s="210" t="n">
        <v>45559.7959686737</v>
      </c>
      <c r="T71" s="210" t="n">
        <v>45559.7959686737</v>
      </c>
      <c r="U71" s="210" t="n">
        <v>45559.7959686737</v>
      </c>
      <c r="V71" s="210" t="n">
        <v>45559.7959686737</v>
      </c>
      <c r="W71" s="210" t="n">
        <f aca="false">SUM(K71:V71)</f>
        <v>550339.903299498</v>
      </c>
      <c r="X71" s="209"/>
      <c r="Y71" s="210" t="n">
        <f aca="false">$W71-E71</f>
        <v>33621.9032994979</v>
      </c>
      <c r="Z71" s="209"/>
      <c r="AA71" s="210" t="n">
        <f aca="false">$W71-I71</f>
        <v>33621.9032994979</v>
      </c>
      <c r="AE71" s="207" t="n">
        <f aca="false">109000-82000</f>
        <v>27000</v>
      </c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v>0</v>
      </c>
      <c r="L72" s="210" t="n">
        <v>0</v>
      </c>
      <c r="M72" s="210" t="n">
        <v>0</v>
      </c>
      <c r="N72" s="210" t="n">
        <v>0</v>
      </c>
      <c r="O72" s="210" t="n">
        <v>0</v>
      </c>
      <c r="P72" s="210" t="n">
        <v>0</v>
      </c>
      <c r="Q72" s="210" t="n">
        <v>0</v>
      </c>
      <c r="R72" s="210" t="n">
        <v>0</v>
      </c>
      <c r="S72" s="210" t="n">
        <v>0</v>
      </c>
      <c r="T72" s="210" t="n">
        <v>0</v>
      </c>
      <c r="U72" s="210" t="n">
        <v>0</v>
      </c>
      <c r="V72" s="210" t="n"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95461</v>
      </c>
      <c r="F73" s="289"/>
      <c r="G73" s="290"/>
      <c r="H73" s="207"/>
      <c r="I73" s="210" t="n">
        <v>95461</v>
      </c>
      <c r="J73" s="291" t="n">
        <v>0.041921889752106</v>
      </c>
      <c r="K73" s="210" t="n">
        <v>5711.67190449247</v>
      </c>
      <c r="L73" s="210" t="n">
        <v>6165.81522961195</v>
      </c>
      <c r="M73" s="210" t="n">
        <v>5711.68238496491</v>
      </c>
      <c r="N73" s="210" t="n">
        <v>5711.68238496491</v>
      </c>
      <c r="O73" s="210" t="n">
        <v>5711.68238496491</v>
      </c>
      <c r="P73" s="210" t="n">
        <v>5711.68238496491</v>
      </c>
      <c r="Q73" s="210" t="n">
        <v>5711.68238496491</v>
      </c>
      <c r="R73" s="210" t="n">
        <v>5711.68238496491</v>
      </c>
      <c r="S73" s="210" t="n">
        <v>5711.68238496491</v>
      </c>
      <c r="T73" s="210" t="n">
        <v>5711.68238496491</v>
      </c>
      <c r="U73" s="210" t="n">
        <v>5711.68238496491</v>
      </c>
      <c r="V73" s="210" t="n">
        <v>5711.68238496491</v>
      </c>
      <c r="W73" s="210" t="n">
        <f aca="false">SUM(K73:V73)</f>
        <v>68994.3109837535</v>
      </c>
      <c r="X73" s="209"/>
      <c r="Y73" s="210" t="n">
        <f aca="false">$W73-E73</f>
        <v>-26466.6890162465</v>
      </c>
      <c r="Z73" s="209"/>
      <c r="AA73" s="210" t="n">
        <f aca="false">$W73-I73</f>
        <v>-26466.6890162465</v>
      </c>
      <c r="AE73" s="207" t="n">
        <f aca="false">(70000*0.3)-(40000*0.3)</f>
        <v>9000</v>
      </c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86064</v>
      </c>
      <c r="F74" s="289"/>
      <c r="G74" s="290"/>
      <c r="H74" s="207"/>
      <c r="I74" s="210" t="n">
        <v>86064</v>
      </c>
      <c r="J74" s="291" t="n">
        <v>0.0600694871504737</v>
      </c>
      <c r="K74" s="210" t="n">
        <v>8184.20171665558</v>
      </c>
      <c r="L74" s="210" t="n">
        <v>8834.93947666717</v>
      </c>
      <c r="M74" s="210" t="n">
        <v>8184.21673402737</v>
      </c>
      <c r="N74" s="210" t="n">
        <v>8184.21673402737</v>
      </c>
      <c r="O74" s="210" t="n">
        <v>8184.21673402737</v>
      </c>
      <c r="P74" s="210" t="n">
        <v>8184.21673402737</v>
      </c>
      <c r="Q74" s="210" t="n">
        <v>8184.21673402737</v>
      </c>
      <c r="R74" s="210" t="n">
        <v>8184.21673402737</v>
      </c>
      <c r="S74" s="210" t="n">
        <v>8184.21673402737</v>
      </c>
      <c r="T74" s="210" t="n">
        <v>8184.21673402737</v>
      </c>
      <c r="U74" s="210" t="n">
        <v>8184.21673402737</v>
      </c>
      <c r="V74" s="210" t="n">
        <v>8184.21673402737</v>
      </c>
      <c r="W74" s="210" t="n">
        <f aca="false">SUM(K74:V74)</f>
        <v>98861.3085335964</v>
      </c>
      <c r="X74" s="209"/>
      <c r="Y74" s="210" t="n">
        <f aca="false">$W74-E74</f>
        <v>12797.3085335964</v>
      </c>
      <c r="Z74" s="209"/>
      <c r="AA74" s="210" t="n">
        <f aca="false">$W74-I74</f>
        <v>12797.3085335964</v>
      </c>
      <c r="AE74" s="207"/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56482</v>
      </c>
      <c r="F76" s="289"/>
      <c r="G76" s="290"/>
      <c r="H76" s="207"/>
      <c r="I76" s="210" t="n">
        <v>56482</v>
      </c>
      <c r="J76" s="291" t="n">
        <v>0.0239393596243733</v>
      </c>
      <c r="K76" s="210" t="n">
        <v>3261.63177725559</v>
      </c>
      <c r="L76" s="210" t="n">
        <v>3520.96885498114</v>
      </c>
      <c r="M76" s="210" t="n">
        <v>3261.6377620955</v>
      </c>
      <c r="N76" s="210" t="n">
        <v>3261.6377620955</v>
      </c>
      <c r="O76" s="210" t="n">
        <v>3261.6377620955</v>
      </c>
      <c r="P76" s="210" t="n">
        <v>3261.6377620955</v>
      </c>
      <c r="Q76" s="210" t="n">
        <v>3261.6377620955</v>
      </c>
      <c r="R76" s="210" t="n">
        <v>3261.6377620955</v>
      </c>
      <c r="S76" s="210" t="n">
        <v>3261.6377620955</v>
      </c>
      <c r="T76" s="210" t="n">
        <v>3261.6377620955</v>
      </c>
      <c r="U76" s="210" t="n">
        <v>3261.6377620955</v>
      </c>
      <c r="V76" s="210" t="n">
        <v>3261.6377620955</v>
      </c>
      <c r="W76" s="210" t="n">
        <f aca="false">SUM(K76:V76)</f>
        <v>39398.9782531917</v>
      </c>
      <c r="X76" s="209"/>
      <c r="Y76" s="210" t="n">
        <f aca="false">$W76-E76</f>
        <v>-17083.0217468083</v>
      </c>
      <c r="Z76" s="209"/>
      <c r="AA76" s="210" t="n">
        <f aca="false">$W76-I76</f>
        <v>-17083.0217468083</v>
      </c>
      <c r="AE76" s="207" t="n">
        <f aca="false">(70000*0.5)-(40000*0.5)</f>
        <v>15000</v>
      </c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51136</v>
      </c>
      <c r="F77" s="289"/>
      <c r="G77" s="290"/>
      <c r="H77" s="207"/>
      <c r="I77" s="210" t="n">
        <v>51136</v>
      </c>
      <c r="J77" s="291" t="n">
        <v>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 t="n">
        <f aca="false">SUM(K77:V77)</f>
        <v>0</v>
      </c>
      <c r="X77" s="209"/>
      <c r="Y77" s="210" t="n">
        <f aca="false">$W77-E77</f>
        <v>-51136</v>
      </c>
      <c r="Z77" s="209"/>
      <c r="AA77" s="210" t="n">
        <f aca="false">$W77-I77</f>
        <v>-51136</v>
      </c>
      <c r="AE77" s="207"/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328643</v>
      </c>
      <c r="F78" s="289"/>
      <c r="G78" s="290" t="n">
        <v>-138700</v>
      </c>
      <c r="H78" s="207"/>
      <c r="I78" s="210" t="n">
        <v>189943</v>
      </c>
      <c r="J78" s="291" t="n">
        <v>0.0910936689760519</v>
      </c>
      <c r="K78" s="210" t="n">
        <v>12411.1091566791</v>
      </c>
      <c r="L78" s="210" t="n">
        <v>13397.9344637143</v>
      </c>
      <c r="M78" s="210" t="n">
        <v>12411.1319300963</v>
      </c>
      <c r="N78" s="210" t="n">
        <v>12411.1319300963</v>
      </c>
      <c r="O78" s="210" t="n">
        <v>12411.1319300963</v>
      </c>
      <c r="P78" s="210" t="n">
        <v>12411.1319300963</v>
      </c>
      <c r="Q78" s="210" t="n">
        <v>12411.1319300963</v>
      </c>
      <c r="R78" s="210" t="n">
        <v>12411.1319300963</v>
      </c>
      <c r="S78" s="210" t="n">
        <v>12411.1319300963</v>
      </c>
      <c r="T78" s="210" t="n">
        <v>12411.1319300963</v>
      </c>
      <c r="U78" s="210" t="n">
        <v>12411.1319300963</v>
      </c>
      <c r="V78" s="210" t="n">
        <v>12411.1319300963</v>
      </c>
      <c r="W78" s="210" t="n">
        <f aca="false">SUM(K78:V78)</f>
        <v>149920.362921356</v>
      </c>
      <c r="X78" s="209"/>
      <c r="Y78" s="210" t="n">
        <f aca="false">$W78-E78</f>
        <v>-178722.637078644</v>
      </c>
      <c r="Z78" s="209"/>
      <c r="AA78" s="210" t="n">
        <f aca="false">$W78-I78</f>
        <v>-40022.6370786436</v>
      </c>
      <c r="AE78" s="207"/>
    </row>
    <row r="79" customFormat="false" ht="12.75" hidden="false" customHeight="false" outlineLevel="0" collapsed="false">
      <c r="B79" s="249" t="s">
        <v>173</v>
      </c>
      <c r="C79" s="249"/>
      <c r="D79" s="250"/>
      <c r="E79" s="207" t="n">
        <v>0</v>
      </c>
      <c r="F79" s="292"/>
      <c r="G79" s="290"/>
      <c r="H79" s="159"/>
      <c r="I79" s="210" t="n">
        <v>0</v>
      </c>
      <c r="J79" s="291" t="n">
        <v>0</v>
      </c>
      <c r="K79" s="210" t="n">
        <v>0</v>
      </c>
      <c r="L79" s="210" t="n">
        <v>0</v>
      </c>
      <c r="M79" s="210" t="n">
        <v>0</v>
      </c>
      <c r="N79" s="210" t="n">
        <v>0</v>
      </c>
      <c r="O79" s="210" t="n">
        <v>0</v>
      </c>
      <c r="P79" s="210" t="n">
        <v>0</v>
      </c>
      <c r="Q79" s="210" t="n">
        <v>0</v>
      </c>
      <c r="R79" s="210" t="n">
        <v>0</v>
      </c>
      <c r="S79" s="210" t="n">
        <v>0</v>
      </c>
      <c r="T79" s="210" t="n">
        <v>0</v>
      </c>
      <c r="U79" s="210" t="n">
        <v>0</v>
      </c>
      <c r="V79" s="210" t="n"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 t="n">
        <f aca="false">(70000*0.2)-(40000*0.2)</f>
        <v>6000</v>
      </c>
    </row>
    <row r="80" customFormat="false" ht="13.5" hidden="false" customHeight="false" outlineLevel="0" collapsed="false">
      <c r="B80" s="249" t="s">
        <v>173</v>
      </c>
      <c r="C80" s="249"/>
      <c r="D80" s="250"/>
      <c r="E80" s="293" t="n">
        <v>0</v>
      </c>
      <c r="F80" s="292"/>
      <c r="G80" s="294"/>
      <c r="H80" s="159"/>
      <c r="I80" s="295" t="n">
        <v>0</v>
      </c>
      <c r="J80" s="296" t="n">
        <v>0</v>
      </c>
      <c r="K80" s="295" t="n">
        <v>0</v>
      </c>
      <c r="L80" s="295" t="n">
        <v>0</v>
      </c>
      <c r="M80" s="295" t="n">
        <v>0</v>
      </c>
      <c r="N80" s="295" t="n">
        <v>0</v>
      </c>
      <c r="O80" s="295" t="n">
        <v>0</v>
      </c>
      <c r="P80" s="295" t="n">
        <v>0</v>
      </c>
      <c r="Q80" s="295" t="n">
        <v>0</v>
      </c>
      <c r="R80" s="295" t="n">
        <v>0</v>
      </c>
      <c r="S80" s="295" t="n">
        <v>0</v>
      </c>
      <c r="T80" s="295" t="n">
        <v>0</v>
      </c>
      <c r="U80" s="295" t="n">
        <v>0</v>
      </c>
      <c r="V80" s="295" t="n"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07"/>
    </row>
    <row r="81" customFormat="false" ht="13.5" hidden="false" customHeight="false" outlineLevel="0" collapsed="false">
      <c r="B81" s="298" t="s">
        <v>174</v>
      </c>
      <c r="C81" s="298"/>
      <c r="D81" s="299"/>
      <c r="E81" s="300" t="n">
        <v>1647868</v>
      </c>
      <c r="F81" s="264"/>
      <c r="G81" s="267" t="n">
        <v>-138700</v>
      </c>
      <c r="H81" s="267"/>
      <c r="I81" s="267" t="n">
        <v>1509168</v>
      </c>
      <c r="J81" s="266" t="n">
        <v>1</v>
      </c>
      <c r="K81" s="267" t="n">
        <v>136245.573333333</v>
      </c>
      <c r="L81" s="267" t="n">
        <v>147078.656665333</v>
      </c>
      <c r="M81" s="267" t="n">
        <v>136245.823333333</v>
      </c>
      <c r="N81" s="267" t="n">
        <v>136245.823333333</v>
      </c>
      <c r="O81" s="267" t="n">
        <v>136245.823333333</v>
      </c>
      <c r="P81" s="267" t="n">
        <v>136245.823333333</v>
      </c>
      <c r="Q81" s="267" t="n">
        <v>136245.823333333</v>
      </c>
      <c r="R81" s="267" t="n">
        <v>136245.823333333</v>
      </c>
      <c r="S81" s="267" t="n">
        <v>136245.823333333</v>
      </c>
      <c r="T81" s="267" t="n">
        <v>136245.823333333</v>
      </c>
      <c r="U81" s="267" t="n">
        <v>136245.823333333</v>
      </c>
      <c r="V81" s="267" t="n">
        <v>136245.823333333</v>
      </c>
      <c r="W81" s="269" t="n">
        <f aca="false">SUM(W62:W80)</f>
        <v>1645782.463332</v>
      </c>
      <c r="X81" s="218"/>
      <c r="Y81" s="269" t="n">
        <f aca="false">SUM(Y62:Y80)</f>
        <v>-2085.53666800048</v>
      </c>
      <c r="Z81" s="49"/>
      <c r="AA81" s="269" t="n">
        <f aca="false">SUM(AA62:AA80)</f>
        <v>136614.463332</v>
      </c>
      <c r="AE81" s="207" t="n">
        <f aca="false">15000-15000</f>
        <v>0</v>
      </c>
    </row>
    <row r="82" customFormat="false" ht="12.75" hidden="false" customHeight="false" outlineLevel="0" collapsed="false">
      <c r="B82" s="270" t="s">
        <v>175</v>
      </c>
      <c r="C82" s="271"/>
      <c r="D82" s="272"/>
      <c r="E82" s="301" t="n">
        <v>0</v>
      </c>
      <c r="F82" s="302"/>
      <c r="G82" s="303" t="n">
        <v>-32503</v>
      </c>
      <c r="H82" s="303"/>
      <c r="I82" s="303" t="n">
        <v>-32503</v>
      </c>
      <c r="J82" s="304"/>
      <c r="K82" s="303" t="n">
        <v>0</v>
      </c>
      <c r="L82" s="303" t="n">
        <v>0</v>
      </c>
      <c r="M82" s="303" t="n">
        <v>0</v>
      </c>
      <c r="N82" s="303" t="n">
        <v>0</v>
      </c>
      <c r="O82" s="303" t="n">
        <v>0</v>
      </c>
      <c r="P82" s="303" t="n">
        <v>0</v>
      </c>
      <c r="Q82" s="303" t="n">
        <v>0</v>
      </c>
      <c r="R82" s="303" t="n">
        <v>0</v>
      </c>
      <c r="S82" s="303" t="n">
        <v>0</v>
      </c>
      <c r="T82" s="303" t="n">
        <v>0</v>
      </c>
      <c r="U82" s="303" t="n">
        <v>0</v>
      </c>
      <c r="V82" s="303" t="n">
        <v>0</v>
      </c>
      <c r="W82" s="303" t="n">
        <f aca="false">W81-W56</f>
        <v>0</v>
      </c>
      <c r="X82" s="305"/>
      <c r="Y82" s="303" t="n">
        <f aca="false">Y81-Y56</f>
        <v>-6.69388100504875E-010</v>
      </c>
      <c r="Z82" s="306"/>
      <c r="AA82" s="303" t="n">
        <f aca="false">AA81-AA56</f>
        <v>32502.9999999993</v>
      </c>
      <c r="AE82" s="207" t="n">
        <f aca="false">65000-65000</f>
        <v>0</v>
      </c>
    </row>
    <row r="83" customFormat="false" ht="12.75" hidden="false" customHeight="false" outlineLevel="0" collapsed="false">
      <c r="C83" s="0"/>
      <c r="D83" s="0"/>
      <c r="E83" s="0"/>
      <c r="AE83" s="207"/>
    </row>
    <row r="84" customFormat="false" ht="13.5" hidden="false" customHeight="false" outlineLevel="0" collapsed="false">
      <c r="C84" s="0"/>
      <c r="D84" s="0"/>
      <c r="E84" s="0"/>
      <c r="AE84" s="297"/>
    </row>
    <row r="85" customFormat="false" ht="13.5" hidden="false" customHeight="false" outlineLevel="0" collapsed="false">
      <c r="C85" s="0"/>
      <c r="D85" s="0"/>
      <c r="E85" s="0"/>
      <c r="AE85" s="293" t="n">
        <f aca="false">SUM(AE62:AE84)</f>
        <v>70000</v>
      </c>
    </row>
    <row r="86" customFormat="false" ht="12.75" hidden="false" customHeight="false" outlineLevel="0" collapsed="false">
      <c r="C86" s="0"/>
      <c r="D86" s="0"/>
      <c r="E86" s="0"/>
      <c r="AE86" s="307"/>
    </row>
    <row r="88" customFormat="false" ht="12.75" hidden="false" customHeight="false" outlineLevel="0" collapsed="false">
      <c r="J88" s="20"/>
    </row>
  </sheetData>
  <printOptions headings="false" gridLines="false" gridLinesSet="true" horizontalCentered="true" verticalCentered="false"/>
  <pageMargins left="0" right="0" top="0.429861111111111" bottom="0.3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8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36.99"/>
    <col collapsed="false" customWidth="true" hidden="false" outlineLevel="0" max="3" min="3" style="1" width="6.85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8.7"/>
    <col collapsed="false" customWidth="true" hidden="false" outlineLevel="0" max="8" min="8" style="0" width="0.85"/>
    <col collapsed="false" customWidth="true" hidden="false" outlineLevel="0" max="9" min="9" style="0" width="10.56"/>
    <col collapsed="false" customWidth="true" hidden="false" outlineLevel="0" max="10" min="10" style="0" width="9.56"/>
    <col collapsed="false" customWidth="true" hidden="true" outlineLevel="0" max="22" min="11" style="0" width="7.99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10.41"/>
    <col collapsed="false" customWidth="true" hidden="false" outlineLevel="0" max="30" min="30" style="0" width="0.7"/>
    <col collapsed="false" customWidth="true" hidden="false" outlineLevel="0" max="31" min="31" style="1" width="1.28"/>
    <col collapsed="false" customWidth="true" hidden="false" outlineLevel="0" max="32" min="32" style="0" width="1.41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14"/>
      <c r="D3" s="14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309" t="n">
        <v>111706</v>
      </c>
      <c r="D4" s="278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0"/>
      <c r="D5" s="175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45926.8874862664</v>
      </c>
      <c r="AB5" s="16"/>
    </row>
    <row r="6" customFormat="false" ht="12.75" hidden="false" customHeight="false" outlineLevel="0" collapsed="false">
      <c r="B6" s="18" t="s">
        <v>187</v>
      </c>
      <c r="C6" s="310" t="n">
        <v>238</v>
      </c>
      <c r="D6" s="281"/>
      <c r="E6" s="173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45926.8874862665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XML/filtered-attachments/xls/Budget_2001_Consolidation___Legal.xls'#$111706 (0238)</v>
      </c>
    </row>
    <row r="8" customFormat="false" ht="12.75" hidden="false" customHeight="false" outlineLevel="0" collapsed="false">
      <c r="B8" s="181" t="s">
        <v>25</v>
      </c>
      <c r="C8" s="25" t="n">
        <v>0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7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0</v>
      </c>
      <c r="F14" s="208"/>
      <c r="G14" s="210"/>
      <c r="H14" s="209"/>
      <c r="I14" s="210" t="n">
        <v>0</v>
      </c>
      <c r="J14" s="206"/>
      <c r="K14" s="210" t="n">
        <v>0</v>
      </c>
      <c r="L14" s="210" t="n">
        <v>0</v>
      </c>
      <c r="M14" s="210" t="n">
        <v>0</v>
      </c>
      <c r="N14" s="210" t="n">
        <v>0</v>
      </c>
      <c r="O14" s="210" t="n">
        <v>0</v>
      </c>
      <c r="P14" s="210" t="n">
        <v>0</v>
      </c>
      <c r="Q14" s="210" t="n">
        <v>0</v>
      </c>
      <c r="R14" s="210" t="n">
        <v>0</v>
      </c>
      <c r="S14" s="210" t="n">
        <v>0</v>
      </c>
      <c r="T14" s="210" t="n">
        <v>0</v>
      </c>
      <c r="U14" s="210" t="n">
        <v>0</v>
      </c>
      <c r="V14" s="210" t="n">
        <v>0</v>
      </c>
      <c r="W14" s="210" t="n">
        <f aca="false">SUM(K14:V14)</f>
        <v>0</v>
      </c>
      <c r="X14" s="16"/>
      <c r="Y14" s="210" t="n">
        <f aca="false">W14-E14</f>
        <v>0</v>
      </c>
      <c r="Z14" s="16"/>
      <c r="AA14" s="210" t="n">
        <f aca="false">W14-I14</f>
        <v>0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0</v>
      </c>
      <c r="F15" s="208"/>
      <c r="G15" s="210"/>
      <c r="H15" s="209"/>
      <c r="I15" s="210" t="n">
        <v>0</v>
      </c>
      <c r="J15" s="206"/>
      <c r="K15" s="210" t="n">
        <v>0</v>
      </c>
      <c r="L15" s="210" t="n">
        <v>0</v>
      </c>
      <c r="M15" s="210" t="n">
        <v>0</v>
      </c>
      <c r="N15" s="210" t="n">
        <v>0</v>
      </c>
      <c r="O15" s="210" t="n">
        <v>0</v>
      </c>
      <c r="P15" s="210" t="n">
        <v>0</v>
      </c>
      <c r="Q15" s="210" t="n">
        <v>0</v>
      </c>
      <c r="R15" s="210" t="n">
        <v>0</v>
      </c>
      <c r="S15" s="210" t="n">
        <v>0</v>
      </c>
      <c r="T15" s="210" t="n">
        <v>0</v>
      </c>
      <c r="U15" s="210" t="n">
        <v>0</v>
      </c>
      <c r="V15" s="210" t="n">
        <v>0</v>
      </c>
      <c r="W15" s="210" t="n">
        <f aca="false">SUM(K15:V15)</f>
        <v>0</v>
      </c>
      <c r="X15" s="16"/>
      <c r="Y15" s="210" t="n">
        <f aca="false">W15-E15</f>
        <v>0</v>
      </c>
      <c r="Z15" s="211"/>
      <c r="AA15" s="210" t="n">
        <f aca="false">W15-I15</f>
        <v>0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12300</v>
      </c>
      <c r="F16" s="208"/>
      <c r="G16" s="210" t="n">
        <v>-10860</v>
      </c>
      <c r="H16" s="209"/>
      <c r="I16" s="210" t="n">
        <v>1440</v>
      </c>
      <c r="J16" s="206"/>
      <c r="K16" s="210" t="n">
        <v>1025</v>
      </c>
      <c r="L16" s="210" t="n">
        <v>1025</v>
      </c>
      <c r="M16" s="210" t="n">
        <v>1025</v>
      </c>
      <c r="N16" s="210" t="n">
        <v>1025</v>
      </c>
      <c r="O16" s="210" t="n">
        <v>1025</v>
      </c>
      <c r="P16" s="210" t="n">
        <v>1025</v>
      </c>
      <c r="Q16" s="210" t="n">
        <v>1025</v>
      </c>
      <c r="R16" s="210" t="n">
        <v>1025</v>
      </c>
      <c r="S16" s="210" t="n">
        <v>1025</v>
      </c>
      <c r="T16" s="210" t="n">
        <v>1025</v>
      </c>
      <c r="U16" s="210" t="n">
        <v>1025</v>
      </c>
      <c r="V16" s="210" t="n">
        <v>1025</v>
      </c>
      <c r="W16" s="210" t="n">
        <f aca="false">SUM(K16:V16)</f>
        <v>12300</v>
      </c>
      <c r="X16" s="16"/>
      <c r="Y16" s="210" t="n">
        <f aca="false">W16-E16</f>
        <v>0</v>
      </c>
      <c r="Z16" s="211"/>
      <c r="AA16" s="210" t="n">
        <f aca="false">W16-I16</f>
        <v>10860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0</v>
      </c>
      <c r="F17" s="208"/>
      <c r="G17" s="210"/>
      <c r="H17" s="209"/>
      <c r="I17" s="210" t="n">
        <v>0</v>
      </c>
      <c r="J17" s="206"/>
      <c r="K17" s="210" t="n">
        <v>0</v>
      </c>
      <c r="L17" s="210" t="n">
        <v>0</v>
      </c>
      <c r="M17" s="210" t="n">
        <v>0</v>
      </c>
      <c r="N17" s="210" t="n">
        <v>0</v>
      </c>
      <c r="O17" s="210" t="n">
        <v>0</v>
      </c>
      <c r="P17" s="210" t="n">
        <v>0</v>
      </c>
      <c r="Q17" s="210" t="n">
        <v>0</v>
      </c>
      <c r="R17" s="210" t="n">
        <v>0</v>
      </c>
      <c r="S17" s="210" t="n">
        <v>0</v>
      </c>
      <c r="T17" s="210" t="n">
        <v>0</v>
      </c>
      <c r="U17" s="210" t="n">
        <v>0</v>
      </c>
      <c r="V17" s="210" t="n">
        <v>0</v>
      </c>
      <c r="W17" s="210" t="n">
        <f aca="false">SUM(K17:V17)</f>
        <v>0</v>
      </c>
      <c r="X17" s="16"/>
      <c r="Y17" s="210" t="n">
        <f aca="false">W17-E17</f>
        <v>0</v>
      </c>
      <c r="Z17" s="211"/>
      <c r="AA17" s="210" t="n">
        <f aca="false">W17-I17</f>
        <v>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0</v>
      </c>
      <c r="F18" s="208"/>
      <c r="G18" s="210"/>
      <c r="H18" s="209"/>
      <c r="I18" s="210" t="n">
        <v>0</v>
      </c>
      <c r="J18" s="206"/>
      <c r="K18" s="210" t="n">
        <v>0</v>
      </c>
      <c r="L18" s="210" t="n">
        <v>0</v>
      </c>
      <c r="M18" s="210" t="n">
        <v>0</v>
      </c>
      <c r="N18" s="210" t="n">
        <v>0</v>
      </c>
      <c r="O18" s="210" t="n">
        <v>0</v>
      </c>
      <c r="P18" s="210" t="n">
        <v>0</v>
      </c>
      <c r="Q18" s="210" t="n">
        <v>0</v>
      </c>
      <c r="R18" s="210" t="n">
        <v>0</v>
      </c>
      <c r="S18" s="210" t="n">
        <v>0</v>
      </c>
      <c r="T18" s="210" t="n">
        <v>0</v>
      </c>
      <c r="U18" s="210" t="n">
        <v>0</v>
      </c>
      <c r="V18" s="210" t="n">
        <v>0</v>
      </c>
      <c r="W18" s="210" t="n">
        <f aca="false">SUM(K18:V18)</f>
        <v>0</v>
      </c>
      <c r="X18" s="16"/>
      <c r="Y18" s="210" t="n">
        <f aca="false">W18-E18</f>
        <v>0</v>
      </c>
      <c r="Z18" s="211"/>
      <c r="AA18" s="210" t="n">
        <f aca="false">W18-I18</f>
        <v>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0</v>
      </c>
      <c r="F19" s="208"/>
      <c r="G19" s="210"/>
      <c r="H19" s="209"/>
      <c r="I19" s="210" t="n">
        <v>0</v>
      </c>
      <c r="J19" s="206"/>
      <c r="K19" s="210" t="n">
        <v>0</v>
      </c>
      <c r="L19" s="210" t="n">
        <v>0</v>
      </c>
      <c r="M19" s="210" t="n">
        <v>0</v>
      </c>
      <c r="N19" s="210" t="n">
        <v>0</v>
      </c>
      <c r="O19" s="210" t="n">
        <v>0</v>
      </c>
      <c r="P19" s="210" t="n">
        <v>0</v>
      </c>
      <c r="Q19" s="210" t="n">
        <v>0</v>
      </c>
      <c r="R19" s="210" t="n">
        <v>0</v>
      </c>
      <c r="S19" s="210" t="n">
        <v>0</v>
      </c>
      <c r="T19" s="210" t="n">
        <v>0</v>
      </c>
      <c r="U19" s="210" t="n">
        <v>0</v>
      </c>
      <c r="V19" s="210" t="n">
        <v>0</v>
      </c>
      <c r="W19" s="210" t="n">
        <f aca="false">SUM(K19:V19)</f>
        <v>0</v>
      </c>
      <c r="X19" s="16"/>
      <c r="Y19" s="210" t="n">
        <f aca="false">W19-E19</f>
        <v>0</v>
      </c>
      <c r="Z19" s="211"/>
      <c r="AA19" s="210" t="n">
        <f aca="false">W19-I19</f>
        <v>0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 t="n">
        <v>0</v>
      </c>
      <c r="L22" s="210" t="n">
        <v>0</v>
      </c>
      <c r="M22" s="210" t="n">
        <v>0</v>
      </c>
      <c r="N22" s="210" t="n">
        <v>0</v>
      </c>
      <c r="O22" s="210" t="n">
        <v>0</v>
      </c>
      <c r="P22" s="210" t="n">
        <v>0</v>
      </c>
      <c r="Q22" s="210" t="n">
        <v>0</v>
      </c>
      <c r="R22" s="210" t="n">
        <v>0</v>
      </c>
      <c r="S22" s="210" t="n">
        <v>0</v>
      </c>
      <c r="T22" s="210" t="n">
        <v>0</v>
      </c>
      <c r="U22" s="210" t="n">
        <v>0</v>
      </c>
      <c r="V22" s="210" t="n">
        <v>0</v>
      </c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/>
      <c r="H24" s="209"/>
      <c r="I24" s="210" t="n">
        <v>0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0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0</v>
      </c>
      <c r="F25" s="208"/>
      <c r="G25" s="210"/>
      <c r="H25" s="209"/>
      <c r="I25" s="210" t="n">
        <v>0</v>
      </c>
      <c r="J25" s="206"/>
      <c r="K25" s="210" t="n">
        <v>0</v>
      </c>
      <c r="L25" s="210" t="n">
        <v>0</v>
      </c>
      <c r="M25" s="210" t="n">
        <v>0</v>
      </c>
      <c r="N25" s="210" t="n">
        <v>0</v>
      </c>
      <c r="O25" s="210" t="n">
        <v>0</v>
      </c>
      <c r="P25" s="210" t="n">
        <v>0</v>
      </c>
      <c r="Q25" s="210" t="n">
        <v>0</v>
      </c>
      <c r="R25" s="210" t="n">
        <v>0</v>
      </c>
      <c r="S25" s="210" t="n">
        <v>0</v>
      </c>
      <c r="T25" s="210" t="n">
        <v>0</v>
      </c>
      <c r="U25" s="210" t="n">
        <v>0</v>
      </c>
      <c r="V25" s="210" t="n">
        <v>0</v>
      </c>
      <c r="W25" s="210" t="n">
        <f aca="false">SUM(K25:V25)</f>
        <v>0</v>
      </c>
      <c r="X25" s="16"/>
      <c r="Y25" s="210" t="n">
        <f aca="false">W25-E25</f>
        <v>0</v>
      </c>
      <c r="Z25" s="211"/>
      <c r="AA25" s="210" t="n">
        <f aca="false">W25-I25</f>
        <v>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81628</v>
      </c>
      <c r="F26" s="208"/>
      <c r="G26" s="210" t="n">
        <v>-54028</v>
      </c>
      <c r="H26" s="209"/>
      <c r="I26" s="210" t="n">
        <v>27600</v>
      </c>
      <c r="J26" s="206"/>
      <c r="K26" s="210" t="n">
        <v>6802.33333333333</v>
      </c>
      <c r="L26" s="210" t="n">
        <v>6802.33333333333</v>
      </c>
      <c r="M26" s="210" t="n">
        <v>6802.33333333333</v>
      </c>
      <c r="N26" s="210" t="n">
        <v>6802.33333333333</v>
      </c>
      <c r="O26" s="210" t="n">
        <v>6802.33333333333</v>
      </c>
      <c r="P26" s="210" t="n">
        <v>6802.33333333333</v>
      </c>
      <c r="Q26" s="210" t="n">
        <v>6802.33333333333</v>
      </c>
      <c r="R26" s="210" t="n">
        <v>6802.33333333333</v>
      </c>
      <c r="S26" s="210" t="n">
        <v>6802.33333333333</v>
      </c>
      <c r="T26" s="210" t="n">
        <v>6802.33333333333</v>
      </c>
      <c r="U26" s="210" t="n">
        <v>6802.33333333333</v>
      </c>
      <c r="V26" s="210" t="n">
        <v>6802.33333333333</v>
      </c>
      <c r="W26" s="210" t="n">
        <f aca="false">SUM(K26:V26)</f>
        <v>81628</v>
      </c>
      <c r="X26" s="16"/>
      <c r="Y26" s="210" t="n">
        <f aca="false">W26-E26</f>
        <v>0</v>
      </c>
      <c r="Z26" s="211"/>
      <c r="AA26" s="210" t="n">
        <f aca="false">W26-I26</f>
        <v>54028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3924</v>
      </c>
      <c r="F27" s="208"/>
      <c r="G27" s="210" t="n">
        <v>-3924</v>
      </c>
      <c r="H27" s="209"/>
      <c r="I27" s="210" t="n">
        <v>0</v>
      </c>
      <c r="J27" s="206"/>
      <c r="K27" s="210" t="n">
        <v>327</v>
      </c>
      <c r="L27" s="210" t="n">
        <v>327</v>
      </c>
      <c r="M27" s="210" t="n">
        <v>327</v>
      </c>
      <c r="N27" s="210" t="n">
        <v>327</v>
      </c>
      <c r="O27" s="210" t="n">
        <v>327</v>
      </c>
      <c r="P27" s="210" t="n">
        <v>327</v>
      </c>
      <c r="Q27" s="210" t="n">
        <v>327</v>
      </c>
      <c r="R27" s="210" t="n">
        <v>327</v>
      </c>
      <c r="S27" s="210" t="n">
        <v>327</v>
      </c>
      <c r="T27" s="210" t="n">
        <v>327</v>
      </c>
      <c r="U27" s="210" t="n">
        <v>327</v>
      </c>
      <c r="V27" s="210" t="n">
        <v>327</v>
      </c>
      <c r="W27" s="210" t="n">
        <f aca="false">SUM(K27:V27)</f>
        <v>3924</v>
      </c>
      <c r="X27" s="16"/>
      <c r="Y27" s="210" t="n">
        <f aca="false">W27-E27</f>
        <v>0</v>
      </c>
      <c r="Z27" s="211"/>
      <c r="AA27" s="210" t="n">
        <f aca="false">W27-I27</f>
        <v>3924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0</v>
      </c>
      <c r="F28" s="208"/>
      <c r="G28" s="210"/>
      <c r="H28" s="209"/>
      <c r="I28" s="210" t="n">
        <v>0</v>
      </c>
      <c r="J28" s="206"/>
      <c r="K28" s="210" t="n">
        <v>0</v>
      </c>
      <c r="L28" s="210" t="n">
        <v>0</v>
      </c>
      <c r="M28" s="210" t="n">
        <v>0</v>
      </c>
      <c r="N28" s="210" t="n">
        <v>0</v>
      </c>
      <c r="O28" s="210" t="n">
        <v>0</v>
      </c>
      <c r="P28" s="210" t="n">
        <v>0</v>
      </c>
      <c r="Q28" s="210" t="n">
        <v>0</v>
      </c>
      <c r="R28" s="210" t="n">
        <v>0</v>
      </c>
      <c r="S28" s="210" t="n">
        <v>0</v>
      </c>
      <c r="T28" s="210" t="n">
        <v>0</v>
      </c>
      <c r="U28" s="210" t="n">
        <v>0</v>
      </c>
      <c r="V28" s="210" t="n">
        <v>0</v>
      </c>
      <c r="W28" s="210" t="n">
        <f aca="false">SUM(K28:V28)</f>
        <v>0</v>
      </c>
      <c r="X28" s="16"/>
      <c r="Y28" s="210" t="n">
        <f aca="false">W28-E28</f>
        <v>0</v>
      </c>
      <c r="Z28" s="211"/>
      <c r="AA28" s="210" t="n">
        <f aca="false">W28-I28</f>
        <v>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0</v>
      </c>
      <c r="F30" s="208"/>
      <c r="G30" s="210"/>
      <c r="H30" s="209"/>
      <c r="I30" s="210" t="n">
        <v>0</v>
      </c>
      <c r="J30" s="206"/>
      <c r="K30" s="210" t="n">
        <v>0</v>
      </c>
      <c r="L30" s="210" t="n">
        <v>0</v>
      </c>
      <c r="M30" s="210" t="n">
        <v>0</v>
      </c>
      <c r="N30" s="210" t="n">
        <v>0</v>
      </c>
      <c r="O30" s="210" t="n">
        <v>0</v>
      </c>
      <c r="P30" s="210" t="n">
        <v>0</v>
      </c>
      <c r="Q30" s="210" t="n">
        <v>0</v>
      </c>
      <c r="R30" s="210" t="n">
        <v>0</v>
      </c>
      <c r="S30" s="210" t="n">
        <v>0</v>
      </c>
      <c r="T30" s="210" t="n">
        <v>0</v>
      </c>
      <c r="U30" s="210" t="n">
        <v>0</v>
      </c>
      <c r="V30" s="210" t="n">
        <v>0</v>
      </c>
      <c r="W30" s="210" t="n">
        <f aca="false">SUM(K30:V30)</f>
        <v>0</v>
      </c>
      <c r="X30" s="16"/>
      <c r="Y30" s="210" t="n">
        <f aca="false">W30-E30</f>
        <v>0</v>
      </c>
      <c r="Z30" s="211"/>
      <c r="AA30" s="210" t="n">
        <f aca="false">W30-I30</f>
        <v>0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/>
      <c r="H31" s="209"/>
      <c r="I31" s="210" t="n">
        <v>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0</v>
      </c>
      <c r="F32" s="208"/>
      <c r="G32" s="210"/>
      <c r="H32" s="209"/>
      <c r="I32" s="210" t="n">
        <v>0</v>
      </c>
      <c r="J32" s="206"/>
      <c r="K32" s="210" t="n">
        <v>0</v>
      </c>
      <c r="L32" s="210" t="n">
        <v>0</v>
      </c>
      <c r="M32" s="210" t="n">
        <v>0</v>
      </c>
      <c r="N32" s="210" t="n">
        <v>0</v>
      </c>
      <c r="O32" s="210" t="n">
        <v>0</v>
      </c>
      <c r="P32" s="210" t="n">
        <v>0</v>
      </c>
      <c r="Q32" s="210" t="n">
        <v>0</v>
      </c>
      <c r="R32" s="210" t="n">
        <v>0</v>
      </c>
      <c r="S32" s="210" t="n">
        <v>0</v>
      </c>
      <c r="T32" s="210" t="n">
        <v>0</v>
      </c>
      <c r="U32" s="210" t="n">
        <v>0</v>
      </c>
      <c r="V32" s="210" t="n">
        <v>0</v>
      </c>
      <c r="W32" s="210" t="n">
        <f aca="false">SUM(K32:V32)</f>
        <v>0</v>
      </c>
      <c r="X32" s="16"/>
      <c r="Y32" s="210" t="n">
        <f aca="false">W32-E32</f>
        <v>0</v>
      </c>
      <c r="Z32" s="211"/>
      <c r="AA32" s="210" t="n">
        <f aca="false">W32-I32</f>
        <v>0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0</v>
      </c>
      <c r="F33" s="208"/>
      <c r="G33" s="210"/>
      <c r="H33" s="209"/>
      <c r="I33" s="210" t="n">
        <v>0</v>
      </c>
      <c r="J33" s="206"/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210" t="n">
        <v>0</v>
      </c>
      <c r="Q33" s="210" t="n">
        <v>0</v>
      </c>
      <c r="R33" s="210" t="n">
        <v>0</v>
      </c>
      <c r="S33" s="210" t="n">
        <v>0</v>
      </c>
      <c r="T33" s="210" t="n">
        <v>0</v>
      </c>
      <c r="U33" s="210" t="n">
        <v>0</v>
      </c>
      <c r="V33" s="210" t="n">
        <v>0</v>
      </c>
      <c r="W33" s="210" t="n">
        <f aca="false">SUM(K33:V33)</f>
        <v>0</v>
      </c>
      <c r="X33" s="16"/>
      <c r="Y33" s="210" t="n">
        <f aca="false">W33-E33</f>
        <v>0</v>
      </c>
      <c r="Z33" s="211"/>
      <c r="AA33" s="210" t="n">
        <f aca="false">W33-I33</f>
        <v>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97852</v>
      </c>
      <c r="F40" s="220"/>
      <c r="G40" s="219" t="n">
        <v>-68812</v>
      </c>
      <c r="H40" s="49"/>
      <c r="I40" s="219" t="n">
        <v>29040</v>
      </c>
      <c r="J40" s="218"/>
      <c r="K40" s="221" t="n">
        <v>8154.33333333333</v>
      </c>
      <c r="L40" s="221" t="n">
        <v>8154.33333333333</v>
      </c>
      <c r="M40" s="221" t="n">
        <v>8154.33333333333</v>
      </c>
      <c r="N40" s="221" t="n">
        <v>8154.33333333333</v>
      </c>
      <c r="O40" s="221" t="n">
        <v>8154.33333333333</v>
      </c>
      <c r="P40" s="221" t="n">
        <v>8154.33333333333</v>
      </c>
      <c r="Q40" s="221" t="n">
        <v>8154.33333333333</v>
      </c>
      <c r="R40" s="221" t="n">
        <v>8154.33333333333</v>
      </c>
      <c r="S40" s="221" t="n">
        <v>8154.33333333333</v>
      </c>
      <c r="T40" s="221" t="n">
        <v>8154.33333333333</v>
      </c>
      <c r="U40" s="221" t="n">
        <v>8154.33333333333</v>
      </c>
      <c r="V40" s="221" t="n">
        <v>8154.33333333333</v>
      </c>
      <c r="W40" s="221" t="n">
        <f aca="false">SUM(W14:W39)</f>
        <v>97852</v>
      </c>
      <c r="X40" s="222"/>
      <c r="Y40" s="221" t="n">
        <f aca="false">SUM(Y14:Y39)</f>
        <v>0</v>
      </c>
      <c r="Z40" s="223"/>
      <c r="AA40" s="221" t="n">
        <f aca="false">SUM(AA14:AA39)</f>
        <v>68812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0</v>
      </c>
      <c r="F41" s="208"/>
      <c r="G41" s="210"/>
      <c r="H41" s="209"/>
      <c r="I41" s="210" t="n">
        <v>0</v>
      </c>
      <c r="J41" s="206"/>
      <c r="K41" s="210" t="n">
        <v>0</v>
      </c>
      <c r="L41" s="210" t="n">
        <v>0</v>
      </c>
      <c r="M41" s="210" t="n">
        <v>0</v>
      </c>
      <c r="N41" s="210" t="n">
        <v>0</v>
      </c>
      <c r="O41" s="210" t="n">
        <v>0</v>
      </c>
      <c r="P41" s="210" t="n">
        <v>0</v>
      </c>
      <c r="Q41" s="210" t="n">
        <v>0</v>
      </c>
      <c r="R41" s="210" t="n">
        <v>0</v>
      </c>
      <c r="S41" s="210" t="n">
        <v>0</v>
      </c>
      <c r="T41" s="210" t="n">
        <v>0</v>
      </c>
      <c r="U41" s="210" t="n">
        <v>0</v>
      </c>
      <c r="V41" s="210" t="n">
        <v>0</v>
      </c>
      <c r="W41" s="210" t="n">
        <f aca="false">SUM(K41:V41)</f>
        <v>0</v>
      </c>
      <c r="X41" s="16"/>
      <c r="Y41" s="210" t="n">
        <f aca="false">W41-E41</f>
        <v>0</v>
      </c>
      <c r="Z41" s="16"/>
      <c r="AA41" s="210" t="n">
        <f aca="false">W41-I41</f>
        <v>0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0</v>
      </c>
      <c r="F42" s="208"/>
      <c r="G42" s="214"/>
      <c r="H42" s="209"/>
      <c r="I42" s="214" t="n">
        <v>0</v>
      </c>
      <c r="J42" s="206"/>
      <c r="K42" s="214" t="n">
        <v>0</v>
      </c>
      <c r="L42" s="214" t="n">
        <v>0</v>
      </c>
      <c r="M42" s="214" t="n">
        <v>0</v>
      </c>
      <c r="N42" s="214" t="n">
        <v>0</v>
      </c>
      <c r="O42" s="214" t="n">
        <v>0</v>
      </c>
      <c r="P42" s="214" t="n">
        <v>0</v>
      </c>
      <c r="Q42" s="214" t="n">
        <v>0</v>
      </c>
      <c r="R42" s="214" t="n">
        <v>0</v>
      </c>
      <c r="S42" s="214" t="n">
        <v>0</v>
      </c>
      <c r="T42" s="214" t="n">
        <v>0</v>
      </c>
      <c r="U42" s="214" t="n">
        <v>0</v>
      </c>
      <c r="V42" s="214" t="n">
        <v>0</v>
      </c>
      <c r="W42" s="214" t="n">
        <f aca="false">SUM(K42:V42)</f>
        <v>0</v>
      </c>
      <c r="X42" s="16"/>
      <c r="Y42" s="214" t="n">
        <f aca="false">W42-E42</f>
        <v>0</v>
      </c>
      <c r="Z42" s="16"/>
      <c r="AA42" s="214" t="n">
        <f aca="false">W42-I42</f>
        <v>0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0</v>
      </c>
      <c r="F43" s="220"/>
      <c r="G43" s="219" t="n">
        <v>0</v>
      </c>
      <c r="H43" s="49"/>
      <c r="I43" s="219" t="n">
        <v>0</v>
      </c>
      <c r="J43" s="218"/>
      <c r="K43" s="221" t="n">
        <v>0</v>
      </c>
      <c r="L43" s="221" t="n">
        <v>0</v>
      </c>
      <c r="M43" s="221" t="n">
        <v>0</v>
      </c>
      <c r="N43" s="221" t="n">
        <v>0</v>
      </c>
      <c r="O43" s="221" t="n">
        <v>0</v>
      </c>
      <c r="P43" s="221" t="n">
        <v>0</v>
      </c>
      <c r="Q43" s="221" t="n">
        <v>0</v>
      </c>
      <c r="R43" s="221" t="n">
        <v>0</v>
      </c>
      <c r="S43" s="221" t="n">
        <v>0</v>
      </c>
      <c r="T43" s="221" t="n">
        <v>0</v>
      </c>
      <c r="U43" s="221" t="n">
        <v>0</v>
      </c>
      <c r="V43" s="221" t="n">
        <v>0</v>
      </c>
      <c r="W43" s="219" t="n">
        <f aca="false">SUM(K43:V43)</f>
        <v>0</v>
      </c>
      <c r="X43" s="222"/>
      <c r="Y43" s="221" t="n">
        <f aca="false">SUM(Y41:Y42)</f>
        <v>0</v>
      </c>
      <c r="Z43" s="222"/>
      <c r="AA43" s="221" t="n">
        <f aca="false">SUM(AA41:AA42)</f>
        <v>0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42051</v>
      </c>
      <c r="F46" s="208"/>
      <c r="G46" s="210" t="n">
        <v>5273</v>
      </c>
      <c r="H46" s="209"/>
      <c r="I46" s="210" t="n">
        <v>47324</v>
      </c>
      <c r="J46" s="206"/>
      <c r="K46" s="210" t="n">
        <v>4088.63583333333</v>
      </c>
      <c r="L46" s="210" t="n">
        <v>4088.63583333333</v>
      </c>
      <c r="M46" s="210" t="n">
        <v>4088.63583333333</v>
      </c>
      <c r="N46" s="210" t="n">
        <v>4088.63583333333</v>
      </c>
      <c r="O46" s="210" t="n">
        <v>4088.63583333333</v>
      </c>
      <c r="P46" s="210" t="n">
        <v>4088.63583333333</v>
      </c>
      <c r="Q46" s="210" t="n">
        <v>4088.63583333333</v>
      </c>
      <c r="R46" s="210" t="n">
        <v>4088.63583333333</v>
      </c>
      <c r="S46" s="210" t="n">
        <v>4088.63583333333</v>
      </c>
      <c r="T46" s="210" t="n">
        <v>4088.63583333333</v>
      </c>
      <c r="U46" s="210" t="n">
        <v>4088.63583333333</v>
      </c>
      <c r="V46" s="210" t="n">
        <v>4088.63583333333</v>
      </c>
      <c r="W46" s="210" t="n">
        <f aca="false">SUM(K46:V46)</f>
        <v>49063.63</v>
      </c>
      <c r="X46" s="16"/>
      <c r="Y46" s="210" t="n">
        <f aca="false">W46-E46</f>
        <v>7012.63000000001</v>
      </c>
      <c r="Z46" s="16"/>
      <c r="AA46" s="210" t="n">
        <f aca="false">W46-I46</f>
        <v>1739.63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7684</v>
      </c>
      <c r="F47" s="208"/>
      <c r="G47" s="214" t="n">
        <v>0</v>
      </c>
      <c r="H47" s="209"/>
      <c r="I47" s="210" t="n">
        <v>7684</v>
      </c>
      <c r="J47" s="206"/>
      <c r="K47" s="214" t="n">
        <v>640.325</v>
      </c>
      <c r="L47" s="214" t="n">
        <v>640.325</v>
      </c>
      <c r="M47" s="214" t="n">
        <v>640.325</v>
      </c>
      <c r="N47" s="214" t="n">
        <v>640.325</v>
      </c>
      <c r="O47" s="214" t="n">
        <v>640.325</v>
      </c>
      <c r="P47" s="214" t="n">
        <v>640.325</v>
      </c>
      <c r="Q47" s="214" t="n">
        <v>640.325</v>
      </c>
      <c r="R47" s="214" t="n">
        <v>640.325</v>
      </c>
      <c r="S47" s="214" t="n">
        <v>640.325</v>
      </c>
      <c r="T47" s="214" t="n">
        <v>640.325</v>
      </c>
      <c r="U47" s="214" t="n">
        <v>640.325</v>
      </c>
      <c r="V47" s="214" t="n">
        <v>640.325</v>
      </c>
      <c r="W47" s="214" t="n">
        <f aca="false">SUM(K47:V47)</f>
        <v>7683.9</v>
      </c>
      <c r="X47" s="16"/>
      <c r="Y47" s="214" t="n">
        <f aca="false">W47-E47</f>
        <v>-0.0999999999994543</v>
      </c>
      <c r="Z47" s="16"/>
      <c r="AA47" s="214" t="n">
        <f aca="false">W47-I47</f>
        <v>-0.0999999999994543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49735</v>
      </c>
      <c r="F48" s="220"/>
      <c r="G48" s="225" t="n">
        <v>5273</v>
      </c>
      <c r="H48" s="49"/>
      <c r="I48" s="225" t="n">
        <v>55008</v>
      </c>
      <c r="J48" s="218"/>
      <c r="K48" s="225" t="n">
        <v>4728.96083333333</v>
      </c>
      <c r="L48" s="225" t="n">
        <v>4728.96083333333</v>
      </c>
      <c r="M48" s="225" t="n">
        <v>4728.96083333333</v>
      </c>
      <c r="N48" s="225" t="n">
        <v>4728.96083333333</v>
      </c>
      <c r="O48" s="225" t="n">
        <v>4728.96083333333</v>
      </c>
      <c r="P48" s="225" t="n">
        <v>4728.96083333333</v>
      </c>
      <c r="Q48" s="225" t="n">
        <v>4728.96083333333</v>
      </c>
      <c r="R48" s="225" t="n">
        <v>4728.96083333333</v>
      </c>
      <c r="S48" s="225" t="n">
        <v>4728.96083333333</v>
      </c>
      <c r="T48" s="225" t="n">
        <v>4728.96083333333</v>
      </c>
      <c r="U48" s="225" t="n">
        <v>4728.96083333333</v>
      </c>
      <c r="V48" s="225" t="n">
        <v>4728.96083333333</v>
      </c>
      <c r="W48" s="225" t="n">
        <f aca="false">SUM(K48:V48)</f>
        <v>56747.53</v>
      </c>
      <c r="X48" s="222"/>
      <c r="Y48" s="225" t="n">
        <f aca="false">SUM(Y44:Y47)</f>
        <v>7012.53000000001</v>
      </c>
      <c r="Z48" s="223"/>
      <c r="AA48" s="225" t="n">
        <f aca="false">SUM(AA44:AA47)</f>
        <v>1739.53000000001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147587</v>
      </c>
      <c r="F49" s="220"/>
      <c r="G49" s="225" t="n">
        <v>-63539</v>
      </c>
      <c r="H49" s="49"/>
      <c r="I49" s="225" t="n">
        <v>84048</v>
      </c>
      <c r="J49" s="206"/>
      <c r="K49" s="225" t="n">
        <v>12883.2941666667</v>
      </c>
      <c r="L49" s="225" t="n">
        <v>12883.2941666667</v>
      </c>
      <c r="M49" s="225" t="n">
        <v>12883.2941666667</v>
      </c>
      <c r="N49" s="225" t="n">
        <v>12883.2941666667</v>
      </c>
      <c r="O49" s="225" t="n">
        <v>12883.2941666667</v>
      </c>
      <c r="P49" s="225" t="n">
        <v>12883.2941666667</v>
      </c>
      <c r="Q49" s="225" t="n">
        <v>12883.2941666667</v>
      </c>
      <c r="R49" s="225" t="n">
        <v>12883.2941666667</v>
      </c>
      <c r="S49" s="225" t="n">
        <v>12883.2941666667</v>
      </c>
      <c r="T49" s="225" t="n">
        <v>12883.2941666667</v>
      </c>
      <c r="U49" s="225" t="n">
        <v>12883.2941666667</v>
      </c>
      <c r="V49" s="225" t="n">
        <v>12883.2941666667</v>
      </c>
      <c r="W49" s="225" t="n">
        <f aca="false">SUM(K49:V49)</f>
        <v>154599.53</v>
      </c>
      <c r="X49" s="16"/>
      <c r="Y49" s="225" t="n">
        <f aca="false">W49-E49</f>
        <v>7012.53</v>
      </c>
      <c r="Z49" s="223"/>
      <c r="AA49" s="225" t="n">
        <f aca="false">W49-I49</f>
        <v>70551.53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  <c r="AF50" s="8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0</v>
      </c>
      <c r="F51" s="208"/>
      <c r="G51" s="210"/>
      <c r="H51" s="209"/>
      <c r="I51" s="210" t="n">
        <v>0</v>
      </c>
      <c r="J51" s="206"/>
      <c r="K51" s="210" t="n">
        <v>0</v>
      </c>
      <c r="L51" s="210" t="n">
        <v>0</v>
      </c>
      <c r="M51" s="210" t="n">
        <v>0</v>
      </c>
      <c r="N51" s="210" t="n">
        <v>0</v>
      </c>
      <c r="O51" s="210" t="n">
        <v>0</v>
      </c>
      <c r="P51" s="210" t="n">
        <v>0</v>
      </c>
      <c r="Q51" s="210" t="n">
        <v>0</v>
      </c>
      <c r="R51" s="210" t="n">
        <v>0</v>
      </c>
      <c r="S51" s="210" t="n">
        <v>0</v>
      </c>
      <c r="T51" s="210" t="n">
        <v>0</v>
      </c>
      <c r="U51" s="210" t="n">
        <v>0</v>
      </c>
      <c r="V51" s="210" t="n">
        <v>0</v>
      </c>
      <c r="W51" s="210" t="n">
        <f aca="false">SUM(K51:V51)</f>
        <v>0</v>
      </c>
      <c r="X51" s="16"/>
      <c r="Y51" s="210" t="n">
        <f aca="false">W51-E51</f>
        <v>0</v>
      </c>
      <c r="Z51" s="211"/>
      <c r="AA51" s="210" t="n">
        <f aca="false">W51-I51</f>
        <v>0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0</v>
      </c>
      <c r="F52" s="208"/>
      <c r="G52" s="210"/>
      <c r="H52" s="209"/>
      <c r="I52" s="210" t="n">
        <v>0</v>
      </c>
      <c r="J52" s="206"/>
      <c r="K52" s="210" t="n">
        <v>0</v>
      </c>
      <c r="L52" s="210" t="n">
        <v>0</v>
      </c>
      <c r="M52" s="210" t="n">
        <v>0</v>
      </c>
      <c r="N52" s="210" t="n">
        <v>0</v>
      </c>
      <c r="O52" s="210" t="n">
        <v>0</v>
      </c>
      <c r="P52" s="210" t="n">
        <v>0</v>
      </c>
      <c r="Q52" s="210" t="n">
        <v>0</v>
      </c>
      <c r="R52" s="210" t="n">
        <v>0</v>
      </c>
      <c r="S52" s="210" t="n">
        <v>0</v>
      </c>
      <c r="T52" s="210" t="n">
        <v>0</v>
      </c>
      <c r="U52" s="210" t="n">
        <v>0</v>
      </c>
      <c r="V52" s="210" t="n">
        <v>0</v>
      </c>
      <c r="W52" s="210" t="n">
        <f aca="false">SUM(K52:V52)</f>
        <v>0</v>
      </c>
      <c r="X52" s="16"/>
      <c r="Y52" s="210" t="n">
        <f aca="false">W52-E52</f>
        <v>0</v>
      </c>
      <c r="Z52" s="211"/>
      <c r="AA52" s="210" t="n">
        <f aca="false">W52-I52</f>
        <v>0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0</v>
      </c>
      <c r="F53" s="208"/>
      <c r="G53" s="210"/>
      <c r="H53" s="209"/>
      <c r="I53" s="210" t="n">
        <v>0</v>
      </c>
      <c r="J53" s="206"/>
      <c r="K53" s="210" t="n">
        <v>0</v>
      </c>
      <c r="L53" s="210" t="n">
        <v>0</v>
      </c>
      <c r="M53" s="210" t="n">
        <v>0</v>
      </c>
      <c r="N53" s="210" t="n">
        <v>0</v>
      </c>
      <c r="O53" s="210" t="n">
        <v>0</v>
      </c>
      <c r="P53" s="210" t="n">
        <v>0</v>
      </c>
      <c r="Q53" s="210" t="n">
        <v>0</v>
      </c>
      <c r="R53" s="210" t="n">
        <v>0</v>
      </c>
      <c r="S53" s="210" t="n">
        <v>0</v>
      </c>
      <c r="T53" s="210" t="n">
        <v>0</v>
      </c>
      <c r="U53" s="210" t="n">
        <v>0</v>
      </c>
      <c r="V53" s="210" t="n">
        <v>0</v>
      </c>
      <c r="W53" s="210" t="n">
        <f aca="false">SUM(K53:V53)</f>
        <v>0</v>
      </c>
      <c r="X53" s="16"/>
      <c r="Y53" s="210" t="n">
        <f aca="false">W53-E53</f>
        <v>0</v>
      </c>
      <c r="Z53" s="211"/>
      <c r="AA53" s="210" t="n">
        <f aca="false">W53-I53</f>
        <v>0</v>
      </c>
      <c r="AD53" s="8"/>
      <c r="AE53" s="9"/>
      <c r="AF53" s="8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0</v>
      </c>
      <c r="F54" s="208"/>
      <c r="G54" s="214"/>
      <c r="H54" s="209"/>
      <c r="I54" s="210" t="n">
        <v>0</v>
      </c>
      <c r="J54" s="206"/>
      <c r="K54" s="214" t="n">
        <v>0</v>
      </c>
      <c r="L54" s="214" t="n">
        <v>0</v>
      </c>
      <c r="M54" s="214" t="n">
        <v>0</v>
      </c>
      <c r="N54" s="214" t="n">
        <v>0</v>
      </c>
      <c r="O54" s="214" t="n">
        <v>0</v>
      </c>
      <c r="P54" s="214" t="n">
        <v>0</v>
      </c>
      <c r="Q54" s="214" t="n">
        <v>0</v>
      </c>
      <c r="R54" s="214" t="n">
        <v>0</v>
      </c>
      <c r="S54" s="214" t="n">
        <v>0</v>
      </c>
      <c r="T54" s="214" t="n">
        <v>0</v>
      </c>
      <c r="U54" s="214" t="n">
        <v>0</v>
      </c>
      <c r="V54" s="214" t="n">
        <v>0</v>
      </c>
      <c r="W54" s="214" t="n">
        <f aca="false">SUM(K54:V54)</f>
        <v>0</v>
      </c>
      <c r="X54" s="16"/>
      <c r="Y54" s="214" t="n">
        <f aca="false">W54-E54</f>
        <v>0</v>
      </c>
      <c r="Z54" s="211"/>
      <c r="AA54" s="214" t="n">
        <f aca="false">W54-I54</f>
        <v>0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f aca="false">SUM(E51:E54)</f>
        <v>0</v>
      </c>
      <c r="F55" s="220"/>
      <c r="G55" s="229" t="n">
        <f aca="false">SUM(G51:G54)</f>
        <v>0</v>
      </c>
      <c r="H55" s="49"/>
      <c r="I55" s="229" t="n">
        <f aca="false">SUM(I51:I54)</f>
        <v>0</v>
      </c>
      <c r="J55" s="218"/>
      <c r="K55" s="229" t="n">
        <f aca="false">SUM(K51:K54)</f>
        <v>0</v>
      </c>
      <c r="L55" s="229" t="n">
        <f aca="false">SUM(L51:L54)</f>
        <v>0</v>
      </c>
      <c r="M55" s="229" t="n">
        <f aca="false">SUM(M51:M54)</f>
        <v>0</v>
      </c>
      <c r="N55" s="229" t="n">
        <f aca="false">SUM(N51:N54)</f>
        <v>0</v>
      </c>
      <c r="O55" s="229" t="n">
        <f aca="false">SUM(O51:O54)</f>
        <v>0</v>
      </c>
      <c r="P55" s="229" t="n">
        <f aca="false">SUM(P51:P54)</f>
        <v>0</v>
      </c>
      <c r="Q55" s="229" t="n">
        <f aca="false">SUM(Q51:Q54)</f>
        <v>0</v>
      </c>
      <c r="R55" s="229" t="n">
        <f aca="false">SUM(R51:R54)</f>
        <v>0</v>
      </c>
      <c r="S55" s="229" t="n">
        <f aca="false">SUM(S51:S54)</f>
        <v>0</v>
      </c>
      <c r="T55" s="229" t="n">
        <f aca="false">SUM(T51:T54)</f>
        <v>0</v>
      </c>
      <c r="U55" s="229" t="n">
        <f aca="false">SUM(U51:U54)</f>
        <v>0</v>
      </c>
      <c r="V55" s="229" t="n">
        <f aca="false">SUM(V51:V54)</f>
        <v>0</v>
      </c>
      <c r="W55" s="229" t="n">
        <f aca="false">SUM(K55:V55)</f>
        <v>0</v>
      </c>
      <c r="X55" s="222"/>
      <c r="Y55" s="229" t="n">
        <f aca="false">SUM(Y51:Y54)</f>
        <v>0</v>
      </c>
      <c r="Z55" s="223"/>
      <c r="AA55" s="229" t="n">
        <f aca="false">W55-I55</f>
        <v>0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f aca="false">+E49+E55</f>
        <v>147587</v>
      </c>
      <c r="F56" s="234"/>
      <c r="G56" s="233" t="n">
        <f aca="false">+G49+G55</f>
        <v>-63539</v>
      </c>
      <c r="H56" s="235"/>
      <c r="I56" s="233" t="n">
        <f aca="false">+I49+I55</f>
        <v>84048</v>
      </c>
      <c r="J56" s="232"/>
      <c r="K56" s="233" t="n">
        <f aca="false">+K49+K55</f>
        <v>12883.2941666667</v>
      </c>
      <c r="L56" s="233" t="n">
        <f aca="false">+L49+L55</f>
        <v>12883.2941666667</v>
      </c>
      <c r="M56" s="233" t="n">
        <f aca="false">+M49+M55</f>
        <v>12883.2941666667</v>
      </c>
      <c r="N56" s="233" t="n">
        <f aca="false">+N49+N55</f>
        <v>12883.2941666667</v>
      </c>
      <c r="O56" s="233" t="n">
        <f aca="false">+O49+O55</f>
        <v>12883.2941666667</v>
      </c>
      <c r="P56" s="233" t="n">
        <f aca="false">+P49+P55</f>
        <v>12883.2941666667</v>
      </c>
      <c r="Q56" s="233" t="n">
        <f aca="false">+Q49+Q55</f>
        <v>12883.2941666667</v>
      </c>
      <c r="R56" s="233" t="n">
        <f aca="false">+R49+R55</f>
        <v>12883.2941666667</v>
      </c>
      <c r="S56" s="233" t="n">
        <f aca="false">+S49+S55</f>
        <v>12883.2941666667</v>
      </c>
      <c r="T56" s="233" t="n">
        <f aca="false">+T49+T55</f>
        <v>12883.2941666667</v>
      </c>
      <c r="U56" s="233" t="n">
        <f aca="false">+U49+U55</f>
        <v>12883.2941666667</v>
      </c>
      <c r="V56" s="233" t="n">
        <f aca="false">+V49+V55</f>
        <v>12883.2941666667</v>
      </c>
      <c r="W56" s="233" t="n">
        <f aca="false">+W49+W55</f>
        <v>154599.53</v>
      </c>
      <c r="X56" s="222"/>
      <c r="Y56" s="233" t="n">
        <f aca="false">+Y49+Y55</f>
        <v>7012.53</v>
      </c>
      <c r="Z56" s="236"/>
      <c r="AA56" s="233" t="n">
        <f aca="false">+AA49+AA55</f>
        <v>70551.53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C58" s="16"/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A59" s="237" t="s">
        <v>232</v>
      </c>
      <c r="C59" s="16"/>
      <c r="G59" s="16"/>
      <c r="H59" s="1"/>
      <c r="I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customFormat="false" ht="12.75" hidden="false" customHeight="false" outlineLevel="0" collapsed="false">
      <c r="C60" s="0"/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0"/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311" t="n">
        <v>0</v>
      </c>
      <c r="K62" s="246" t="n">
        <f aca="false">IF($J62=0,0,K$56*$J62)</f>
        <v>0</v>
      </c>
      <c r="L62" s="246" t="n">
        <f aca="false">IF($J62=0,0,L$56*$J62)</f>
        <v>0</v>
      </c>
      <c r="M62" s="246" t="n">
        <f aca="false">IF($J62=0,0,M$56*$J62)</f>
        <v>0</v>
      </c>
      <c r="N62" s="246" t="n">
        <f aca="false">IF($J62=0,0,N$56*$J62)</f>
        <v>0</v>
      </c>
      <c r="O62" s="246" t="n">
        <f aca="false">IF($J62=0,0,O$56*$J62)</f>
        <v>0</v>
      </c>
      <c r="P62" s="246" t="n">
        <f aca="false">IF($J62=0,0,P$56*$J62)</f>
        <v>0</v>
      </c>
      <c r="Q62" s="246" t="n">
        <f aca="false">IF($J62=0,0,Q$56*$J62)</f>
        <v>0</v>
      </c>
      <c r="R62" s="246" t="n">
        <f aca="false">IF($J62=0,0,R$56*$J62)</f>
        <v>0</v>
      </c>
      <c r="S62" s="246" t="n">
        <f aca="false">IF($J62=0,0,S$56*$J62)</f>
        <v>0</v>
      </c>
      <c r="T62" s="246" t="n">
        <f aca="false">IF($J62=0,0,T$56*$J62)</f>
        <v>0</v>
      </c>
      <c r="U62" s="246" t="n">
        <f aca="false">IF($J62=0,0,U$56*$J62)</f>
        <v>0</v>
      </c>
      <c r="V62" s="246" t="n">
        <f aca="false">IF($J62=0,0,V$56*$J62)</f>
        <v>0</v>
      </c>
      <c r="W62" s="312" t="n">
        <f aca="false">SUM(K62:V62)</f>
        <v>0</v>
      </c>
      <c r="X62" s="248"/>
      <c r="Y62" s="246" t="n">
        <f aca="false">$W62-E62</f>
        <v>0</v>
      </c>
      <c r="Z62" s="248"/>
      <c r="AA62" s="246" t="n">
        <f aca="false">$W62-I62</f>
        <v>0</v>
      </c>
      <c r="AE62" s="285"/>
      <c r="AF62" s="95" t="e">
        <f aca="false">C62/#REF!</f>
        <v>#REF!</v>
      </c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 t="n">
        <f aca="false">IF($J63=0,0,K$56*$J63)</f>
        <v>0</v>
      </c>
      <c r="L63" s="210" t="n">
        <f aca="false">IF($J63=0,0,L$56*$J63)</f>
        <v>0</v>
      </c>
      <c r="M63" s="210" t="n">
        <f aca="false">IF($J63=0,0,M$56*$J63)</f>
        <v>0</v>
      </c>
      <c r="N63" s="210" t="n">
        <f aca="false">IF($J63=0,0,N$56*$J63)</f>
        <v>0</v>
      </c>
      <c r="O63" s="210" t="n">
        <f aca="false">IF($J63=0,0,O$56*$J63)</f>
        <v>0</v>
      </c>
      <c r="P63" s="210" t="n">
        <f aca="false">IF($J63=0,0,P$56*$J63)</f>
        <v>0</v>
      </c>
      <c r="Q63" s="210" t="n">
        <f aca="false">IF($J63=0,0,Q$56*$J63)</f>
        <v>0</v>
      </c>
      <c r="R63" s="210" t="n">
        <f aca="false">IF($J63=0,0,R$56*$J63)</f>
        <v>0</v>
      </c>
      <c r="S63" s="210" t="n">
        <f aca="false">IF($J63=0,0,S$56*$J63)</f>
        <v>0</v>
      </c>
      <c r="T63" s="210" t="n">
        <f aca="false">IF($J63=0,0,T$56*$J63)</f>
        <v>0</v>
      </c>
      <c r="U63" s="210" t="n">
        <f aca="false">IF($J63=0,0,U$56*$J63)</f>
        <v>0</v>
      </c>
      <c r="V63" s="210" t="n">
        <f aca="false">IF($J63=0,0,V$56*$J63)</f>
        <v>0</v>
      </c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  <c r="AF63" s="95" t="e">
        <f aca="false">C63/#REF!</f>
        <v>#REF!</v>
      </c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f aca="false">IF($J64=0,0,K$56*$J64)</f>
        <v>0</v>
      </c>
      <c r="L64" s="210" t="n">
        <f aca="false">IF($J64=0,0,L$56*$J64)</f>
        <v>0</v>
      </c>
      <c r="M64" s="210" t="n">
        <f aca="false">IF($J64=0,0,M$56*$J64)</f>
        <v>0</v>
      </c>
      <c r="N64" s="210" t="n">
        <f aca="false">IF($J64=0,0,N$56*$J64)</f>
        <v>0</v>
      </c>
      <c r="O64" s="210" t="n">
        <f aca="false">IF($J64=0,0,O$56*$J64)</f>
        <v>0</v>
      </c>
      <c r="P64" s="210" t="n">
        <f aca="false">IF($J64=0,0,P$56*$J64)</f>
        <v>0</v>
      </c>
      <c r="Q64" s="210" t="n">
        <f aca="false">IF($J64=0,0,Q$56*$J64)</f>
        <v>0</v>
      </c>
      <c r="R64" s="210" t="n">
        <f aca="false">IF($J64=0,0,R$56*$J64)</f>
        <v>0</v>
      </c>
      <c r="S64" s="210" t="n">
        <f aca="false">IF($J64=0,0,S$56*$J64)</f>
        <v>0</v>
      </c>
      <c r="T64" s="210" t="n">
        <f aca="false">IF($J64=0,0,T$56*$J64)</f>
        <v>0</v>
      </c>
      <c r="U64" s="210" t="n">
        <f aca="false">IF($J64=0,0,U$56*$J64)</f>
        <v>0</v>
      </c>
      <c r="V64" s="210" t="n">
        <f aca="false">IF($J64=0,0,V$56*$J64)</f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  <c r="AF64" s="95" t="e">
        <f aca="false">C64/#REF!</f>
        <v>#REF!</v>
      </c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f aca="false">IF($J65=0,0,K$56*$J65)</f>
        <v>0</v>
      </c>
      <c r="L65" s="210" t="n">
        <f aca="false">IF($J65=0,0,L$56*$J65)</f>
        <v>0</v>
      </c>
      <c r="M65" s="210" t="n">
        <f aca="false">IF($J65=0,0,M$56*$J65)</f>
        <v>0</v>
      </c>
      <c r="N65" s="210" t="n">
        <f aca="false">IF($J65=0,0,N$56*$J65)</f>
        <v>0</v>
      </c>
      <c r="O65" s="210" t="n">
        <f aca="false">IF($J65=0,0,O$56*$J65)</f>
        <v>0</v>
      </c>
      <c r="P65" s="210" t="n">
        <f aca="false">IF($J65=0,0,P$56*$J65)</f>
        <v>0</v>
      </c>
      <c r="Q65" s="210" t="n">
        <f aca="false">IF($J65=0,0,Q$56*$J65)</f>
        <v>0</v>
      </c>
      <c r="R65" s="210" t="n">
        <f aca="false">IF($J65=0,0,R$56*$J65)</f>
        <v>0</v>
      </c>
      <c r="S65" s="210" t="n">
        <f aca="false">IF($J65=0,0,S$56*$J65)</f>
        <v>0</v>
      </c>
      <c r="T65" s="210" t="n">
        <f aca="false">IF($J65=0,0,T$56*$J65)</f>
        <v>0</v>
      </c>
      <c r="U65" s="210" t="n">
        <f aca="false">IF($J65=0,0,U$56*$J65)</f>
        <v>0</v>
      </c>
      <c r="V65" s="210" t="n">
        <f aca="false">IF($J65=0,0,V$56*$J65)</f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  <c r="AF65" s="95" t="e">
        <f aca="false">C65/#REF!</f>
        <v>#REF!</v>
      </c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404133</v>
      </c>
      <c r="F66" s="289"/>
      <c r="G66" s="290"/>
      <c r="H66" s="207"/>
      <c r="I66" s="210" t="n">
        <v>404133</v>
      </c>
      <c r="J66" s="291" t="n">
        <f aca="false">'Overhead Allocation'!E55</f>
        <v>0.270258620689655</v>
      </c>
      <c r="K66" s="210" t="n">
        <f aca="false">IF($J66=0,0,K$56*$J66)</f>
        <v>3481.82131142241</v>
      </c>
      <c r="L66" s="210" t="n">
        <f aca="false">IF($J66=0,0,L$56*$J66)</f>
        <v>3481.82131142241</v>
      </c>
      <c r="M66" s="210" t="n">
        <f aca="false">IF($J66=0,0,M$56*$J66)</f>
        <v>3481.82131142241</v>
      </c>
      <c r="N66" s="210" t="n">
        <f aca="false">IF($J66=0,0,N$56*$J66)</f>
        <v>3481.82131142241</v>
      </c>
      <c r="O66" s="210" t="n">
        <f aca="false">IF($J66=0,0,O$56*$J66)</f>
        <v>3481.82131142241</v>
      </c>
      <c r="P66" s="210" t="n">
        <f aca="false">IF($J66=0,0,P$56*$J66)</f>
        <v>3481.82131142241</v>
      </c>
      <c r="Q66" s="210" t="n">
        <f aca="false">IF($J66=0,0,Q$56*$J66)</f>
        <v>3481.82131142241</v>
      </c>
      <c r="R66" s="210" t="n">
        <f aca="false">IF($J66=0,0,R$56*$J66)</f>
        <v>3481.82131142241</v>
      </c>
      <c r="S66" s="210" t="n">
        <f aca="false">IF($J66=0,0,S$56*$J66)</f>
        <v>3481.82131142241</v>
      </c>
      <c r="T66" s="210" t="n">
        <f aca="false">IF($J66=0,0,T$56*$J66)</f>
        <v>3481.82131142241</v>
      </c>
      <c r="U66" s="210" t="n">
        <f aca="false">IF($J66=0,0,U$56*$J66)</f>
        <v>3481.82131142241</v>
      </c>
      <c r="V66" s="210" t="n">
        <f aca="false">IF($J66=0,0,V$56*$J66)</f>
        <v>3481.82131142241</v>
      </c>
      <c r="W66" s="210" t="n">
        <f aca="false">SUM(K66:V66)</f>
        <v>41781.855737069</v>
      </c>
      <c r="X66" s="209"/>
      <c r="Y66" s="210" t="n">
        <f aca="false">$W66-E66</f>
        <v>-362351.144262931</v>
      </c>
      <c r="Z66" s="209"/>
      <c r="AA66" s="210" t="n">
        <f aca="false">$W66-I66</f>
        <v>-362351.144262931</v>
      </c>
      <c r="AE66" s="207"/>
      <c r="AF66" s="95" t="e">
        <f aca="false">C66/#REF!</f>
        <v>#REF!</v>
      </c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389308</v>
      </c>
      <c r="F67" s="289"/>
      <c r="G67" s="290"/>
      <c r="H67" s="207"/>
      <c r="I67" s="210" t="n">
        <v>389308</v>
      </c>
      <c r="J67" s="291" t="n">
        <f aca="false">'Overhead Allocation'!F55</f>
        <v>0.260344827586207</v>
      </c>
      <c r="K67" s="210" t="n">
        <f aca="false">IF($J67=0,0,K$56*$J67)</f>
        <v>3354.09899856322</v>
      </c>
      <c r="L67" s="210" t="n">
        <f aca="false">IF($J67=0,0,L$56*$J67)</f>
        <v>3354.09899856322</v>
      </c>
      <c r="M67" s="210" t="n">
        <f aca="false">IF($J67=0,0,M$56*$J67)</f>
        <v>3354.09899856322</v>
      </c>
      <c r="N67" s="210" t="n">
        <f aca="false">IF($J67=0,0,N$56*$J67)</f>
        <v>3354.09899856322</v>
      </c>
      <c r="O67" s="210" t="n">
        <f aca="false">IF($J67=0,0,O$56*$J67)</f>
        <v>3354.09899856322</v>
      </c>
      <c r="P67" s="210" t="n">
        <f aca="false">IF($J67=0,0,P$56*$J67)</f>
        <v>3354.09899856322</v>
      </c>
      <c r="Q67" s="210" t="n">
        <f aca="false">IF($J67=0,0,Q$56*$J67)</f>
        <v>3354.09899856322</v>
      </c>
      <c r="R67" s="210" t="n">
        <f aca="false">IF($J67=0,0,R$56*$J67)</f>
        <v>3354.09899856322</v>
      </c>
      <c r="S67" s="210" t="n">
        <f aca="false">IF($J67=0,0,S$56*$J67)</f>
        <v>3354.09899856322</v>
      </c>
      <c r="T67" s="210" t="n">
        <f aca="false">IF($J67=0,0,T$56*$J67)</f>
        <v>3354.09899856322</v>
      </c>
      <c r="U67" s="210" t="n">
        <f aca="false">IF($J67=0,0,U$56*$J67)</f>
        <v>3354.09899856322</v>
      </c>
      <c r="V67" s="210" t="n">
        <f aca="false">IF($J67=0,0,V$56*$J67)</f>
        <v>3354.09899856322</v>
      </c>
      <c r="W67" s="210" t="n">
        <f aca="false">SUM(K67:V67)</f>
        <v>40249.1879827586</v>
      </c>
      <c r="X67" s="209"/>
      <c r="Y67" s="210" t="n">
        <f aca="false">$W67-E67</f>
        <v>-349058.812017241</v>
      </c>
      <c r="Z67" s="209"/>
      <c r="AA67" s="210" t="n">
        <f aca="false">$W67-I67</f>
        <v>-349058.812017241</v>
      </c>
      <c r="AE67" s="207"/>
      <c r="AF67" s="95" t="e">
        <f aca="false">C67/#REF!</f>
        <v>#REF!</v>
      </c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f aca="false">IF($J68=0,0,K$56*$J68)</f>
        <v>0</v>
      </c>
      <c r="L68" s="210" t="n">
        <f aca="false">IF($J68=0,0,L$56*$J68)</f>
        <v>0</v>
      </c>
      <c r="M68" s="210" t="n">
        <f aca="false">IF($J68=0,0,M$56*$J68)</f>
        <v>0</v>
      </c>
      <c r="N68" s="210" t="n">
        <f aca="false">IF($J68=0,0,N$56*$J68)</f>
        <v>0</v>
      </c>
      <c r="O68" s="210" t="n">
        <f aca="false">IF($J68=0,0,O$56*$J68)</f>
        <v>0</v>
      </c>
      <c r="P68" s="210" t="n">
        <f aca="false">IF($J68=0,0,P$56*$J68)</f>
        <v>0</v>
      </c>
      <c r="Q68" s="210" t="n">
        <f aca="false">IF($J68=0,0,Q$56*$J68)</f>
        <v>0</v>
      </c>
      <c r="R68" s="210" t="n">
        <f aca="false">IF($J68=0,0,R$56*$J68)</f>
        <v>0</v>
      </c>
      <c r="S68" s="210" t="n">
        <f aca="false">IF($J68=0,0,S$56*$J68)</f>
        <v>0</v>
      </c>
      <c r="T68" s="210" t="n">
        <f aca="false">IF($J68=0,0,T$56*$J68)</f>
        <v>0</v>
      </c>
      <c r="U68" s="210" t="n">
        <f aca="false">IF($J68=0,0,U$56*$J68)</f>
        <v>0</v>
      </c>
      <c r="V68" s="210" t="n">
        <f aca="false">IF($J68=0,0,V$56*$J68)</f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  <c r="AF68" s="95" t="e">
        <f aca="false">C68/#REF!</f>
        <v>#REF!</v>
      </c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 t="n">
        <f aca="false">IF($J69=0,0,K$56*$J69)</f>
        <v>0</v>
      </c>
      <c r="L69" s="210" t="n">
        <f aca="false">IF($J69=0,0,L$56*$J69)</f>
        <v>0</v>
      </c>
      <c r="M69" s="210" t="n">
        <f aca="false">IF($J69=0,0,M$56*$J69)</f>
        <v>0</v>
      </c>
      <c r="N69" s="210" t="n">
        <f aca="false">IF($J69=0,0,N$56*$J69)</f>
        <v>0</v>
      </c>
      <c r="O69" s="210" t="n">
        <f aca="false">IF($J69=0,0,O$56*$J69)</f>
        <v>0</v>
      </c>
      <c r="P69" s="210" t="n">
        <f aca="false">IF($J69=0,0,P$56*$J69)</f>
        <v>0</v>
      </c>
      <c r="Q69" s="210" t="n">
        <f aca="false">IF($J69=0,0,Q$56*$J69)</f>
        <v>0</v>
      </c>
      <c r="R69" s="210" t="n">
        <f aca="false">IF($J69=0,0,R$56*$J69)</f>
        <v>0</v>
      </c>
      <c r="S69" s="210" t="n">
        <f aca="false">IF($J69=0,0,S$56*$J69)</f>
        <v>0</v>
      </c>
      <c r="T69" s="210" t="n">
        <f aca="false">IF($J69=0,0,T$56*$J69)</f>
        <v>0</v>
      </c>
      <c r="U69" s="210" t="n">
        <f aca="false">IF($J69=0,0,U$56*$J69)</f>
        <v>0</v>
      </c>
      <c r="V69" s="210" t="n">
        <f aca="false">IF($J69=0,0,V$56*$J69)</f>
        <v>0</v>
      </c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  <c r="AF69" s="95" t="e">
        <f aca="false">C69/#REF!</f>
        <v>#REF!</v>
      </c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f aca="false">IF($J70=0,0,K$56*$J70)</f>
        <v>0</v>
      </c>
      <c r="L70" s="210" t="n">
        <f aca="false">IF($J70=0,0,L$56*$J70)</f>
        <v>0</v>
      </c>
      <c r="M70" s="210" t="n">
        <f aca="false">IF($J70=0,0,M$56*$J70)</f>
        <v>0</v>
      </c>
      <c r="N70" s="210" t="n">
        <f aca="false">IF($J70=0,0,N$56*$J70)</f>
        <v>0</v>
      </c>
      <c r="O70" s="210" t="n">
        <f aca="false">IF($J70=0,0,O$56*$J70)</f>
        <v>0</v>
      </c>
      <c r="P70" s="210" t="n">
        <f aca="false">IF($J70=0,0,P$56*$J70)</f>
        <v>0</v>
      </c>
      <c r="Q70" s="210" t="n">
        <f aca="false">IF($J70=0,0,Q$56*$J70)</f>
        <v>0</v>
      </c>
      <c r="R70" s="210" t="n">
        <f aca="false">IF($J70=0,0,R$56*$J70)</f>
        <v>0</v>
      </c>
      <c r="S70" s="210" t="n">
        <f aca="false">IF($J70=0,0,S$56*$J70)</f>
        <v>0</v>
      </c>
      <c r="T70" s="210" t="n">
        <f aca="false">IF($J70=0,0,T$56*$J70)</f>
        <v>0</v>
      </c>
      <c r="U70" s="210" t="n">
        <f aca="false">IF($J70=0,0,U$56*$J70)</f>
        <v>0</v>
      </c>
      <c r="V70" s="210" t="n">
        <f aca="false">IF($J70=0,0,V$56*$J70)</f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  <c r="AF70" s="95" t="e">
        <f aca="false">C70/#REF!</f>
        <v>#REF!</v>
      </c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527240</v>
      </c>
      <c r="F71" s="289"/>
      <c r="G71" s="290"/>
      <c r="H71" s="207"/>
      <c r="I71" s="210" t="n">
        <v>527240</v>
      </c>
      <c r="J71" s="291" t="n">
        <f aca="false">'Overhead Allocation'!D55</f>
        <v>0.352586206896552</v>
      </c>
      <c r="K71" s="210" t="n">
        <f aca="false">IF($J71=0,0,K$56*$J71)</f>
        <v>4542.47182255747</v>
      </c>
      <c r="L71" s="210" t="n">
        <f aca="false">IF($J71=0,0,L$56*$J71)</f>
        <v>4542.47182255747</v>
      </c>
      <c r="M71" s="210" t="n">
        <f aca="false">IF($J71=0,0,M$56*$J71)</f>
        <v>4542.47182255747</v>
      </c>
      <c r="N71" s="210" t="n">
        <f aca="false">IF($J71=0,0,N$56*$J71)</f>
        <v>4542.47182255747</v>
      </c>
      <c r="O71" s="210" t="n">
        <f aca="false">IF($J71=0,0,O$56*$J71)</f>
        <v>4542.47182255747</v>
      </c>
      <c r="P71" s="210" t="n">
        <f aca="false">IF($J71=0,0,P$56*$J71)</f>
        <v>4542.47182255747</v>
      </c>
      <c r="Q71" s="210" t="n">
        <f aca="false">IF($J71=0,0,Q$56*$J71)</f>
        <v>4542.47182255747</v>
      </c>
      <c r="R71" s="210" t="n">
        <f aca="false">IF($J71=0,0,R$56*$J71)</f>
        <v>4542.47182255747</v>
      </c>
      <c r="S71" s="210" t="n">
        <f aca="false">IF($J71=0,0,S$56*$J71)</f>
        <v>4542.47182255747</v>
      </c>
      <c r="T71" s="210" t="n">
        <f aca="false">IF($J71=0,0,T$56*$J71)</f>
        <v>4542.47182255747</v>
      </c>
      <c r="U71" s="210" t="n">
        <f aca="false">IF($J71=0,0,U$56*$J71)</f>
        <v>4542.47182255747</v>
      </c>
      <c r="V71" s="210" t="n">
        <f aca="false">IF($J71=0,0,V$56*$J71)</f>
        <v>4542.47182255747</v>
      </c>
      <c r="W71" s="210" t="n">
        <f aca="false">SUM(K71:V71)</f>
        <v>54509.6618706897</v>
      </c>
      <c r="X71" s="209"/>
      <c r="Y71" s="210" t="n">
        <f aca="false">$W71-E71</f>
        <v>-472730.33812931</v>
      </c>
      <c r="Z71" s="209"/>
      <c r="AA71" s="210" t="n">
        <f aca="false">$W71-I71</f>
        <v>-472730.33812931</v>
      </c>
      <c r="AE71" s="207"/>
      <c r="AF71" s="95" t="e">
        <f aca="false">C71/#REF!</f>
        <v>#REF!</v>
      </c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f aca="false">IF($J72=0,0,K$56*$J72)</f>
        <v>0</v>
      </c>
      <c r="L72" s="210" t="n">
        <f aca="false">IF($J72=0,0,L$56*$J72)</f>
        <v>0</v>
      </c>
      <c r="M72" s="210" t="n">
        <f aca="false">IF($J72=0,0,M$56*$J72)</f>
        <v>0</v>
      </c>
      <c r="N72" s="210" t="n">
        <f aca="false">IF($J72=0,0,N$56*$J72)</f>
        <v>0</v>
      </c>
      <c r="O72" s="210" t="n">
        <f aca="false">IF($J72=0,0,O$56*$J72)</f>
        <v>0</v>
      </c>
      <c r="P72" s="210" t="n">
        <f aca="false">IF($J72=0,0,P$56*$J72)</f>
        <v>0</v>
      </c>
      <c r="Q72" s="210" t="n">
        <f aca="false">IF($J72=0,0,Q$56*$J72)</f>
        <v>0</v>
      </c>
      <c r="R72" s="210" t="n">
        <f aca="false">IF($J72=0,0,R$56*$J72)</f>
        <v>0</v>
      </c>
      <c r="S72" s="210" t="n">
        <f aca="false">IF($J72=0,0,S$56*$J72)</f>
        <v>0</v>
      </c>
      <c r="T72" s="210" t="n">
        <f aca="false">IF($J72=0,0,T$56*$J72)</f>
        <v>0</v>
      </c>
      <c r="U72" s="210" t="n">
        <f aca="false">IF($J72=0,0,U$56*$J72)</f>
        <v>0</v>
      </c>
      <c r="V72" s="210" t="n">
        <f aca="false">IF($J72=0,0,V$56*$J72)</f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  <c r="AF72" s="95" t="e">
        <f aca="false">C72/#REF!</f>
        <v>#REF!</v>
      </c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16758</v>
      </c>
      <c r="F73" s="289"/>
      <c r="G73" s="290"/>
      <c r="H73" s="207"/>
      <c r="I73" s="210" t="n">
        <v>16758</v>
      </c>
      <c r="J73" s="291" t="n">
        <f aca="false">'Overhead Allocation'!K55</f>
        <v>0.0112068965517241</v>
      </c>
      <c r="K73" s="210" t="n">
        <f aca="false">IF($J73=0,0,K$56*$J73)</f>
        <v>144.381744971264</v>
      </c>
      <c r="L73" s="210" t="n">
        <f aca="false">IF($J73=0,0,L$56*$J73)</f>
        <v>144.381744971264</v>
      </c>
      <c r="M73" s="210" t="n">
        <f aca="false">IF($J73=0,0,M$56*$J73)</f>
        <v>144.381744971264</v>
      </c>
      <c r="N73" s="210" t="n">
        <f aca="false">IF($J73=0,0,N$56*$J73)</f>
        <v>144.381744971264</v>
      </c>
      <c r="O73" s="210" t="n">
        <f aca="false">IF($J73=0,0,O$56*$J73)</f>
        <v>144.381744971264</v>
      </c>
      <c r="P73" s="210" t="n">
        <f aca="false">IF($J73=0,0,P$56*$J73)</f>
        <v>144.381744971264</v>
      </c>
      <c r="Q73" s="210" t="n">
        <f aca="false">IF($J73=0,0,Q$56*$J73)</f>
        <v>144.381744971264</v>
      </c>
      <c r="R73" s="210" t="n">
        <f aca="false">IF($J73=0,0,R$56*$J73)</f>
        <v>144.381744971264</v>
      </c>
      <c r="S73" s="210" t="n">
        <f aca="false">IF($J73=0,0,S$56*$J73)</f>
        <v>144.381744971264</v>
      </c>
      <c r="T73" s="210" t="n">
        <f aca="false">IF($J73=0,0,T$56*$J73)</f>
        <v>144.381744971264</v>
      </c>
      <c r="U73" s="210" t="n">
        <f aca="false">IF($J73=0,0,U$56*$J73)</f>
        <v>144.381744971264</v>
      </c>
      <c r="V73" s="210" t="n">
        <f aca="false">IF($J73=0,0,V$56*$J73)</f>
        <v>144.381744971264</v>
      </c>
      <c r="W73" s="210" t="n">
        <f aca="false">SUM(K73:V73)</f>
        <v>1732.58093965517</v>
      </c>
      <c r="X73" s="209"/>
      <c r="Y73" s="210" t="n">
        <f aca="false">$W73-E73</f>
        <v>-15025.4190603448</v>
      </c>
      <c r="Z73" s="209"/>
      <c r="AA73" s="210" t="n">
        <f aca="false">$W73-I73</f>
        <v>-15025.4190603448</v>
      </c>
      <c r="AE73" s="207"/>
      <c r="AF73" s="95" t="e">
        <f aca="false">C73/#REF!</f>
        <v>#REF!</v>
      </c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32228</v>
      </c>
      <c r="F74" s="289"/>
      <c r="G74" s="290"/>
      <c r="H74" s="207"/>
      <c r="I74" s="210" t="n">
        <v>32228</v>
      </c>
      <c r="J74" s="291" t="n">
        <f aca="false">'Overhead Allocation'!L55</f>
        <v>0.021551724137931</v>
      </c>
      <c r="K74" s="210" t="n">
        <f aca="false">IF($J74=0,0,K$56*$J74)</f>
        <v>277.657201867816</v>
      </c>
      <c r="L74" s="210" t="n">
        <f aca="false">IF($J74=0,0,L$56*$J74)</f>
        <v>277.657201867816</v>
      </c>
      <c r="M74" s="210" t="n">
        <f aca="false">IF($J74=0,0,M$56*$J74)</f>
        <v>277.657201867816</v>
      </c>
      <c r="N74" s="210" t="n">
        <f aca="false">IF($J74=0,0,N$56*$J74)</f>
        <v>277.657201867816</v>
      </c>
      <c r="O74" s="210" t="n">
        <f aca="false">IF($J74=0,0,O$56*$J74)</f>
        <v>277.657201867816</v>
      </c>
      <c r="P74" s="210" t="n">
        <f aca="false">IF($J74=0,0,P$56*$J74)</f>
        <v>277.657201867816</v>
      </c>
      <c r="Q74" s="210" t="n">
        <f aca="false">IF($J74=0,0,Q$56*$J74)</f>
        <v>277.657201867816</v>
      </c>
      <c r="R74" s="210" t="n">
        <f aca="false">IF($J74=0,0,R$56*$J74)</f>
        <v>277.657201867816</v>
      </c>
      <c r="S74" s="210" t="n">
        <f aca="false">IF($J74=0,0,S$56*$J74)</f>
        <v>277.657201867816</v>
      </c>
      <c r="T74" s="210" t="n">
        <f aca="false">IF($J74=0,0,T$56*$J74)</f>
        <v>277.657201867816</v>
      </c>
      <c r="U74" s="210" t="n">
        <f aca="false">IF($J74=0,0,U$56*$J74)</f>
        <v>277.657201867816</v>
      </c>
      <c r="V74" s="210" t="n">
        <f aca="false">IF($J74=0,0,V$56*$J74)</f>
        <v>277.657201867816</v>
      </c>
      <c r="W74" s="210" t="n">
        <f aca="false">SUM(K74:V74)</f>
        <v>3331.88642241379</v>
      </c>
      <c r="X74" s="209"/>
      <c r="Y74" s="210" t="n">
        <f aca="false">$W74-E74</f>
        <v>-28896.1135775862</v>
      </c>
      <c r="Z74" s="209"/>
      <c r="AA74" s="210" t="n">
        <f aca="false">$W74-I74</f>
        <v>-28896.1135775862</v>
      </c>
      <c r="AE74" s="207"/>
      <c r="AF74" s="95" t="e">
        <f aca="false">C74/#REF!</f>
        <v>#REF!</v>
      </c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 t="n">
        <f aca="false">IF($J75=0,0,K$56*$J75)</f>
        <v>0</v>
      </c>
      <c r="L75" s="210" t="n">
        <f aca="false">IF($J75=0,0,L$56*$J75)</f>
        <v>0</v>
      </c>
      <c r="M75" s="210" t="n">
        <f aca="false">IF($J75=0,0,M$56*$J75)</f>
        <v>0</v>
      </c>
      <c r="N75" s="210" t="n">
        <f aca="false">IF($J75=0,0,N$56*$J75)</f>
        <v>0</v>
      </c>
      <c r="O75" s="210" t="n">
        <f aca="false">IF($J75=0,0,O$56*$J75)</f>
        <v>0</v>
      </c>
      <c r="P75" s="210" t="n">
        <f aca="false">IF($J75=0,0,P$56*$J75)</f>
        <v>0</v>
      </c>
      <c r="Q75" s="210" t="n">
        <f aca="false">IF($J75=0,0,Q$56*$J75)</f>
        <v>0</v>
      </c>
      <c r="R75" s="210" t="n">
        <f aca="false">IF($J75=0,0,R$56*$J75)</f>
        <v>0</v>
      </c>
      <c r="S75" s="210" t="n">
        <f aca="false">IF($J75=0,0,S$56*$J75)</f>
        <v>0</v>
      </c>
      <c r="T75" s="210" t="n">
        <f aca="false">IF($J75=0,0,T$56*$J75)</f>
        <v>0</v>
      </c>
      <c r="U75" s="210" t="n">
        <f aca="false">IF($J75=0,0,U$56*$J75)</f>
        <v>0</v>
      </c>
      <c r="V75" s="210" t="n">
        <f aca="false">IF($J75=0,0,V$56*$J75)</f>
        <v>0</v>
      </c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  <c r="AF75" s="95" t="e">
        <f aca="false">C75/#REF!</f>
        <v>#REF!</v>
      </c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15469</v>
      </c>
      <c r="F76" s="289"/>
      <c r="G76" s="290"/>
      <c r="H76" s="207"/>
      <c r="I76" s="210" t="n">
        <v>15469</v>
      </c>
      <c r="J76" s="291" t="n">
        <f aca="false">'Overhead Allocation'!M55</f>
        <v>0.0103448275862069</v>
      </c>
      <c r="K76" s="210" t="n">
        <f aca="false">IF($J76=0,0,K$56*$J76)</f>
        <v>133.275456896552</v>
      </c>
      <c r="L76" s="210" t="n">
        <f aca="false">IF($J76=0,0,L$56*$J76)</f>
        <v>133.275456896552</v>
      </c>
      <c r="M76" s="210" t="n">
        <f aca="false">IF($J76=0,0,M$56*$J76)</f>
        <v>133.275456896552</v>
      </c>
      <c r="N76" s="210" t="n">
        <f aca="false">IF($J76=0,0,N$56*$J76)</f>
        <v>133.275456896552</v>
      </c>
      <c r="O76" s="210" t="n">
        <f aca="false">IF($J76=0,0,O$56*$J76)</f>
        <v>133.275456896552</v>
      </c>
      <c r="P76" s="210" t="n">
        <f aca="false">IF($J76=0,0,P$56*$J76)</f>
        <v>133.275456896552</v>
      </c>
      <c r="Q76" s="210" t="n">
        <f aca="false">IF($J76=0,0,Q$56*$J76)</f>
        <v>133.275456896552</v>
      </c>
      <c r="R76" s="210" t="n">
        <f aca="false">IF($J76=0,0,R$56*$J76)</f>
        <v>133.275456896552</v>
      </c>
      <c r="S76" s="210" t="n">
        <f aca="false">IF($J76=0,0,S$56*$J76)</f>
        <v>133.275456896552</v>
      </c>
      <c r="T76" s="210" t="n">
        <f aca="false">IF($J76=0,0,T$56*$J76)</f>
        <v>133.275456896552</v>
      </c>
      <c r="U76" s="210" t="n">
        <f aca="false">IF($J76=0,0,U$56*$J76)</f>
        <v>133.275456896552</v>
      </c>
      <c r="V76" s="210" t="n">
        <f aca="false">IF($J76=0,0,V$56*$J76)</f>
        <v>133.275456896552</v>
      </c>
      <c r="W76" s="210" t="n">
        <f aca="false">SUM(K76:V76)</f>
        <v>1599.30548275862</v>
      </c>
      <c r="X76" s="209"/>
      <c r="Y76" s="210" t="n">
        <f aca="false">$W76-E76</f>
        <v>-13869.6945172414</v>
      </c>
      <c r="Z76" s="209"/>
      <c r="AA76" s="210" t="n">
        <f aca="false">$W76-I76</f>
        <v>-13869.6945172414</v>
      </c>
      <c r="AE76" s="207"/>
      <c r="AF76" s="95" t="e">
        <f aca="false">C76/#REF!</f>
        <v>#REF!</v>
      </c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13536</v>
      </c>
      <c r="F77" s="289"/>
      <c r="G77" s="290"/>
      <c r="H77" s="207"/>
      <c r="I77" s="210" t="n">
        <v>13536</v>
      </c>
      <c r="J77" s="291" t="n">
        <f aca="false">'Overhead Allocation'!J55</f>
        <v>0.00905172413793104</v>
      </c>
      <c r="K77" s="210" t="n">
        <f aca="false">IF($J77=0,0,K$56*$J77)</f>
        <v>116.616024784483</v>
      </c>
      <c r="L77" s="210" t="n">
        <f aca="false">IF($J77=0,0,L$56*$J77)</f>
        <v>116.616024784483</v>
      </c>
      <c r="M77" s="210" t="n">
        <f aca="false">IF($J77=0,0,M$56*$J77)</f>
        <v>116.616024784483</v>
      </c>
      <c r="N77" s="210" t="n">
        <f aca="false">IF($J77=0,0,N$56*$J77)</f>
        <v>116.616024784483</v>
      </c>
      <c r="O77" s="210" t="n">
        <f aca="false">IF($J77=0,0,O$56*$J77)</f>
        <v>116.616024784483</v>
      </c>
      <c r="P77" s="210" t="n">
        <f aca="false">IF($J77=0,0,P$56*$J77)</f>
        <v>116.616024784483</v>
      </c>
      <c r="Q77" s="210" t="n">
        <f aca="false">IF($J77=0,0,Q$56*$J77)</f>
        <v>116.616024784483</v>
      </c>
      <c r="R77" s="210" t="n">
        <f aca="false">IF($J77=0,0,R$56*$J77)</f>
        <v>116.616024784483</v>
      </c>
      <c r="S77" s="210" t="n">
        <f aca="false">IF($J77=0,0,S$56*$J77)</f>
        <v>116.616024784483</v>
      </c>
      <c r="T77" s="210" t="n">
        <f aca="false">IF($J77=0,0,T$56*$J77)</f>
        <v>116.616024784483</v>
      </c>
      <c r="U77" s="210" t="n">
        <f aca="false">IF($J77=0,0,U$56*$J77)</f>
        <v>116.616024784483</v>
      </c>
      <c r="V77" s="210" t="n">
        <f aca="false">IF($J77=0,0,V$56*$J77)</f>
        <v>116.616024784483</v>
      </c>
      <c r="W77" s="210" t="n">
        <f aca="false">SUM(K77:V77)</f>
        <v>1399.39229741379</v>
      </c>
      <c r="X77" s="209"/>
      <c r="Y77" s="210" t="n">
        <f aca="false">$W77-E77</f>
        <v>-12136.6077025862</v>
      </c>
      <c r="Z77" s="209"/>
      <c r="AA77" s="210" t="n">
        <f aca="false">$W77-I77</f>
        <v>-12136.6077025862</v>
      </c>
      <c r="AE77" s="207"/>
      <c r="AF77" s="95" t="e">
        <f aca="false">C77/#REF!</f>
        <v>#REF!</v>
      </c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96683</v>
      </c>
      <c r="F78" s="292"/>
      <c r="G78" s="290"/>
      <c r="H78" s="207"/>
      <c r="I78" s="210" t="n">
        <v>96683</v>
      </c>
      <c r="J78" s="291" t="n">
        <f aca="false">'Overhead Allocation'!H55+'Overhead Allocation'!I55</f>
        <v>0.0646551724137931</v>
      </c>
      <c r="K78" s="210" t="n">
        <f aca="false">IF($J78=0,0,K$56*$J78)</f>
        <v>832.971605603448</v>
      </c>
      <c r="L78" s="210" t="n">
        <f aca="false">IF($J78=0,0,L$56*$J78)</f>
        <v>832.971605603448</v>
      </c>
      <c r="M78" s="210" t="n">
        <f aca="false">IF($J78=0,0,M$56*$J78)</f>
        <v>832.971605603448</v>
      </c>
      <c r="N78" s="210" t="n">
        <f aca="false">IF($J78=0,0,N$56*$J78)</f>
        <v>832.971605603448</v>
      </c>
      <c r="O78" s="210" t="n">
        <f aca="false">IF($J78=0,0,O$56*$J78)</f>
        <v>832.971605603448</v>
      </c>
      <c r="P78" s="210" t="n">
        <f aca="false">IF($J78=0,0,P$56*$J78)</f>
        <v>832.971605603448</v>
      </c>
      <c r="Q78" s="210" t="n">
        <f aca="false">IF($J78=0,0,Q$56*$J78)</f>
        <v>832.971605603448</v>
      </c>
      <c r="R78" s="210" t="n">
        <f aca="false">IF($J78=0,0,R$56*$J78)</f>
        <v>832.971605603448</v>
      </c>
      <c r="S78" s="210" t="n">
        <f aca="false">IF($J78=0,0,S$56*$J78)</f>
        <v>832.971605603448</v>
      </c>
      <c r="T78" s="210" t="n">
        <f aca="false">IF($J78=0,0,T$56*$J78)</f>
        <v>832.971605603448</v>
      </c>
      <c r="U78" s="210" t="n">
        <f aca="false">IF($J78=0,0,U$56*$J78)</f>
        <v>832.971605603448</v>
      </c>
      <c r="V78" s="210" t="n">
        <f aca="false">IF($J78=0,0,V$56*$J78)</f>
        <v>832.971605603448</v>
      </c>
      <c r="W78" s="210" t="n">
        <f aca="false">SUM(K78:V78)</f>
        <v>9995.65926724138</v>
      </c>
      <c r="X78" s="209"/>
      <c r="Y78" s="210" t="n">
        <f aca="false">$W78-E78</f>
        <v>-86687.3407327586</v>
      </c>
      <c r="Z78" s="209"/>
      <c r="AA78" s="210" t="n">
        <f aca="false">$W78-I78</f>
        <v>-86687.3407327586</v>
      </c>
      <c r="AE78" s="207"/>
      <c r="AF78" s="95" t="e">
        <f aca="false">C78/#REF!</f>
        <v>#REF!</v>
      </c>
    </row>
    <row r="79" customFormat="false" ht="12.75" hidden="false" customHeight="false" outlineLevel="0" collapsed="false">
      <c r="B79" s="249" t="s">
        <v>173</v>
      </c>
      <c r="C79" s="249"/>
      <c r="D79" s="250"/>
      <c r="E79" s="227" t="n">
        <v>0</v>
      </c>
      <c r="F79" s="292"/>
      <c r="G79" s="290"/>
      <c r="H79" s="227"/>
      <c r="I79" s="210" t="n">
        <v>0</v>
      </c>
      <c r="J79" s="291" t="n">
        <v>0</v>
      </c>
      <c r="K79" s="210" t="n">
        <f aca="false">IF($J79=0,0,K$56*$J79)</f>
        <v>0</v>
      </c>
      <c r="L79" s="210" t="n">
        <f aca="false">IF($J79=0,0,L$56*$J79)</f>
        <v>0</v>
      </c>
      <c r="M79" s="210" t="n">
        <f aca="false">IF($J79=0,0,M$56*$J79)</f>
        <v>0</v>
      </c>
      <c r="N79" s="210" t="n">
        <f aca="false">IF($J79=0,0,N$56*$J79)</f>
        <v>0</v>
      </c>
      <c r="O79" s="210" t="n">
        <f aca="false">IF($J79=0,0,O$56*$J79)</f>
        <v>0</v>
      </c>
      <c r="P79" s="210" t="n">
        <f aca="false">IF($J79=0,0,P$56*$J79)</f>
        <v>0</v>
      </c>
      <c r="Q79" s="210" t="n">
        <f aca="false">IF($J79=0,0,Q$56*$J79)</f>
        <v>0</v>
      </c>
      <c r="R79" s="210" t="n">
        <f aca="false">IF($J79=0,0,R$56*$J79)</f>
        <v>0</v>
      </c>
      <c r="S79" s="210" t="n">
        <f aca="false">IF($J79=0,0,S$56*$J79)</f>
        <v>0</v>
      </c>
      <c r="T79" s="210" t="n">
        <f aca="false">IF($J79=0,0,T$56*$J79)</f>
        <v>0</v>
      </c>
      <c r="U79" s="210" t="n">
        <f aca="false">IF($J79=0,0,U$56*$J79)</f>
        <v>0</v>
      </c>
      <c r="V79" s="210" t="n">
        <f aca="false">IF($J79=0,0,V$56*$J79)</f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/>
      <c r="AF79" s="95" t="e">
        <f aca="false">C79/#REF!</f>
        <v>#REF!</v>
      </c>
    </row>
    <row r="80" customFormat="false" ht="13.5" hidden="false" customHeight="false" outlineLevel="0" collapsed="false">
      <c r="B80" s="249" t="s">
        <v>173</v>
      </c>
      <c r="C80" s="249"/>
      <c r="D80" s="250"/>
      <c r="E80" s="297" t="n">
        <v>0</v>
      </c>
      <c r="F80" s="292"/>
      <c r="G80" s="313"/>
      <c r="H80" s="297"/>
      <c r="I80" s="259" t="n">
        <v>0</v>
      </c>
      <c r="J80" s="296" t="n">
        <v>0</v>
      </c>
      <c r="K80" s="259" t="n">
        <f aca="false">IF($J80=0,0,K$56*$J80)</f>
        <v>0</v>
      </c>
      <c r="L80" s="259" t="n">
        <f aca="false">IF($J80=0,0,L$56*$J80)</f>
        <v>0</v>
      </c>
      <c r="M80" s="259" t="n">
        <f aca="false">IF($J80=0,0,M$56*$J80)</f>
        <v>0</v>
      </c>
      <c r="N80" s="259" t="n">
        <f aca="false">IF($J80=0,0,N$56*$J80)</f>
        <v>0</v>
      </c>
      <c r="O80" s="259" t="n">
        <f aca="false">IF($J80=0,0,O$56*$J80)</f>
        <v>0</v>
      </c>
      <c r="P80" s="259" t="n">
        <f aca="false">IF($J80=0,0,P$56*$J80)</f>
        <v>0</v>
      </c>
      <c r="Q80" s="259" t="n">
        <f aca="false">IF($J80=0,0,Q$56*$J80)</f>
        <v>0</v>
      </c>
      <c r="R80" s="259" t="n">
        <f aca="false">IF($J80=0,0,R$56*$J80)</f>
        <v>0</v>
      </c>
      <c r="S80" s="259" t="n">
        <f aca="false">IF($J80=0,0,S$56*$J80)</f>
        <v>0</v>
      </c>
      <c r="T80" s="259" t="n">
        <f aca="false">IF($J80=0,0,T$56*$J80)</f>
        <v>0</v>
      </c>
      <c r="U80" s="259" t="n">
        <f aca="false">IF($J80=0,0,U$56*$J80)</f>
        <v>0</v>
      </c>
      <c r="V80" s="259" t="n">
        <f aca="false">IF($J80=0,0,V$56*$J80)</f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97"/>
      <c r="AF80" s="95" t="e">
        <f aca="false">C80/#REF!</f>
        <v>#REF!</v>
      </c>
    </row>
    <row r="81" customFormat="false" ht="13.5" hidden="false" customHeight="false" outlineLevel="0" collapsed="false">
      <c r="A81" s="166"/>
      <c r="B81" s="314" t="s">
        <v>174</v>
      </c>
      <c r="C81" s="314"/>
      <c r="D81" s="299"/>
      <c r="E81" s="300" t="n">
        <f aca="false">SUM(E62:E80)</f>
        <v>1495355</v>
      </c>
      <c r="F81" s="264"/>
      <c r="G81" s="300" t="n">
        <f aca="false">SUM(G62:G80)</f>
        <v>0</v>
      </c>
      <c r="H81" s="300"/>
      <c r="I81" s="300" t="n">
        <f aca="false">SUM(I62:I80)</f>
        <v>1495355</v>
      </c>
      <c r="J81" s="266" t="n">
        <f aca="false">SUM(J62:J80)</f>
        <v>1</v>
      </c>
      <c r="K81" s="300" t="n">
        <f aca="false">SUM(K62:K80)</f>
        <v>12883.2941666667</v>
      </c>
      <c r="L81" s="300" t="n">
        <f aca="false">SUM(L62:L80)</f>
        <v>12883.2941666667</v>
      </c>
      <c r="M81" s="300" t="n">
        <f aca="false">SUM(M62:M80)</f>
        <v>12883.2941666667</v>
      </c>
      <c r="N81" s="300" t="n">
        <f aca="false">SUM(N62:N80)</f>
        <v>12883.2941666667</v>
      </c>
      <c r="O81" s="300" t="n">
        <f aca="false">SUM(O62:O80)</f>
        <v>12883.2941666667</v>
      </c>
      <c r="P81" s="300" t="n">
        <f aca="false">SUM(P62:P80)</f>
        <v>12883.2941666667</v>
      </c>
      <c r="Q81" s="300" t="n">
        <f aca="false">SUM(Q62:Q80)</f>
        <v>12883.2941666667</v>
      </c>
      <c r="R81" s="300" t="n">
        <f aca="false">SUM(R62:R80)</f>
        <v>12883.2941666667</v>
      </c>
      <c r="S81" s="300" t="n">
        <f aca="false">SUM(S62:S80)</f>
        <v>12883.2941666667</v>
      </c>
      <c r="T81" s="300" t="n">
        <f aca="false">SUM(T62:T80)</f>
        <v>12883.2941666667</v>
      </c>
      <c r="U81" s="300" t="n">
        <f aca="false">SUM(U62:U80)</f>
        <v>12883.2941666667</v>
      </c>
      <c r="V81" s="300" t="n">
        <f aca="false">SUM(V62:V80)</f>
        <v>12883.2941666667</v>
      </c>
      <c r="W81" s="269" t="n">
        <f aca="false">SUM(W62:W80)</f>
        <v>154599.53</v>
      </c>
      <c r="X81" s="218"/>
      <c r="Y81" s="269" t="n">
        <f aca="false">SUM(Y62:Y80)</f>
        <v>-1340755.47</v>
      </c>
      <c r="Z81" s="49"/>
      <c r="AA81" s="269" t="n">
        <f aca="false">SUM(AA62:AA80)</f>
        <v>-1340755.47</v>
      </c>
      <c r="AE81" s="308"/>
      <c r="AF81" s="95" t="e">
        <f aca="false">SUM(AF62:AF80)</f>
        <v>#REF!</v>
      </c>
    </row>
    <row r="82" customFormat="false" ht="12.75" hidden="false" customHeight="false" outlineLevel="0" collapsed="false">
      <c r="A82" s="20"/>
      <c r="B82" s="315" t="s">
        <v>175</v>
      </c>
      <c r="C82" s="316"/>
      <c r="D82" s="272"/>
      <c r="E82" s="301" t="n">
        <f aca="false">+E81-E56</f>
        <v>1347768</v>
      </c>
      <c r="F82" s="302"/>
      <c r="G82" s="301" t="n">
        <f aca="false">+G81-G56</f>
        <v>63539</v>
      </c>
      <c r="H82" s="301"/>
      <c r="I82" s="301" t="n">
        <f aca="false">+I81-I56</f>
        <v>1411307</v>
      </c>
      <c r="J82" s="304"/>
      <c r="K82" s="301" t="n">
        <f aca="false">+K81-K56</f>
        <v>0</v>
      </c>
      <c r="L82" s="301" t="n">
        <f aca="false">+L81-L56</f>
        <v>0</v>
      </c>
      <c r="M82" s="301" t="n">
        <f aca="false">+M81-M56</f>
        <v>0</v>
      </c>
      <c r="N82" s="301" t="n">
        <f aca="false">+N81-N56</f>
        <v>0</v>
      </c>
      <c r="O82" s="301" t="n">
        <f aca="false">+O81-O56</f>
        <v>0</v>
      </c>
      <c r="P82" s="301" t="n">
        <f aca="false">+P81-P56</f>
        <v>0</v>
      </c>
      <c r="Q82" s="301" t="n">
        <f aca="false">+Q81-Q56</f>
        <v>0</v>
      </c>
      <c r="R82" s="301" t="n">
        <f aca="false">+R81-R56</f>
        <v>0</v>
      </c>
      <c r="S82" s="301" t="n">
        <f aca="false">+S81-S56</f>
        <v>0</v>
      </c>
      <c r="T82" s="301" t="n">
        <f aca="false">+T81-T56</f>
        <v>0</v>
      </c>
      <c r="U82" s="301" t="n">
        <f aca="false">+U81-U56</f>
        <v>0</v>
      </c>
      <c r="V82" s="301" t="n">
        <f aca="false">+V81-V56</f>
        <v>0</v>
      </c>
      <c r="W82" s="301" t="n">
        <f aca="false">+W81-W56</f>
        <v>0</v>
      </c>
      <c r="X82" s="305"/>
      <c r="Y82" s="301" t="n">
        <f aca="false">+Y81-Y56</f>
        <v>-1347768</v>
      </c>
      <c r="Z82" s="306"/>
      <c r="AA82" s="301" t="n">
        <f aca="false">+AA81-AA56</f>
        <v>-1411307</v>
      </c>
      <c r="AE82" s="307"/>
    </row>
    <row r="84" customFormat="false" ht="12.75" hidden="false" customHeight="false" outlineLevel="0" collapsed="false">
      <c r="J84" s="20"/>
    </row>
  </sheetData>
  <printOptions headings="false" gridLines="false" gridLinesSet="true" horizontalCentered="true" verticalCentered="false"/>
  <pageMargins left="0" right="0" top="0.379861111111111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B22" activeCellId="0" sqref="A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8.14"/>
    <col collapsed="false" customWidth="true" hidden="false" outlineLevel="0" max="3" min="3" style="0" width="12.14"/>
    <col collapsed="false" customWidth="true" hidden="false" outlineLevel="0" max="4" min="4" style="0" width="0.7"/>
    <col collapsed="false" customWidth="true" hidden="false" outlineLevel="0" max="5" min="5" style="0" width="11.28"/>
    <col collapsed="false" customWidth="true" hidden="false" outlineLevel="0" max="6" min="6" style="0" width="0.7"/>
    <col collapsed="false" customWidth="true" hidden="false" outlineLevel="0" max="7" min="7" style="0" width="11.85"/>
    <col collapsed="false" customWidth="true" hidden="false" outlineLevel="0" max="8" min="8" style="0" width="0.85"/>
    <col collapsed="false" customWidth="true" hidden="true" outlineLevel="0" max="20" min="9" style="0" width="9.7"/>
    <col collapsed="false" customWidth="true" hidden="false" outlineLevel="0" max="21" min="21" style="0" width="11.28"/>
    <col collapsed="false" customWidth="true" hidden="false" outlineLevel="0" max="22" min="22" style="0" width="0.99"/>
    <col collapsed="false" customWidth="true" hidden="false" outlineLevel="0" max="23" min="23" style="0" width="11.85"/>
    <col collapsed="false" customWidth="true" hidden="false" outlineLevel="0" max="24" min="24" style="0" width="1.13"/>
    <col collapsed="false" customWidth="true" hidden="false" outlineLevel="0" max="25" min="25" style="0" width="11.85"/>
    <col collapsed="false" customWidth="true" hidden="false" outlineLevel="0" max="26" min="26" style="0" width="0.41"/>
  </cols>
  <sheetData>
    <row r="1" customFormat="false" ht="12.75" hidden="false" customHeight="false" outlineLevel="0" collapsed="false">
      <c r="A1" s="14"/>
      <c r="B1" s="15"/>
      <c r="C1" s="15"/>
      <c r="D1" s="15"/>
      <c r="E1" s="15"/>
      <c r="F1" s="15"/>
      <c r="G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customFormat="false" ht="15.75" hidden="false" customHeight="false" outlineLevel="0" collapsed="false">
      <c r="A2" s="17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customFormat="false" ht="12.75" hidden="false" customHeight="false" outlineLevel="0" collapsed="false"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customFormat="false" ht="12.75" hidden="false" customHeight="false" outlineLevel="0" collapsed="false">
      <c r="A4" s="18"/>
      <c r="B4" s="18" t="s">
        <v>20</v>
      </c>
      <c r="C4" s="19" t="n">
        <v>508</v>
      </c>
      <c r="D4" s="18"/>
      <c r="E4" s="18"/>
      <c r="F4" s="18"/>
      <c r="G4" s="20"/>
      <c r="H4" s="20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21" t="str">
        <f aca="true">CELL("FILENAME")</f>
        <v>'file:///mnt/12tb/@roms/datasets/enron/EDRM Enron Email Data Set v2 XML/filtered-attachments/xls/Budget_2001_Consolidation___Legal.xls'#$Total by RC</v>
      </c>
    </row>
    <row r="5" customFormat="false" ht="12.75" hidden="false" customHeight="false" outlineLevel="0" collapsed="false"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22" t="n">
        <f aca="true">NOW()</f>
        <v>45926.88748597</v>
      </c>
    </row>
    <row r="6" customFormat="false" ht="12.75" hidden="false" customHeight="false" outlineLevel="0" collapsed="false">
      <c r="A6" s="18"/>
      <c r="B6" s="18" t="s">
        <v>21</v>
      </c>
      <c r="C6" s="19" t="s">
        <v>22</v>
      </c>
      <c r="D6" s="18"/>
      <c r="E6" s="18"/>
      <c r="F6" s="18"/>
      <c r="G6" s="20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23" t="n">
        <f aca="true">NOW()</f>
        <v>45926.8874859701</v>
      </c>
    </row>
    <row r="7" customFormat="false" ht="12.75" hidden="false" customHeight="false" outlineLevel="0" collapsed="false">
      <c r="A7" s="11" t="s">
        <v>23</v>
      </c>
      <c r="B7" s="11"/>
      <c r="C7" s="11"/>
      <c r="D7" s="11"/>
      <c r="E7" s="11"/>
      <c r="F7" s="11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customFormat="false" ht="12.75" hidden="false" customHeight="false" outlineLevel="0" collapsed="false">
      <c r="A8" s="24" t="s">
        <v>24</v>
      </c>
      <c r="B8" s="25" t="n">
        <f aca="false">'Legal Summary'!C8</f>
        <v>30</v>
      </c>
      <c r="C8" s="20"/>
      <c r="D8" s="20"/>
      <c r="E8" s="20"/>
      <c r="F8" s="20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customFormat="false" ht="12.75" hidden="false" customHeight="false" outlineLevel="0" collapsed="false">
      <c r="A9" s="26" t="s">
        <v>25</v>
      </c>
      <c r="B9" s="27" t="n">
        <f aca="false">'Legal Summary'!C9</f>
        <v>37</v>
      </c>
      <c r="C9" s="15"/>
      <c r="D9" s="15"/>
      <c r="E9" s="15"/>
      <c r="F9" s="15"/>
      <c r="H9" s="28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customFormat="false" ht="12.75" hidden="false" customHeight="false" outlineLevel="0" collapsed="false">
      <c r="H10" s="2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29"/>
      <c r="V10" s="16"/>
      <c r="W10" s="30"/>
      <c r="X10" s="30"/>
      <c r="Y10" s="30"/>
    </row>
    <row r="11" customFormat="false" ht="12.75" hidden="false" customHeight="false" outlineLevel="0" collapsed="false">
      <c r="A11" s="28"/>
      <c r="B11" s="28"/>
      <c r="C11" s="31" t="n">
        <v>2000</v>
      </c>
      <c r="D11" s="32"/>
      <c r="E11" s="33" t="s">
        <v>26</v>
      </c>
      <c r="F11" s="32"/>
      <c r="G11" s="34" t="n">
        <v>2000</v>
      </c>
      <c r="H11" s="32"/>
      <c r="I11" s="35" t="s">
        <v>27</v>
      </c>
      <c r="J11" s="35" t="s">
        <v>28</v>
      </c>
      <c r="K11" s="35" t="s">
        <v>29</v>
      </c>
      <c r="L11" s="36" t="s">
        <v>30</v>
      </c>
      <c r="M11" s="35" t="s">
        <v>31</v>
      </c>
      <c r="N11" s="36" t="s">
        <v>32</v>
      </c>
      <c r="O11" s="35" t="s">
        <v>33</v>
      </c>
      <c r="P11" s="36" t="s">
        <v>34</v>
      </c>
      <c r="Q11" s="35" t="s">
        <v>35</v>
      </c>
      <c r="R11" s="36" t="s">
        <v>36</v>
      </c>
      <c r="S11" s="35" t="s">
        <v>37</v>
      </c>
      <c r="T11" s="36" t="s">
        <v>38</v>
      </c>
      <c r="U11" s="37" t="n">
        <v>2001</v>
      </c>
      <c r="V11" s="38"/>
      <c r="W11" s="39" t="s">
        <v>15</v>
      </c>
      <c r="X11" s="40"/>
      <c r="Y11" s="41" t="n">
        <v>2000</v>
      </c>
    </row>
    <row r="12" customFormat="false" ht="12.75" hidden="false" customHeight="false" outlineLevel="0" collapsed="false">
      <c r="A12" s="8"/>
      <c r="C12" s="42" t="s">
        <v>39</v>
      </c>
      <c r="D12" s="43"/>
      <c r="E12" s="44"/>
      <c r="F12" s="43"/>
      <c r="G12" s="45" t="s">
        <v>40</v>
      </c>
      <c r="H12" s="43"/>
      <c r="I12" s="46"/>
      <c r="J12" s="46"/>
      <c r="K12" s="46"/>
      <c r="L12" s="47"/>
      <c r="M12" s="46"/>
      <c r="N12" s="47"/>
      <c r="O12" s="46"/>
      <c r="P12" s="47"/>
      <c r="Q12" s="46"/>
      <c r="R12" s="47"/>
      <c r="S12" s="46"/>
      <c r="T12" s="47"/>
      <c r="U12" s="48" t="s">
        <v>41</v>
      </c>
      <c r="V12" s="49"/>
      <c r="W12" s="50" t="s">
        <v>42</v>
      </c>
      <c r="X12" s="51"/>
      <c r="Y12" s="52" t="s">
        <v>43</v>
      </c>
    </row>
    <row r="13" customFormat="false" ht="16.5" hidden="false" customHeight="true" outlineLevel="0" collapsed="false">
      <c r="A13" s="8" t="s">
        <v>44</v>
      </c>
      <c r="B13" s="8" t="s">
        <v>45</v>
      </c>
      <c r="C13" s="53" t="n">
        <f aca="false">'111678 (0013)'!E56</f>
        <v>850449</v>
      </c>
      <c r="D13" s="54"/>
      <c r="E13" s="55" t="n">
        <f aca="false">'111678 (0013)'!G56</f>
        <v>8323</v>
      </c>
      <c r="F13" s="54"/>
      <c r="G13" s="56" t="n">
        <f aca="false">'111678 (0013)'!I56</f>
        <v>858772</v>
      </c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9" t="n">
        <f aca="false">'111678 (0013)'!W56</f>
        <v>881735.048332</v>
      </c>
      <c r="V13" s="57"/>
      <c r="W13" s="59" t="n">
        <f aca="false">'111678 (0013)'!Y56</f>
        <v>31286.0483319999</v>
      </c>
      <c r="X13" s="60"/>
      <c r="Y13" s="61" t="n">
        <f aca="false">'111678 (0013)'!AA56</f>
        <v>22963.0483319999</v>
      </c>
    </row>
    <row r="14" customFormat="false" ht="16.5" hidden="false" customHeight="true" outlineLevel="0" collapsed="false">
      <c r="A14" s="8" t="s">
        <v>44</v>
      </c>
      <c r="B14" s="8" t="s">
        <v>46</v>
      </c>
      <c r="C14" s="53" t="n">
        <f aca="false">'111679 (0014)'!E56</f>
        <v>913176</v>
      </c>
      <c r="D14" s="54"/>
      <c r="E14" s="53" t="n">
        <f aca="false">'111679 (0014)'!G56</f>
        <v>-172669</v>
      </c>
      <c r="F14" s="54"/>
      <c r="G14" s="53" t="n">
        <f aca="false">'111679 (0014)'!I56</f>
        <v>740507</v>
      </c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3" t="n">
        <f aca="false">'111679 (0014)'!W56</f>
        <v>955662.724998</v>
      </c>
      <c r="V14" s="57"/>
      <c r="W14" s="53" t="n">
        <f aca="false">'111679 (0014)'!Y56</f>
        <v>42486.7249979998</v>
      </c>
      <c r="X14" s="60"/>
      <c r="Y14" s="59" t="n">
        <f aca="false">'111679 (0014)'!AA56</f>
        <v>215155.724998</v>
      </c>
    </row>
    <row r="15" customFormat="false" ht="16.5" hidden="false" customHeight="true" outlineLevel="0" collapsed="false">
      <c r="A15" s="8" t="s">
        <v>44</v>
      </c>
      <c r="B15" s="8" t="s">
        <v>47</v>
      </c>
      <c r="C15" s="53" t="n">
        <f aca="false">'111681 (0026)'!E56</f>
        <v>1539783</v>
      </c>
      <c r="D15" s="54"/>
      <c r="E15" s="53" t="n">
        <f aca="false">'111681 (0026)'!G56</f>
        <v>592658</v>
      </c>
      <c r="F15" s="54"/>
      <c r="G15" s="53" t="n">
        <f aca="false">'111681 (0026)'!I56</f>
        <v>2132441</v>
      </c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3" t="n">
        <f aca="false">'111681 (0026)'!W56</f>
        <v>1614075.419998</v>
      </c>
      <c r="V15" s="57"/>
      <c r="W15" s="53" t="n">
        <f aca="false">'111681 (0026)'!Y56</f>
        <v>74292.4199979999</v>
      </c>
      <c r="X15" s="60"/>
      <c r="Y15" s="59" t="n">
        <f aca="false">'111681 (0026)'!AA56</f>
        <v>-518365.580002</v>
      </c>
    </row>
    <row r="16" customFormat="false" ht="16.5" hidden="false" customHeight="true" outlineLevel="0" collapsed="false">
      <c r="A16" s="8" t="s">
        <v>44</v>
      </c>
      <c r="B16" s="8" t="s">
        <v>48</v>
      </c>
      <c r="C16" s="53" t="n">
        <f aca="false">'111693 (0162)'!E56</f>
        <v>363916</v>
      </c>
      <c r="D16" s="54"/>
      <c r="E16" s="53" t="n">
        <f aca="false">'111693 (0162)'!G56</f>
        <v>-26083</v>
      </c>
      <c r="F16" s="54"/>
      <c r="G16" s="53" t="n">
        <f aca="false">'111693 (0162)'!I56</f>
        <v>337833</v>
      </c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3" t="n">
        <f aca="false">'111693 (0162)'!W56</f>
        <v>317161.763333333</v>
      </c>
      <c r="V16" s="57"/>
      <c r="W16" s="53" t="n">
        <f aca="false">'111693 (0162)'!Y56</f>
        <v>-46754.2366666667</v>
      </c>
      <c r="X16" s="60"/>
      <c r="Y16" s="59" t="n">
        <f aca="false">'111693 (0162)'!AA56</f>
        <v>-20671.2366666667</v>
      </c>
    </row>
    <row r="17" customFormat="false" ht="16.5" hidden="false" customHeight="true" outlineLevel="0" collapsed="false">
      <c r="A17" s="8" t="s">
        <v>44</v>
      </c>
      <c r="B17" s="8" t="s">
        <v>49</v>
      </c>
      <c r="C17" s="53" t="n">
        <f aca="false">'111705 (0237)'!E56</f>
        <v>1647868</v>
      </c>
      <c r="D17" s="54"/>
      <c r="E17" s="53" t="n">
        <f aca="false">'111705 (0237)'!G56</f>
        <v>-106197</v>
      </c>
      <c r="F17" s="54"/>
      <c r="G17" s="53" t="n">
        <f aca="false">'111705 (0237)'!I56</f>
        <v>1541671</v>
      </c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3" t="n">
        <f aca="false">'111705 (0237)'!W56</f>
        <v>1645782.463332</v>
      </c>
      <c r="V17" s="57"/>
      <c r="W17" s="53" t="n">
        <f aca="false">'111705 (0237)'!Y56</f>
        <v>-2085.53666799981</v>
      </c>
      <c r="X17" s="60"/>
      <c r="Y17" s="59" t="n">
        <f aca="false">'111705 (0237)'!AA56</f>
        <v>104111.463332</v>
      </c>
    </row>
    <row r="18" customFormat="false" ht="16.5" hidden="false" customHeight="true" outlineLevel="0" collapsed="false">
      <c r="A18" s="8" t="s">
        <v>44</v>
      </c>
      <c r="B18" s="8" t="s">
        <v>50</v>
      </c>
      <c r="C18" s="53" t="n">
        <f aca="false">'111706 (0238)'!E56</f>
        <v>147587</v>
      </c>
      <c r="D18" s="54"/>
      <c r="E18" s="53" t="n">
        <f aca="false">'111706 (0238)'!G56</f>
        <v>-63539</v>
      </c>
      <c r="F18" s="54"/>
      <c r="G18" s="53" t="n">
        <f aca="false">'111706 (0238)'!I56</f>
        <v>84048</v>
      </c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3" t="n">
        <f aca="false">'111706 (0238)'!W56</f>
        <v>154599.53</v>
      </c>
      <c r="V18" s="57"/>
      <c r="W18" s="53" t="n">
        <f aca="false">'111706 (0238)'!Y56</f>
        <v>7012.53</v>
      </c>
      <c r="X18" s="60"/>
      <c r="Y18" s="59" t="n">
        <f aca="false">'111706 (0238)'!AA56</f>
        <v>70551.53</v>
      </c>
    </row>
    <row r="19" customFormat="false" ht="16.5" hidden="false" customHeight="true" outlineLevel="0" collapsed="false">
      <c r="A19" s="8" t="s">
        <v>44</v>
      </c>
      <c r="B19" s="8" t="s">
        <v>51</v>
      </c>
      <c r="C19" s="53"/>
      <c r="D19" s="54"/>
      <c r="E19" s="55"/>
      <c r="F19" s="54"/>
      <c r="G19" s="56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  <c r="V19" s="57"/>
      <c r="W19" s="59"/>
      <c r="X19" s="60"/>
      <c r="Y19" s="59"/>
    </row>
    <row r="20" customFormat="false" ht="6" hidden="false" customHeight="true" outlineLevel="0" collapsed="false">
      <c r="A20" s="8"/>
      <c r="B20" s="8"/>
      <c r="C20" s="53"/>
      <c r="D20" s="54"/>
      <c r="E20" s="55"/>
      <c r="F20" s="54"/>
      <c r="G20" s="56"/>
      <c r="H20" s="57"/>
      <c r="I20" s="62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4"/>
      <c r="U20" s="59"/>
      <c r="V20" s="57"/>
      <c r="W20" s="59"/>
      <c r="X20" s="60"/>
      <c r="Y20" s="59"/>
    </row>
    <row r="21" customFormat="false" ht="16.5" hidden="false" customHeight="true" outlineLevel="0" collapsed="false">
      <c r="A21" s="8" t="s">
        <v>44</v>
      </c>
      <c r="B21" s="8" t="s">
        <v>52</v>
      </c>
      <c r="C21" s="53"/>
      <c r="D21" s="65"/>
      <c r="E21" s="55"/>
      <c r="F21" s="65"/>
      <c r="G21" s="56"/>
      <c r="H21" s="66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6"/>
      <c r="W21" s="59"/>
      <c r="X21" s="67"/>
      <c r="Y21" s="59"/>
    </row>
    <row r="22" customFormat="false" ht="16.5" hidden="false" customHeight="true" outlineLevel="0" collapsed="false"/>
    <row r="23" customFormat="false" ht="16.5" hidden="false" customHeight="true" outlineLevel="0" collapsed="false"/>
  </sheetData>
  <printOptions headings="false" gridLines="false" gridLinesSet="true" horizontalCentered="true" verticalCentered="false"/>
  <pageMargins left="0" right="0" top="0.640277777777778" bottom="0.6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97"/>
  <sheetViews>
    <sheetView showFormulas="false" showGridLines="false" showRowColHeaders="true" showZeros="true" rightToLeft="false" tabSelected="false" showOutlineSymbols="true" defaultGridColor="true" view="normal" topLeftCell="B25" colorId="64" zoomScale="88" zoomScaleNormal="88" zoomScalePageLayoutView="100" workbookViewId="0">
      <selection pane="topLeft" activeCell="F55" activeCellId="0" sqref="F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4.56"/>
    <col collapsed="false" customWidth="true" hidden="false" outlineLevel="0" max="3" min="3" style="0" width="6.99"/>
    <col collapsed="false" customWidth="true" hidden="false" outlineLevel="0" max="6" min="4" style="0" width="8.7"/>
    <col collapsed="false" customWidth="true" hidden="false" outlineLevel="0" max="8" min="7" style="0" width="6.41"/>
    <col collapsed="false" customWidth="true" hidden="false" outlineLevel="0" max="9" min="9" style="0" width="7.56"/>
    <col collapsed="false" customWidth="true" hidden="false" outlineLevel="0" max="13" min="10" style="0" width="6.41"/>
    <col collapsed="false" customWidth="true" hidden="false" outlineLevel="0" max="15" min="15" style="0" width="8.7"/>
    <col collapsed="false" customWidth="true" hidden="false" outlineLevel="0" max="17" min="16" style="0" width="4.7"/>
    <col collapsed="false" customWidth="true" hidden="false" outlineLevel="0" max="18" min="18" style="0" width="14.56"/>
    <col collapsed="false" customWidth="true" hidden="false" outlineLevel="0" max="19" min="19" style="0" width="6.28"/>
    <col collapsed="false" customWidth="true" hidden="false" outlineLevel="0" max="20" min="20" style="0" width="4.7"/>
    <col collapsed="false" customWidth="true" hidden="false" outlineLevel="0" max="24" min="21" style="0" width="6.13"/>
    <col collapsed="false" customWidth="true" hidden="false" outlineLevel="0" max="25" min="25" style="0" width="6.41"/>
    <col collapsed="false" customWidth="true" hidden="false" outlineLevel="0" max="28" min="26" style="0" width="6.13"/>
    <col collapsed="false" customWidth="true" hidden="false" outlineLevel="0" max="29" min="29" style="0" width="10.85"/>
    <col collapsed="false" customWidth="true" hidden="false" outlineLevel="0" max="30" min="30" style="0" width="1.28"/>
  </cols>
  <sheetData>
    <row r="1" customFormat="false" ht="12.75" hidden="false" customHeight="false" outlineLevel="0" collapsed="false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customFormat="false" ht="18" hidden="false" customHeight="false" outlineLevel="0" collapsed="false">
      <c r="A2" s="69" t="s">
        <v>53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R2" s="70" t="s">
        <v>54</v>
      </c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customFormat="false" ht="12.75" hidden="false" customHeight="false" outlineLevel="0" collapsed="false">
      <c r="C3" s="68"/>
      <c r="D3" s="68"/>
      <c r="E3" s="68"/>
      <c r="F3" s="68"/>
      <c r="G3" s="68"/>
      <c r="H3" s="68"/>
      <c r="I3" s="68"/>
      <c r="J3" s="68"/>
      <c r="K3" s="68" t="s">
        <v>55</v>
      </c>
      <c r="L3" s="68"/>
      <c r="M3" s="68" t="s">
        <v>56</v>
      </c>
      <c r="N3" s="68"/>
      <c r="O3" s="68"/>
    </row>
    <row r="4" customFormat="false" ht="12.75" hidden="false" customHeight="false" outlineLevel="0" collapsed="false">
      <c r="A4" s="8"/>
      <c r="B4" s="8"/>
      <c r="C4" s="71" t="s">
        <v>57</v>
      </c>
      <c r="D4" s="72" t="s">
        <v>58</v>
      </c>
      <c r="E4" s="72" t="s">
        <v>59</v>
      </c>
      <c r="F4" s="72" t="s">
        <v>60</v>
      </c>
      <c r="G4" s="72" t="s">
        <v>61</v>
      </c>
      <c r="H4" s="72" t="s">
        <v>62</v>
      </c>
      <c r="I4" s="72" t="s">
        <v>63</v>
      </c>
      <c r="J4" s="72" t="s">
        <v>64</v>
      </c>
      <c r="K4" s="73" t="n">
        <v>404</v>
      </c>
      <c r="L4" s="72" t="s">
        <v>65</v>
      </c>
      <c r="M4" s="73" t="s">
        <v>66</v>
      </c>
      <c r="N4" s="72" t="s">
        <v>67</v>
      </c>
      <c r="O4" s="74" t="s">
        <v>52</v>
      </c>
      <c r="T4" s="75"/>
    </row>
    <row r="5" customFormat="false" ht="12.75" hidden="false" customHeight="false" outlineLevel="0" collapsed="false">
      <c r="A5" s="8" t="s">
        <v>49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R5" s="0" t="s">
        <v>68</v>
      </c>
      <c r="T5" s="75"/>
      <c r="U5" s="76" t="s">
        <v>58</v>
      </c>
      <c r="V5" s="76" t="s">
        <v>59</v>
      </c>
      <c r="W5" s="76" t="s">
        <v>60</v>
      </c>
      <c r="X5" s="76" t="s">
        <v>62</v>
      </c>
      <c r="Y5" s="76" t="s">
        <v>63</v>
      </c>
      <c r="Z5" s="76" t="s">
        <v>64</v>
      </c>
      <c r="AA5" s="76" t="s">
        <v>69</v>
      </c>
      <c r="AB5" s="76" t="s">
        <v>65</v>
      </c>
      <c r="AC5" s="76" t="s">
        <v>70</v>
      </c>
      <c r="AD5" s="76" t="s">
        <v>67</v>
      </c>
      <c r="AE5" s="77" t="s">
        <v>52</v>
      </c>
    </row>
    <row r="6" customFormat="false" ht="12.75" hidden="false" customHeight="false" outlineLevel="0" collapsed="false">
      <c r="A6" s="0" t="s">
        <v>71</v>
      </c>
      <c r="C6" s="68" t="n">
        <v>1</v>
      </c>
      <c r="D6" s="68" t="n">
        <v>0.4</v>
      </c>
      <c r="E6" s="68" t="n">
        <v>0.25</v>
      </c>
      <c r="F6" s="68" t="n">
        <v>0.35</v>
      </c>
      <c r="G6" s="68"/>
      <c r="H6" s="68" t="n">
        <v>0</v>
      </c>
      <c r="I6" s="68" t="n">
        <v>0</v>
      </c>
      <c r="J6" s="68" t="n">
        <v>0</v>
      </c>
      <c r="K6" s="68" t="n">
        <v>0</v>
      </c>
      <c r="L6" s="68" t="n">
        <v>0</v>
      </c>
      <c r="M6" s="68"/>
      <c r="N6" s="68"/>
      <c r="O6" s="68" t="n">
        <f aca="false">+D6+E6+F6+H6+I6+J6+K6+L6+M6</f>
        <v>1</v>
      </c>
      <c r="T6" s="75"/>
    </row>
    <row r="7" customFormat="false" ht="12.75" hidden="false" customHeight="false" outlineLevel="0" collapsed="false">
      <c r="A7" s="0" t="s">
        <v>72</v>
      </c>
      <c r="C7" s="68" t="n">
        <v>1</v>
      </c>
      <c r="D7" s="68" t="n">
        <v>0</v>
      </c>
      <c r="E7" s="68" t="n">
        <v>0</v>
      </c>
      <c r="F7" s="68" t="n">
        <v>0</v>
      </c>
      <c r="G7" s="68"/>
      <c r="H7" s="68" t="n">
        <v>0.15</v>
      </c>
      <c r="I7" s="68" t="n">
        <v>0</v>
      </c>
      <c r="J7" s="68" t="n">
        <v>0.05</v>
      </c>
      <c r="K7" s="68" t="n">
        <v>0.25</v>
      </c>
      <c r="L7" s="68" t="n">
        <v>0.35</v>
      </c>
      <c r="M7" s="68" t="n">
        <v>0.2</v>
      </c>
      <c r="N7" s="68"/>
      <c r="O7" s="68" t="n">
        <f aca="false">+D7+E7+F7+H7+I7+J7+K7+L7+M7</f>
        <v>1</v>
      </c>
      <c r="R7" s="0" t="s">
        <v>71</v>
      </c>
      <c r="T7" s="75" t="n">
        <v>1</v>
      </c>
      <c r="U7" s="78" t="n">
        <v>0.4</v>
      </c>
      <c r="V7" s="78" t="n">
        <v>0.25</v>
      </c>
      <c r="W7" s="78" t="n">
        <v>0.35</v>
      </c>
      <c r="X7" s="78" t="n">
        <v>0</v>
      </c>
      <c r="Y7" s="78" t="n">
        <v>0</v>
      </c>
      <c r="Z7" s="78" t="n">
        <v>0</v>
      </c>
      <c r="AA7" s="78" t="n">
        <v>0</v>
      </c>
      <c r="AB7" s="78" t="n">
        <v>0</v>
      </c>
      <c r="AC7" s="78" t="n">
        <v>0</v>
      </c>
      <c r="AD7" s="78"/>
      <c r="AE7" s="78" t="n">
        <f aca="false">+U7+V7+W7+X7+Y7+Z7+AA7+AB7+AC7</f>
        <v>1</v>
      </c>
    </row>
    <row r="8" customFormat="false" ht="12.75" hidden="false" customHeight="false" outlineLevel="0" collapsed="false">
      <c r="A8" s="0" t="s">
        <v>73</v>
      </c>
      <c r="C8" s="68" t="n">
        <v>1</v>
      </c>
      <c r="D8" s="68" t="n">
        <v>0.85</v>
      </c>
      <c r="E8" s="68" t="n">
        <v>0.15</v>
      </c>
      <c r="F8" s="68"/>
      <c r="G8" s="68"/>
      <c r="H8" s="68"/>
      <c r="I8" s="68"/>
      <c r="J8" s="68"/>
      <c r="K8" s="68"/>
      <c r="L8" s="68"/>
      <c r="M8" s="68"/>
      <c r="N8" s="68"/>
      <c r="O8" s="68" t="n">
        <f aca="false">+D8+E8+F8+H8+I8+J8+K8+L8+M8</f>
        <v>1</v>
      </c>
      <c r="R8" s="0" t="s">
        <v>72</v>
      </c>
      <c r="T8" s="75" t="n">
        <v>1</v>
      </c>
      <c r="U8" s="78" t="n">
        <v>0</v>
      </c>
      <c r="V8" s="78" t="n">
        <v>0</v>
      </c>
      <c r="W8" s="78" t="n">
        <v>0</v>
      </c>
      <c r="X8" s="78" t="n">
        <v>0.15</v>
      </c>
      <c r="Y8" s="78" t="n">
        <v>0</v>
      </c>
      <c r="Z8" s="78" t="n">
        <v>0.05</v>
      </c>
      <c r="AA8" s="78" t="n">
        <v>0.25</v>
      </c>
      <c r="AB8" s="78" t="n">
        <v>0.35</v>
      </c>
      <c r="AC8" s="78" t="n">
        <v>0.2</v>
      </c>
      <c r="AD8" s="78"/>
      <c r="AE8" s="78" t="n">
        <f aca="false">+U8+V8+W8+X8+Y8+Z8+AA8+AB8+AC8</f>
        <v>1</v>
      </c>
    </row>
    <row r="9" customFormat="false" ht="12.75" hidden="false" customHeight="false" outlineLevel="0" collapsed="false">
      <c r="A9" s="0" t="s">
        <v>74</v>
      </c>
      <c r="C9" s="68" t="n">
        <v>1</v>
      </c>
      <c r="D9" s="68" t="n">
        <v>0</v>
      </c>
      <c r="E9" s="68" t="n">
        <v>0</v>
      </c>
      <c r="F9" s="68" t="n">
        <v>0.6</v>
      </c>
      <c r="G9" s="68"/>
      <c r="H9" s="68" t="n">
        <v>0.4</v>
      </c>
      <c r="I9" s="68" t="n">
        <v>0</v>
      </c>
      <c r="J9" s="68" t="n">
        <v>0</v>
      </c>
      <c r="K9" s="68" t="n">
        <v>0</v>
      </c>
      <c r="L9" s="68" t="n">
        <v>0</v>
      </c>
      <c r="M9" s="68"/>
      <c r="N9" s="68"/>
      <c r="O9" s="68" t="n">
        <f aca="false">+D9+E9+F9+H9+I9+J9+K9+L9+M9</f>
        <v>1</v>
      </c>
      <c r="R9" s="0" t="s">
        <v>73</v>
      </c>
      <c r="S9" s="0" t="s">
        <v>75</v>
      </c>
      <c r="T9" s="75" t="n">
        <v>1</v>
      </c>
      <c r="U9" s="78" t="n">
        <v>0.85</v>
      </c>
      <c r="V9" s="78" t="n">
        <v>0.15</v>
      </c>
      <c r="W9" s="78" t="n">
        <v>0</v>
      </c>
      <c r="X9" s="78" t="n">
        <v>0</v>
      </c>
      <c r="Y9" s="78" t="n">
        <v>0</v>
      </c>
      <c r="Z9" s="78" t="n">
        <v>0</v>
      </c>
      <c r="AA9" s="78" t="n">
        <v>0</v>
      </c>
      <c r="AB9" s="78" t="n">
        <v>0</v>
      </c>
      <c r="AC9" s="78" t="n">
        <v>0</v>
      </c>
      <c r="AD9" s="78"/>
      <c r="AE9" s="78" t="n">
        <f aca="false">+U9+V9+W9+X9+Y9+Z9+AA9+AB9+AC9</f>
        <v>1</v>
      </c>
    </row>
    <row r="10" customFormat="false" ht="12.75" hidden="false" customHeight="false" outlineLevel="0" collapsed="false">
      <c r="A10" s="0" t="s">
        <v>76</v>
      </c>
      <c r="C10" s="68" t="n">
        <v>1</v>
      </c>
      <c r="D10" s="68" t="n">
        <v>0.3</v>
      </c>
      <c r="E10" s="68" t="n">
        <v>0.1</v>
      </c>
      <c r="F10" s="68" t="n">
        <v>0.2</v>
      </c>
      <c r="G10" s="68"/>
      <c r="H10" s="68" t="n">
        <v>0.25</v>
      </c>
      <c r="I10" s="68" t="n">
        <v>0.05</v>
      </c>
      <c r="J10" s="68" t="n">
        <v>0.05</v>
      </c>
      <c r="K10" s="68"/>
      <c r="L10" s="68" t="n">
        <v>0.05</v>
      </c>
      <c r="M10" s="68"/>
      <c r="N10" s="68"/>
      <c r="O10" s="68" t="n">
        <f aca="false">+D10+E10+F10+H10+I10+J10+K10+L10+M10</f>
        <v>1</v>
      </c>
      <c r="R10" s="0" t="s">
        <v>74</v>
      </c>
      <c r="S10" s="0" t="s">
        <v>77</v>
      </c>
      <c r="T10" s="75" t="n">
        <v>1</v>
      </c>
      <c r="U10" s="78" t="n">
        <v>0</v>
      </c>
      <c r="V10" s="78" t="n">
        <v>0</v>
      </c>
      <c r="W10" s="78" t="n">
        <v>0.6</v>
      </c>
      <c r="X10" s="78" t="n">
        <v>0.4</v>
      </c>
      <c r="Y10" s="78" t="n">
        <v>0</v>
      </c>
      <c r="Z10" s="78" t="n">
        <v>0</v>
      </c>
      <c r="AA10" s="78" t="n">
        <v>0</v>
      </c>
      <c r="AB10" s="78" t="n">
        <v>0</v>
      </c>
      <c r="AC10" s="78" t="n">
        <v>0</v>
      </c>
      <c r="AD10" s="78"/>
      <c r="AE10" s="78" t="n">
        <f aca="false">+U10+V10+W10+X10+Y10+Z10+AA10+AB10+AC10</f>
        <v>1</v>
      </c>
    </row>
    <row r="11" customFormat="false" ht="12.75" hidden="false" customHeight="false" outlineLevel="0" collapsed="false">
      <c r="A11" s="0" t="s">
        <v>78</v>
      </c>
      <c r="C11" s="68" t="n">
        <v>1</v>
      </c>
      <c r="D11" s="68" t="n">
        <v>0.25</v>
      </c>
      <c r="E11" s="68" t="n">
        <v>0.325</v>
      </c>
      <c r="F11" s="68" t="n">
        <v>0.125</v>
      </c>
      <c r="G11" s="68"/>
      <c r="H11" s="68" t="n">
        <v>0.2</v>
      </c>
      <c r="I11" s="68"/>
      <c r="J11" s="68" t="n">
        <v>0.05</v>
      </c>
      <c r="K11" s="68" t="n">
        <v>0.025</v>
      </c>
      <c r="L11" s="68" t="n">
        <v>0.025</v>
      </c>
      <c r="M11" s="68"/>
      <c r="N11" s="68"/>
      <c r="O11" s="68" t="n">
        <f aca="false">+D11+E11+F11+H11+I11+J11+K11+L11+M11</f>
        <v>1</v>
      </c>
      <c r="R11" s="0" t="s">
        <v>76</v>
      </c>
      <c r="S11" s="0" t="s">
        <v>75</v>
      </c>
      <c r="T11" s="75" t="n">
        <v>1</v>
      </c>
      <c r="U11" s="78" t="n">
        <v>0.3</v>
      </c>
      <c r="V11" s="78" t="n">
        <v>0.1</v>
      </c>
      <c r="W11" s="78" t="n">
        <v>0.2</v>
      </c>
      <c r="X11" s="78" t="n">
        <v>0.25</v>
      </c>
      <c r="Y11" s="78" t="n">
        <v>0.05</v>
      </c>
      <c r="Z11" s="78" t="n">
        <v>0.05</v>
      </c>
      <c r="AA11" s="78" t="n">
        <v>0</v>
      </c>
      <c r="AB11" s="78" t="n">
        <v>0.05</v>
      </c>
      <c r="AC11" s="78" t="n">
        <v>0</v>
      </c>
      <c r="AD11" s="78"/>
      <c r="AE11" s="78" t="n">
        <f aca="false">+U11+V11+W11+X11+Y11+Z11+AA11+AB11+AC11</f>
        <v>1</v>
      </c>
    </row>
    <row r="12" customFormat="false" ht="12.75" hidden="false" customHeight="false" outlineLevel="0" collapsed="false">
      <c r="A12" s="0" t="s">
        <v>79</v>
      </c>
      <c r="C12" s="68" t="n">
        <v>1</v>
      </c>
      <c r="D12" s="68" t="n">
        <v>0.25</v>
      </c>
      <c r="E12" s="68" t="n">
        <v>0.2</v>
      </c>
      <c r="F12" s="68" t="n">
        <v>0.325</v>
      </c>
      <c r="G12" s="68"/>
      <c r="H12" s="68" t="n">
        <v>0.15</v>
      </c>
      <c r="I12" s="68"/>
      <c r="J12" s="68" t="n">
        <v>0.025</v>
      </c>
      <c r="K12" s="68" t="n">
        <v>0.025</v>
      </c>
      <c r="L12" s="68" t="n">
        <v>0.025</v>
      </c>
      <c r="M12" s="68"/>
      <c r="N12" s="68"/>
      <c r="O12" s="68" t="n">
        <f aca="false">+D12+E12+F12+H12+I12+J12+K12+L12+M12</f>
        <v>1</v>
      </c>
      <c r="R12" s="0" t="s">
        <v>78</v>
      </c>
      <c r="S12" s="0" t="s">
        <v>75</v>
      </c>
      <c r="T12" s="75" t="n">
        <v>1</v>
      </c>
      <c r="U12" s="78" t="n">
        <v>0.25</v>
      </c>
      <c r="V12" s="78" t="n">
        <v>0.325</v>
      </c>
      <c r="W12" s="78" t="n">
        <v>0.125</v>
      </c>
      <c r="X12" s="78" t="n">
        <v>0.2</v>
      </c>
      <c r="Y12" s="78" t="n">
        <v>0</v>
      </c>
      <c r="Z12" s="78" t="n">
        <v>0.05</v>
      </c>
      <c r="AA12" s="78" t="n">
        <v>0.025</v>
      </c>
      <c r="AB12" s="78" t="n">
        <v>0.025</v>
      </c>
      <c r="AC12" s="78" t="n">
        <v>0</v>
      </c>
      <c r="AD12" s="78"/>
      <c r="AE12" s="78" t="n">
        <f aca="false">+U12+V12+W12+X12+Y12+Z12+AA12+AB12+AC12</f>
        <v>1</v>
      </c>
    </row>
    <row r="13" customFormat="false" ht="12.75" hidden="false" customHeight="false" outlineLevel="0" collapsed="false">
      <c r="A13" s="0" t="s">
        <v>80</v>
      </c>
      <c r="C13" s="68" t="n">
        <v>1</v>
      </c>
      <c r="D13" s="68" t="n">
        <f aca="false">+(D11+D10)/2</f>
        <v>0.275</v>
      </c>
      <c r="E13" s="68" t="n">
        <f aca="false">+(E11+E10)/2</f>
        <v>0.2125</v>
      </c>
      <c r="F13" s="68" t="n">
        <f aca="false">+(F11+F10)/2</f>
        <v>0.1625</v>
      </c>
      <c r="G13" s="68"/>
      <c r="H13" s="68" t="n">
        <f aca="false">+(H11+H10)/2</f>
        <v>0.225</v>
      </c>
      <c r="I13" s="68" t="n">
        <f aca="false">+(I11+I10)/2</f>
        <v>0.025</v>
      </c>
      <c r="J13" s="68" t="n">
        <f aca="false">+(J11+J10)/2</f>
        <v>0.05</v>
      </c>
      <c r="K13" s="68" t="n">
        <f aca="false">+(K11+K10)/2</f>
        <v>0.0125</v>
      </c>
      <c r="L13" s="68" t="n">
        <f aca="false">+(L11+L10)/2</f>
        <v>0.0375</v>
      </c>
      <c r="M13" s="68" t="n">
        <f aca="false">+(M11+M10)/2</f>
        <v>0</v>
      </c>
      <c r="N13" s="68"/>
      <c r="O13" s="68" t="n">
        <f aca="false">+D13+E13+F13+H13+I13+J13+K13+L13+M13</f>
        <v>1</v>
      </c>
      <c r="R13" s="0" t="s">
        <v>79</v>
      </c>
      <c r="S13" s="0" t="s">
        <v>77</v>
      </c>
      <c r="T13" s="75" t="n">
        <v>1</v>
      </c>
      <c r="U13" s="78" t="n">
        <v>0.25</v>
      </c>
      <c r="V13" s="78" t="n">
        <v>0.2</v>
      </c>
      <c r="W13" s="78" t="n">
        <v>0.325</v>
      </c>
      <c r="X13" s="78" t="n">
        <v>0.15</v>
      </c>
      <c r="Y13" s="78" t="n">
        <v>0</v>
      </c>
      <c r="Z13" s="78" t="n">
        <v>0.025</v>
      </c>
      <c r="AA13" s="78" t="n">
        <v>0.025</v>
      </c>
      <c r="AB13" s="78" t="n">
        <v>0.025</v>
      </c>
      <c r="AC13" s="78" t="n">
        <v>0</v>
      </c>
      <c r="AD13" s="78"/>
      <c r="AE13" s="78" t="n">
        <f aca="false">+U13+V13+W13+X13+Y13+Z13+AA13+AB13+AC13</f>
        <v>1</v>
      </c>
    </row>
    <row r="14" customFormat="false" ht="12.75" hidden="false" customHeight="false" outlineLevel="0" collapsed="false">
      <c r="A14" s="0" t="s">
        <v>81</v>
      </c>
      <c r="C14" s="68" t="n">
        <v>0.5</v>
      </c>
      <c r="D14" s="68" t="n">
        <f aca="false">+D8/2</f>
        <v>0.425</v>
      </c>
      <c r="E14" s="68" t="n">
        <f aca="false">+E8/2</f>
        <v>0.075</v>
      </c>
      <c r="F14" s="68" t="n">
        <f aca="false">+F8/2</f>
        <v>0</v>
      </c>
      <c r="G14" s="68"/>
      <c r="H14" s="68" t="n">
        <f aca="false">+H8/2</f>
        <v>0</v>
      </c>
      <c r="I14" s="68" t="n">
        <f aca="false">+I8/2</f>
        <v>0</v>
      </c>
      <c r="J14" s="68" t="n">
        <f aca="false">+J8/2</f>
        <v>0</v>
      </c>
      <c r="K14" s="68" t="n">
        <f aca="false">+K8/2</f>
        <v>0</v>
      </c>
      <c r="L14" s="68" t="n">
        <f aca="false">+L8/2</f>
        <v>0</v>
      </c>
      <c r="M14" s="68" t="n">
        <f aca="false">+M8/2</f>
        <v>0</v>
      </c>
      <c r="N14" s="68"/>
      <c r="O14" s="68" t="n">
        <f aca="false">+D14+E14+F14+H14+I14+J14+K14+L14+M14</f>
        <v>0.5</v>
      </c>
      <c r="R14" s="0" t="s">
        <v>80</v>
      </c>
      <c r="S14" s="0" t="s">
        <v>75</v>
      </c>
      <c r="T14" s="75" t="n">
        <v>1</v>
      </c>
      <c r="U14" s="78" t="n">
        <f aca="false">+(U12+U11)/2</f>
        <v>0.275</v>
      </c>
      <c r="V14" s="78" t="n">
        <f aca="false">+(V12+V11)/2</f>
        <v>0.2125</v>
      </c>
      <c r="W14" s="78" t="n">
        <f aca="false">+(W12+W11)/2</f>
        <v>0.1625</v>
      </c>
      <c r="X14" s="78" t="n">
        <f aca="false">+(X12+X11)/2</f>
        <v>0.225</v>
      </c>
      <c r="Y14" s="78" t="n">
        <f aca="false">+(Y12+Y11)/2</f>
        <v>0.025</v>
      </c>
      <c r="Z14" s="78" t="n">
        <f aca="false">+(Z12+Z11)/2</f>
        <v>0.05</v>
      </c>
      <c r="AA14" s="78" t="n">
        <f aca="false">+(AA12+AA11)/2</f>
        <v>0.0125</v>
      </c>
      <c r="AB14" s="78" t="n">
        <f aca="false">+(AB12+AB11)/2</f>
        <v>0.0375</v>
      </c>
      <c r="AC14" s="78" t="n">
        <f aca="false">+(AC12+AC11)/2</f>
        <v>0</v>
      </c>
      <c r="AD14" s="78"/>
      <c r="AE14" s="78" t="n">
        <f aca="false">+U14+V14+W14+X14+Y14+Z14+AA14+AB14+AC14</f>
        <v>1</v>
      </c>
    </row>
    <row r="15" customFormat="false" ht="12.75" hidden="false" customHeight="false" outlineLevel="0" collapsed="false">
      <c r="A15" s="0" t="s">
        <v>82</v>
      </c>
      <c r="C15" s="68" t="n">
        <v>1</v>
      </c>
      <c r="D15" s="68" t="n">
        <f aca="false">+(D6+D9)/2</f>
        <v>0.2</v>
      </c>
      <c r="E15" s="68" t="n">
        <f aca="false">+(E6+E9)/2</f>
        <v>0.125</v>
      </c>
      <c r="F15" s="68" t="n">
        <f aca="false">+(F6+F9)/2</f>
        <v>0.475</v>
      </c>
      <c r="G15" s="68"/>
      <c r="H15" s="68" t="n">
        <f aca="false">+(H6+H9)/2</f>
        <v>0.2</v>
      </c>
      <c r="I15" s="68" t="n">
        <f aca="false">+(I6+I9)/2</f>
        <v>0</v>
      </c>
      <c r="J15" s="68" t="n">
        <f aca="false">+(J6+J9)/2</f>
        <v>0</v>
      </c>
      <c r="K15" s="68" t="n">
        <f aca="false">+(K6+K9)/2</f>
        <v>0</v>
      </c>
      <c r="L15" s="68" t="n">
        <f aca="false">+(L6+L9)/2</f>
        <v>0</v>
      </c>
      <c r="M15" s="68" t="n">
        <f aca="false">+(M6+M9)/2</f>
        <v>0</v>
      </c>
      <c r="N15" s="68"/>
      <c r="O15" s="68" t="n">
        <f aca="false">+D15+E15+F15+H15+I15+J15+K15+L15+M15</f>
        <v>1</v>
      </c>
      <c r="R15" s="0" t="s">
        <v>81</v>
      </c>
      <c r="S15" s="0" t="s">
        <v>75</v>
      </c>
      <c r="T15" s="75" t="n">
        <v>0.5</v>
      </c>
      <c r="U15" s="78" t="n">
        <f aca="false">+U9/2</f>
        <v>0.425</v>
      </c>
      <c r="V15" s="78" t="n">
        <f aca="false">+V9/2</f>
        <v>0.075</v>
      </c>
      <c r="W15" s="78" t="n">
        <f aca="false">+W9/2</f>
        <v>0</v>
      </c>
      <c r="X15" s="78" t="n">
        <f aca="false">+X9/2</f>
        <v>0</v>
      </c>
      <c r="Y15" s="78" t="n">
        <f aca="false">+Y9/2</f>
        <v>0</v>
      </c>
      <c r="Z15" s="78" t="n">
        <f aca="false">+Z9/2</f>
        <v>0</v>
      </c>
      <c r="AA15" s="78" t="n">
        <f aca="false">+AA9/2</f>
        <v>0</v>
      </c>
      <c r="AB15" s="78" t="n">
        <f aca="false">+AB9/2</f>
        <v>0</v>
      </c>
      <c r="AC15" s="78" t="n">
        <f aca="false">+AC9/2</f>
        <v>0</v>
      </c>
      <c r="AD15" s="78"/>
      <c r="AE15" s="78" t="n">
        <f aca="false">+U15+V15+W15+X15+Y15+Z15+AA15+AB15+AC15</f>
        <v>0.5</v>
      </c>
    </row>
    <row r="16" customFormat="false" ht="12.75" hidden="false" customHeight="false" outlineLevel="0" collapsed="false">
      <c r="A16" s="79" t="s">
        <v>83</v>
      </c>
      <c r="C16" s="68" t="n">
        <v>0.5</v>
      </c>
      <c r="D16" s="68" t="n">
        <f aca="false">+D12/2</f>
        <v>0.125</v>
      </c>
      <c r="E16" s="68" t="n">
        <f aca="false">+E12/2</f>
        <v>0.1</v>
      </c>
      <c r="F16" s="68" t="n">
        <f aca="false">+F12/2</f>
        <v>0.1625</v>
      </c>
      <c r="G16" s="68"/>
      <c r="H16" s="68" t="n">
        <f aca="false">+H12/2</f>
        <v>0.075</v>
      </c>
      <c r="I16" s="68" t="n">
        <f aca="false">+I12/2</f>
        <v>0</v>
      </c>
      <c r="J16" s="68" t="n">
        <f aca="false">+J12/2</f>
        <v>0.0125</v>
      </c>
      <c r="K16" s="68" t="n">
        <f aca="false">+K12/2</f>
        <v>0.0125</v>
      </c>
      <c r="L16" s="68" t="n">
        <f aca="false">+L12/2</f>
        <v>0.0125</v>
      </c>
      <c r="M16" s="68" t="n">
        <f aca="false">+M12/2</f>
        <v>0</v>
      </c>
      <c r="N16" s="68" t="n">
        <f aca="false">+N12/3+N7/3</f>
        <v>0</v>
      </c>
      <c r="O16" s="68" t="n">
        <f aca="false">+D16+E16+F16+H16+I16+J16+K16+L16+M16</f>
        <v>0.5</v>
      </c>
      <c r="R16" s="0" t="s">
        <v>82</v>
      </c>
      <c r="S16" s="0" t="s">
        <v>75</v>
      </c>
      <c r="T16" s="75" t="n">
        <v>1</v>
      </c>
      <c r="U16" s="78" t="n">
        <f aca="false">+(U7+U10)/2</f>
        <v>0.2</v>
      </c>
      <c r="V16" s="78" t="n">
        <f aca="false">+(V7+V10)/2</f>
        <v>0.125</v>
      </c>
      <c r="W16" s="78" t="n">
        <f aca="false">+(W7+W10)/2</f>
        <v>0.475</v>
      </c>
      <c r="X16" s="78" t="n">
        <f aca="false">+(X7+X10)/2</f>
        <v>0.2</v>
      </c>
      <c r="Y16" s="78" t="n">
        <f aca="false">+(Y7+Y10)/2</f>
        <v>0</v>
      </c>
      <c r="Z16" s="78" t="n">
        <f aca="false">+(Z7+Z10)/2</f>
        <v>0</v>
      </c>
      <c r="AA16" s="78" t="n">
        <f aca="false">+(AA7+AA10)/2</f>
        <v>0</v>
      </c>
      <c r="AB16" s="78" t="n">
        <f aca="false">+(AB7+AB10)/2</f>
        <v>0</v>
      </c>
      <c r="AC16" s="78" t="n">
        <f aca="false">+(AC7+AC10)/2</f>
        <v>0</v>
      </c>
      <c r="AD16" s="78"/>
      <c r="AE16" s="78" t="n">
        <f aca="false">+U16+V16+W16+X16+Y16+Z16+AA16+AB16+AC16</f>
        <v>1</v>
      </c>
    </row>
    <row r="17" customFormat="false" ht="12.75" hidden="false" customHeight="false" outlineLevel="0" collapsed="false">
      <c r="A17" s="0" t="s">
        <v>84</v>
      </c>
      <c r="C17" s="68" t="n">
        <v>1</v>
      </c>
      <c r="D17" s="68" t="n">
        <v>0.3</v>
      </c>
      <c r="E17" s="68" t="n">
        <v>0.3</v>
      </c>
      <c r="F17" s="68" t="n">
        <v>0.2</v>
      </c>
      <c r="G17" s="68"/>
      <c r="H17" s="68" t="n">
        <v>0.15</v>
      </c>
      <c r="I17" s="68"/>
      <c r="J17" s="68" t="n">
        <v>0.025</v>
      </c>
      <c r="K17" s="68"/>
      <c r="L17" s="68" t="n">
        <v>0.025</v>
      </c>
      <c r="M17" s="68"/>
      <c r="N17" s="68"/>
      <c r="O17" s="68" t="n">
        <f aca="false">+D17+E17+F17+H17+I17+J17+K17+L17+M17</f>
        <v>1</v>
      </c>
      <c r="R17" s="0" t="s">
        <v>85</v>
      </c>
      <c r="S17" s="0" t="s">
        <v>75</v>
      </c>
      <c r="T17" s="75" t="n">
        <v>0.5</v>
      </c>
      <c r="U17" s="78" t="n">
        <f aca="false">+U13/2</f>
        <v>0.125</v>
      </c>
      <c r="V17" s="78" t="n">
        <f aca="false">+V13/2</f>
        <v>0.1</v>
      </c>
      <c r="W17" s="78" t="n">
        <f aca="false">+W13/2</f>
        <v>0.1625</v>
      </c>
      <c r="X17" s="78" t="n">
        <f aca="false">+X13/2</f>
        <v>0.075</v>
      </c>
      <c r="Y17" s="78" t="n">
        <f aca="false">+Y13/2</f>
        <v>0</v>
      </c>
      <c r="Z17" s="78" t="n">
        <f aca="false">+Z13/2</f>
        <v>0.0125</v>
      </c>
      <c r="AA17" s="78" t="n">
        <f aca="false">+AA13/2</f>
        <v>0.0125</v>
      </c>
      <c r="AB17" s="78" t="n">
        <f aca="false">+AB13/2</f>
        <v>0.0125</v>
      </c>
      <c r="AC17" s="78" t="n">
        <f aca="false">+AC13/2</f>
        <v>0</v>
      </c>
      <c r="AD17" s="78" t="n">
        <f aca="false">+AD13/3+AD8/3</f>
        <v>0</v>
      </c>
      <c r="AE17" s="78" t="n">
        <f aca="false">+U17+V17+W17+X17+Y17+Z17+AA17+AB17+AC17</f>
        <v>0.5</v>
      </c>
    </row>
    <row r="18" customFormat="false" ht="12.75" hidden="false" customHeight="false" outlineLevel="0" collapsed="false">
      <c r="A18" s="80" t="s">
        <v>86</v>
      </c>
      <c r="B18" s="81"/>
      <c r="C18" s="82"/>
      <c r="D18" s="83" t="n">
        <f aca="false">SUM(D6:D17)</f>
        <v>3.375</v>
      </c>
      <c r="E18" s="83" t="n">
        <f aca="false">SUM(E6:E17)</f>
        <v>1.8375</v>
      </c>
      <c r="F18" s="83" t="n">
        <f aca="false">SUM(F6:F17)</f>
        <v>2.6</v>
      </c>
      <c r="G18" s="83"/>
      <c r="H18" s="83" t="n">
        <f aca="false">SUM(H6:H17)</f>
        <v>1.8</v>
      </c>
      <c r="I18" s="83" t="n">
        <f aca="false">SUM(I6:I17)</f>
        <v>0.075</v>
      </c>
      <c r="J18" s="83" t="n">
        <f aca="false">SUM(J6:J17)</f>
        <v>0.2625</v>
      </c>
      <c r="K18" s="83" t="n">
        <f aca="false">SUM(K6:K17)</f>
        <v>0.325</v>
      </c>
      <c r="L18" s="83" t="n">
        <f aca="false">SUM(L6:L17)</f>
        <v>0.525</v>
      </c>
      <c r="M18" s="83" t="n">
        <f aca="false">SUM(M6:M17)</f>
        <v>0.2</v>
      </c>
      <c r="N18" s="83" t="n">
        <f aca="false">SUM(N6:N17)</f>
        <v>0</v>
      </c>
      <c r="O18" s="84" t="n">
        <f aca="false">SUM(O6:O17)</f>
        <v>11</v>
      </c>
      <c r="P18" s="8"/>
      <c r="Q18" s="8"/>
      <c r="R18" s="0" t="s">
        <v>84</v>
      </c>
      <c r="S18" s="0" t="s">
        <v>75</v>
      </c>
      <c r="T18" s="75" t="n">
        <v>1</v>
      </c>
      <c r="U18" s="78" t="n">
        <v>0.3</v>
      </c>
      <c r="V18" s="78" t="n">
        <v>0.3</v>
      </c>
      <c r="W18" s="78" t="n">
        <v>0.2</v>
      </c>
      <c r="X18" s="78" t="n">
        <v>0.15</v>
      </c>
      <c r="Y18" s="78" t="n">
        <v>0</v>
      </c>
      <c r="Z18" s="78" t="n">
        <v>0.025</v>
      </c>
      <c r="AA18" s="78" t="n">
        <v>0</v>
      </c>
      <c r="AB18" s="78" t="n">
        <v>0.025</v>
      </c>
      <c r="AC18" s="78" t="n">
        <v>0</v>
      </c>
      <c r="AD18" s="78"/>
      <c r="AE18" s="78" t="n">
        <f aca="false">+U18+V18+W18+X18+Y18+Z18+AA18+AB18+AC18</f>
        <v>1</v>
      </c>
    </row>
    <row r="19" customFormat="false" ht="12.75" hidden="false" customHeight="false" outlineLevel="0" collapsed="false">
      <c r="A19" s="8" t="s">
        <v>45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R19" s="85" t="s">
        <v>87</v>
      </c>
      <c r="S19" s="11"/>
      <c r="T19" s="86"/>
      <c r="U19" s="78" t="n">
        <f aca="false">SUM(U7:U18)</f>
        <v>3.375</v>
      </c>
      <c r="V19" s="78" t="n">
        <f aca="false">SUM(V7:V18)</f>
        <v>1.8375</v>
      </c>
      <c r="W19" s="78" t="n">
        <f aca="false">SUM(W7:W18)</f>
        <v>2.6</v>
      </c>
      <c r="X19" s="78" t="n">
        <f aca="false">SUM(X7:X18)</f>
        <v>1.8</v>
      </c>
      <c r="Y19" s="78" t="n">
        <f aca="false">SUM(Y7:Y18)</f>
        <v>0.075</v>
      </c>
      <c r="Z19" s="78" t="n">
        <f aca="false">SUM(Z7:Z18)</f>
        <v>0.2625</v>
      </c>
      <c r="AA19" s="78" t="n">
        <f aca="false">SUM(AA7:AA18)</f>
        <v>0.325</v>
      </c>
      <c r="AB19" s="78" t="n">
        <f aca="false">SUM(AB7:AB18)</f>
        <v>0.525</v>
      </c>
      <c r="AC19" s="78" t="n">
        <f aca="false">SUM(AC7:AC18)</f>
        <v>0.2</v>
      </c>
      <c r="AD19" s="78" t="n">
        <f aca="false">SUM(AD7:AD18)</f>
        <v>0</v>
      </c>
      <c r="AE19" s="78" t="n">
        <f aca="false">SUM(AE7:AE18)</f>
        <v>11</v>
      </c>
    </row>
    <row r="20" customFormat="false" ht="12.75" hidden="false" customHeight="false" outlineLevel="0" collapsed="false">
      <c r="A20" s="87" t="s">
        <v>88</v>
      </c>
      <c r="B20" s="87"/>
      <c r="C20" s="87"/>
      <c r="D20" s="87"/>
      <c r="E20" s="87"/>
      <c r="F20" s="87" t="n">
        <v>1</v>
      </c>
      <c r="G20" s="87"/>
      <c r="H20" s="87"/>
      <c r="I20" s="87"/>
      <c r="J20" s="87"/>
      <c r="K20" s="87"/>
      <c r="L20" s="87"/>
      <c r="M20" s="87"/>
      <c r="N20" s="87"/>
      <c r="O20" s="87"/>
      <c r="R20" s="11"/>
      <c r="S20" s="11"/>
      <c r="T20" s="86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customFormat="false" ht="12.75" hidden="false" customHeight="false" outlineLevel="0" collapsed="false">
      <c r="A21" s="0" t="s">
        <v>89</v>
      </c>
      <c r="C21" s="68" t="n">
        <v>1</v>
      </c>
      <c r="D21" s="68"/>
      <c r="E21" s="68"/>
      <c r="F21" s="68" t="n">
        <f aca="false">$C21*$C$21</f>
        <v>1</v>
      </c>
      <c r="G21" s="68"/>
      <c r="H21" s="68"/>
      <c r="I21" s="68"/>
      <c r="J21" s="68"/>
      <c r="K21" s="68"/>
      <c r="L21" s="68"/>
      <c r="M21" s="68"/>
      <c r="N21" s="68"/>
      <c r="O21" s="68" t="n">
        <f aca="false">SUM(D21:N21)</f>
        <v>1</v>
      </c>
      <c r="R21" s="85" t="s">
        <v>90</v>
      </c>
      <c r="S21" s="11"/>
      <c r="T21" s="86"/>
      <c r="U21" s="88" t="n">
        <f aca="false">+U7+U8+U9+U10+U11+U12+U13</f>
        <v>2.05</v>
      </c>
      <c r="V21" s="88" t="n">
        <f aca="false">+V7+V8+V9+V10+V11+V12+V13</f>
        <v>1.025</v>
      </c>
      <c r="W21" s="88" t="n">
        <f aca="false">+W7+W8+W9+W10+W11+W12+W13</f>
        <v>1.6</v>
      </c>
      <c r="X21" s="88" t="n">
        <f aca="false">+X7+X8+X9+X10+X11+X12+X13</f>
        <v>1.15</v>
      </c>
      <c r="Y21" s="88" t="n">
        <f aca="false">+Y7+Y8+Y9+Y10+Y11+Y12+Y13</f>
        <v>0.05</v>
      </c>
      <c r="Z21" s="88" t="n">
        <f aca="false">+Z7+Z8+Z9+Z10+Z11+Z12+Z13</f>
        <v>0.175</v>
      </c>
      <c r="AA21" s="88" t="n">
        <f aca="false">+AA7+AA8+AA9+AA10+AA11+AA12+AA13</f>
        <v>0.3</v>
      </c>
      <c r="AB21" s="88" t="n">
        <f aca="false">+AB7+AB8+AB9+AB10+AB11+AB12+AB13</f>
        <v>0.45</v>
      </c>
      <c r="AC21" s="88" t="n">
        <f aca="false">+AC7+AC8+AC9+AC10+AC11+AC12+AC13</f>
        <v>0.2</v>
      </c>
      <c r="AD21" s="88" t="n">
        <f aca="false">+AD7+AD8+AD9+AD10+AD11+AD12+AD13</f>
        <v>0</v>
      </c>
      <c r="AE21" s="78"/>
    </row>
    <row r="22" customFormat="false" ht="12.75" hidden="false" customHeight="false" outlineLevel="0" collapsed="false">
      <c r="A22" s="0" t="s">
        <v>91</v>
      </c>
      <c r="C22" s="68" t="n">
        <v>0.35</v>
      </c>
      <c r="D22" s="68"/>
      <c r="E22" s="68"/>
      <c r="F22" s="68" t="n">
        <f aca="false">$C22*$C$21</f>
        <v>0.35</v>
      </c>
      <c r="G22" s="68"/>
      <c r="H22" s="68"/>
      <c r="I22" s="68"/>
      <c r="J22" s="68"/>
      <c r="K22" s="68"/>
      <c r="L22" s="68"/>
      <c r="M22" s="68"/>
      <c r="N22" s="68"/>
      <c r="O22" s="68" t="n">
        <f aca="false">SUM(D22:N22)</f>
        <v>0.35</v>
      </c>
      <c r="R22" s="11"/>
      <c r="S22" s="11"/>
      <c r="T22" s="86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customFormat="false" ht="12.75" hidden="false" customHeight="false" outlineLevel="0" collapsed="false">
      <c r="A23" s="0" t="s">
        <v>92</v>
      </c>
      <c r="C23" s="68" t="n">
        <v>1</v>
      </c>
      <c r="D23" s="68"/>
      <c r="E23" s="68"/>
      <c r="F23" s="68" t="n">
        <f aca="false">$C23*$C$21</f>
        <v>1</v>
      </c>
      <c r="G23" s="68"/>
      <c r="H23" s="68"/>
      <c r="I23" s="68"/>
      <c r="J23" s="68"/>
      <c r="K23" s="68"/>
      <c r="L23" s="68"/>
      <c r="M23" s="68"/>
      <c r="N23" s="68"/>
      <c r="O23" s="68" t="n">
        <f aca="false">SUM(D23:N23)</f>
        <v>1</v>
      </c>
      <c r="R23" s="0" t="s">
        <v>93</v>
      </c>
      <c r="T23" s="89"/>
    </row>
    <row r="24" customFormat="false" ht="12.75" hidden="false" customHeight="false" outlineLevel="0" collapsed="false">
      <c r="A24" s="0" t="s">
        <v>94</v>
      </c>
      <c r="C24" s="68" t="n">
        <v>1</v>
      </c>
      <c r="D24" s="68"/>
      <c r="E24" s="68"/>
      <c r="F24" s="68" t="n">
        <f aca="false">$C24*$C$21</f>
        <v>1</v>
      </c>
      <c r="G24" s="68"/>
      <c r="H24" s="68"/>
      <c r="I24" s="68"/>
      <c r="J24" s="68"/>
      <c r="K24" s="68"/>
      <c r="L24" s="68"/>
      <c r="M24" s="68"/>
      <c r="N24" s="68"/>
      <c r="O24" s="68" t="n">
        <f aca="false">SUM(D24:N24)</f>
        <v>1</v>
      </c>
      <c r="R24" s="0" t="s">
        <v>78</v>
      </c>
      <c r="T24" s="75" t="n">
        <v>1</v>
      </c>
      <c r="V24" s="78" t="n">
        <v>0.25</v>
      </c>
    </row>
    <row r="25" customFormat="false" ht="12.75" hidden="false" customHeight="false" outlineLevel="0" collapsed="false">
      <c r="A25" s="0" t="s">
        <v>95</v>
      </c>
      <c r="C25" s="68" t="n">
        <v>1</v>
      </c>
      <c r="D25" s="68"/>
      <c r="E25" s="68"/>
      <c r="F25" s="68" t="n">
        <f aca="false">$C25*$C$21</f>
        <v>1</v>
      </c>
      <c r="G25" s="68"/>
      <c r="H25" s="68"/>
      <c r="I25" s="68"/>
      <c r="J25" s="68"/>
      <c r="K25" s="68"/>
      <c r="L25" s="68"/>
      <c r="M25" s="68"/>
      <c r="N25" s="68"/>
      <c r="O25" s="68" t="n">
        <f aca="false">SUM(D25:N25)</f>
        <v>1</v>
      </c>
      <c r="R25" s="0" t="s">
        <v>84</v>
      </c>
      <c r="T25" s="75" t="n">
        <v>1</v>
      </c>
      <c r="U25" s="78" t="n">
        <v>0</v>
      </c>
      <c r="V25" s="78" t="n">
        <v>0.25</v>
      </c>
    </row>
    <row r="26" customFormat="false" ht="12.75" hidden="false" customHeight="false" outlineLevel="0" collapsed="false">
      <c r="A26" s="80" t="s">
        <v>96</v>
      </c>
      <c r="B26" s="90"/>
      <c r="C26" s="91"/>
      <c r="D26" s="91"/>
      <c r="E26" s="91"/>
      <c r="F26" s="84" t="n">
        <f aca="false">SUM(F21:F25)</f>
        <v>4.35</v>
      </c>
      <c r="G26" s="68"/>
      <c r="H26" s="68"/>
      <c r="I26" s="68"/>
      <c r="J26" s="68"/>
      <c r="K26" s="68"/>
      <c r="L26" s="68"/>
      <c r="M26" s="68"/>
      <c r="N26" s="68"/>
      <c r="O26" s="68" t="n">
        <f aca="false">SUM(O21:O25)</f>
        <v>4.35</v>
      </c>
      <c r="R26" s="0" t="s">
        <v>80</v>
      </c>
      <c r="T26" s="75" t="n">
        <v>1</v>
      </c>
      <c r="U26" s="78" t="n">
        <f aca="false">+(U24+U23)/2</f>
        <v>0</v>
      </c>
      <c r="V26" s="78" t="n">
        <v>0.125</v>
      </c>
    </row>
    <row r="27" customFormat="false" ht="12.75" hidden="false" customHeight="false" outlineLevel="0" collapsed="false">
      <c r="A27" s="8" t="s">
        <v>46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customFormat="false" ht="12.75" hidden="false" customHeight="false" outlineLevel="0" collapsed="false">
      <c r="A28" s="87" t="s">
        <v>88</v>
      </c>
      <c r="B28" s="87"/>
      <c r="C28" s="87"/>
      <c r="D28" s="87"/>
      <c r="E28" s="87" t="n">
        <v>1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R28" s="0" t="s">
        <v>97</v>
      </c>
      <c r="S28" s="0" t="s">
        <v>98</v>
      </c>
    </row>
    <row r="29" customFormat="false" ht="12.75" hidden="false" customHeight="false" outlineLevel="0" collapsed="false">
      <c r="A29" s="0" t="s">
        <v>99</v>
      </c>
      <c r="C29" s="68" t="n">
        <v>1</v>
      </c>
      <c r="D29" s="68"/>
      <c r="E29" s="68" t="n">
        <f aca="false">$C29*$E$28</f>
        <v>1</v>
      </c>
      <c r="F29" s="68"/>
      <c r="G29" s="68"/>
      <c r="H29" s="68"/>
      <c r="I29" s="68"/>
      <c r="J29" s="68"/>
      <c r="K29" s="68"/>
      <c r="L29" s="68"/>
      <c r="M29" s="68"/>
      <c r="N29" s="68"/>
      <c r="O29" s="68" t="n">
        <f aca="false">SUM(D29:N29)</f>
        <v>1</v>
      </c>
      <c r="T29" s="75"/>
      <c r="U29" s="76" t="s">
        <v>58</v>
      </c>
      <c r="V29" s="76" t="s">
        <v>59</v>
      </c>
      <c r="W29" s="76" t="s">
        <v>60</v>
      </c>
      <c r="X29" s="76" t="s">
        <v>62</v>
      </c>
      <c r="Y29" s="76" t="s">
        <v>63</v>
      </c>
      <c r="Z29" s="76" t="s">
        <v>64</v>
      </c>
      <c r="AA29" s="76" t="s">
        <v>69</v>
      </c>
      <c r="AB29" s="76" t="s">
        <v>65</v>
      </c>
      <c r="AC29" s="76" t="s">
        <v>70</v>
      </c>
      <c r="AD29" s="76" t="s">
        <v>67</v>
      </c>
      <c r="AE29" s="77" t="s">
        <v>52</v>
      </c>
    </row>
    <row r="30" customFormat="false" ht="12.75" hidden="false" customHeight="false" outlineLevel="0" collapsed="false">
      <c r="A30" s="0" t="s">
        <v>100</v>
      </c>
      <c r="C30" s="68" t="n">
        <v>1</v>
      </c>
      <c r="D30" s="68"/>
      <c r="E30" s="68" t="n">
        <f aca="false">$C30*$E$28</f>
        <v>1</v>
      </c>
      <c r="F30" s="68"/>
      <c r="G30" s="68"/>
      <c r="H30" s="68"/>
      <c r="I30" s="68"/>
      <c r="J30" s="68"/>
      <c r="K30" s="68"/>
      <c r="L30" s="68"/>
      <c r="M30" s="68"/>
      <c r="N30" s="68"/>
      <c r="O30" s="68" t="n">
        <f aca="false">SUM(D30:N30)</f>
        <v>1</v>
      </c>
      <c r="T30" s="75"/>
    </row>
    <row r="31" customFormat="false" ht="12.75" hidden="false" customHeight="false" outlineLevel="0" collapsed="false">
      <c r="A31" s="0" t="s">
        <v>101</v>
      </c>
      <c r="C31" s="68" t="n">
        <v>1</v>
      </c>
      <c r="D31" s="68"/>
      <c r="E31" s="68" t="n">
        <f aca="false">$C31*$E$28</f>
        <v>1</v>
      </c>
      <c r="F31" s="68"/>
      <c r="G31" s="68"/>
      <c r="H31" s="68"/>
      <c r="I31" s="68"/>
      <c r="J31" s="68"/>
      <c r="K31" s="68"/>
      <c r="L31" s="68"/>
      <c r="M31" s="68"/>
      <c r="N31" s="68"/>
      <c r="O31" s="68" t="n">
        <f aca="false">SUM(D31:N31)</f>
        <v>1</v>
      </c>
      <c r="R31" s="0" t="s">
        <v>71</v>
      </c>
      <c r="T31" s="75" t="n">
        <v>1</v>
      </c>
      <c r="U31" s="78" t="n">
        <v>0.4</v>
      </c>
      <c r="V31" s="78" t="n">
        <v>0.25</v>
      </c>
      <c r="W31" s="78" t="n">
        <v>0.35</v>
      </c>
      <c r="X31" s="78" t="n">
        <v>0</v>
      </c>
      <c r="Y31" s="78" t="n">
        <v>0</v>
      </c>
      <c r="Z31" s="78" t="n">
        <v>0</v>
      </c>
      <c r="AA31" s="78" t="n">
        <v>0</v>
      </c>
      <c r="AB31" s="78" t="n">
        <v>0</v>
      </c>
      <c r="AC31" s="78" t="n">
        <v>0</v>
      </c>
      <c r="AD31" s="78"/>
      <c r="AE31" s="78" t="n">
        <f aca="false">+U31+V31+W31+X31+Y31+Z31+AA31+AB31+AC31</f>
        <v>1</v>
      </c>
    </row>
    <row r="32" customFormat="false" ht="12.75" hidden="false" customHeight="false" outlineLevel="0" collapsed="false">
      <c r="A32" s="0" t="s">
        <v>102</v>
      </c>
      <c r="C32" s="68" t="n">
        <v>1</v>
      </c>
      <c r="D32" s="68"/>
      <c r="E32" s="68" t="n">
        <f aca="false">$C32*$E$28</f>
        <v>1</v>
      </c>
      <c r="F32" s="68"/>
      <c r="G32" s="68"/>
      <c r="H32" s="68"/>
      <c r="I32" s="68"/>
      <c r="J32" s="68"/>
      <c r="K32" s="68"/>
      <c r="L32" s="68"/>
      <c r="M32" s="68"/>
      <c r="N32" s="68"/>
      <c r="O32" s="68" t="n">
        <f aca="false">SUM(D32:N32)</f>
        <v>1</v>
      </c>
      <c r="R32" s="0" t="s">
        <v>72</v>
      </c>
      <c r="T32" s="75" t="n">
        <v>1</v>
      </c>
      <c r="U32" s="78" t="n">
        <v>0</v>
      </c>
      <c r="V32" s="78" t="n">
        <v>0</v>
      </c>
      <c r="W32" s="78" t="n">
        <v>0</v>
      </c>
      <c r="X32" s="78" t="n">
        <v>0.15</v>
      </c>
      <c r="Y32" s="78" t="n">
        <v>0.05</v>
      </c>
      <c r="Z32" s="78" t="n">
        <v>0.05</v>
      </c>
      <c r="AA32" s="78" t="n">
        <v>0.25</v>
      </c>
      <c r="AB32" s="78" t="n">
        <v>0.3</v>
      </c>
      <c r="AC32" s="78" t="n">
        <v>0.2</v>
      </c>
      <c r="AD32" s="78"/>
      <c r="AE32" s="78" t="n">
        <f aca="false">+U32+V32+W32+X32+Y32+Z32+AA32+AB32+AC32</f>
        <v>1</v>
      </c>
    </row>
    <row r="33" customFormat="false" ht="12.75" hidden="false" customHeight="false" outlineLevel="0" collapsed="false">
      <c r="A33" s="92" t="s">
        <v>103</v>
      </c>
      <c r="C33" s="68" t="n">
        <v>0.5</v>
      </c>
      <c r="D33" s="68"/>
      <c r="E33" s="68" t="n">
        <f aca="false">$C33*$E$28</f>
        <v>0.5</v>
      </c>
      <c r="F33" s="68"/>
      <c r="G33" s="68"/>
      <c r="H33" s="68"/>
      <c r="I33" s="68"/>
      <c r="J33" s="68"/>
      <c r="K33" s="68"/>
      <c r="L33" s="68"/>
      <c r="M33" s="68"/>
      <c r="N33" s="68"/>
      <c r="O33" s="68" t="n">
        <f aca="false">SUM(D33:N33)</f>
        <v>0.5</v>
      </c>
      <c r="R33" s="0" t="s">
        <v>73</v>
      </c>
      <c r="T33" s="75" t="n">
        <v>1</v>
      </c>
      <c r="U33" s="78" t="n">
        <v>0.85</v>
      </c>
      <c r="V33" s="78" t="n">
        <v>0.15</v>
      </c>
      <c r="W33" s="78" t="n">
        <v>0</v>
      </c>
      <c r="X33" s="78" t="n">
        <v>0</v>
      </c>
      <c r="Y33" s="78" t="n">
        <v>0</v>
      </c>
      <c r="Z33" s="78" t="n">
        <v>0</v>
      </c>
      <c r="AA33" s="78" t="n">
        <v>0</v>
      </c>
      <c r="AB33" s="78" t="n">
        <v>0</v>
      </c>
      <c r="AC33" s="78" t="n">
        <v>0</v>
      </c>
      <c r="AD33" s="78"/>
      <c r="AE33" s="78" t="n">
        <f aca="false">+U33+V33+W33+X33+Y33+Z33+AA33+AB33+AC33</f>
        <v>1</v>
      </c>
    </row>
    <row r="34" customFormat="false" ht="12.75" hidden="false" customHeight="false" outlineLevel="0" collapsed="false">
      <c r="A34" s="0" t="s">
        <v>91</v>
      </c>
      <c r="C34" s="68" t="n">
        <v>0.65</v>
      </c>
      <c r="D34" s="68"/>
      <c r="E34" s="68" t="n">
        <f aca="false">$C34*$E$28</f>
        <v>0.65</v>
      </c>
      <c r="F34" s="68"/>
      <c r="G34" s="68"/>
      <c r="H34" s="68"/>
      <c r="I34" s="68"/>
      <c r="J34" s="68"/>
      <c r="K34" s="68"/>
      <c r="L34" s="68"/>
      <c r="M34" s="68"/>
      <c r="N34" s="68"/>
      <c r="O34" s="68" t="n">
        <f aca="false">SUM(D34:N34)</f>
        <v>0.65</v>
      </c>
      <c r="R34" s="0" t="s">
        <v>74</v>
      </c>
      <c r="T34" s="75" t="n">
        <v>1</v>
      </c>
      <c r="U34" s="78" t="n">
        <v>0</v>
      </c>
      <c r="V34" s="78" t="n">
        <v>0</v>
      </c>
      <c r="W34" s="78" t="n">
        <v>0.6</v>
      </c>
      <c r="X34" s="78" t="n">
        <v>0.4</v>
      </c>
      <c r="Y34" s="78" t="n">
        <v>0</v>
      </c>
      <c r="Z34" s="78" t="n">
        <v>0</v>
      </c>
      <c r="AA34" s="78" t="n">
        <v>0</v>
      </c>
      <c r="AB34" s="78" t="n">
        <v>0</v>
      </c>
      <c r="AC34" s="78" t="n">
        <v>0</v>
      </c>
      <c r="AD34" s="78"/>
      <c r="AE34" s="78" t="n">
        <f aca="false">+U34+V34+W34+X34+Y34+Z34+AA34+AB34+AC34</f>
        <v>1</v>
      </c>
    </row>
    <row r="35" customFormat="false" ht="12.75" hidden="false" customHeight="false" outlineLevel="0" collapsed="false">
      <c r="A35" s="0" t="s">
        <v>104</v>
      </c>
      <c r="C35" s="68" t="n">
        <v>0.25</v>
      </c>
      <c r="D35" s="68"/>
      <c r="E35" s="68" t="n">
        <f aca="false">$C35*$E$28</f>
        <v>0.25</v>
      </c>
      <c r="F35" s="68"/>
      <c r="G35" s="68"/>
      <c r="H35" s="68"/>
      <c r="I35" s="68"/>
      <c r="J35" s="68"/>
      <c r="K35" s="68"/>
      <c r="L35" s="68"/>
      <c r="M35" s="68"/>
      <c r="N35" s="68"/>
      <c r="O35" s="68" t="n">
        <f aca="false">SUM(D35:N35)</f>
        <v>0.25</v>
      </c>
      <c r="R35" s="0" t="s">
        <v>76</v>
      </c>
      <c r="T35" s="75" t="n">
        <v>1</v>
      </c>
      <c r="U35" s="78" t="n">
        <v>0.3</v>
      </c>
      <c r="V35" s="78" t="n">
        <v>0.1</v>
      </c>
      <c r="W35" s="78" t="n">
        <v>0.2</v>
      </c>
      <c r="X35" s="78" t="n">
        <v>0.25</v>
      </c>
      <c r="Y35" s="78" t="n">
        <v>0.05</v>
      </c>
      <c r="Z35" s="78" t="n">
        <v>0.05</v>
      </c>
      <c r="AA35" s="78" t="n">
        <v>0</v>
      </c>
      <c r="AB35" s="78" t="n">
        <v>0.05</v>
      </c>
      <c r="AC35" s="78" t="n">
        <v>0</v>
      </c>
      <c r="AD35" s="78"/>
      <c r="AE35" s="78" t="n">
        <f aca="false">+U35+V35+W35+X35+Y35+Z35+AA35+AB35+AC35</f>
        <v>1</v>
      </c>
    </row>
    <row r="36" customFormat="false" ht="12.75" hidden="false" customHeight="false" outlineLevel="0" collapsed="false">
      <c r="A36" s="80" t="s">
        <v>105</v>
      </c>
      <c r="B36" s="90"/>
      <c r="C36" s="91"/>
      <c r="D36" s="91"/>
      <c r="E36" s="84" t="n">
        <f aca="false">SUM(E29:E35)</f>
        <v>5.4</v>
      </c>
      <c r="F36" s="68"/>
      <c r="G36" s="68"/>
      <c r="H36" s="68"/>
      <c r="I36" s="68"/>
      <c r="J36" s="68"/>
      <c r="K36" s="68"/>
      <c r="L36" s="68"/>
      <c r="M36" s="68"/>
      <c r="N36" s="68"/>
      <c r="O36" s="68" t="n">
        <f aca="false">SUM(O29:O35)</f>
        <v>5.4</v>
      </c>
      <c r="R36" s="0" t="s">
        <v>78</v>
      </c>
      <c r="T36" s="75" t="n">
        <v>1</v>
      </c>
      <c r="U36" s="78" t="n">
        <v>0.25</v>
      </c>
      <c r="V36" s="78" t="n">
        <v>0.1</v>
      </c>
      <c r="W36" s="78" t="n">
        <v>0.1</v>
      </c>
      <c r="X36" s="78" t="n">
        <v>0.2</v>
      </c>
      <c r="Y36" s="78" t="n">
        <v>0</v>
      </c>
      <c r="Z36" s="78" t="n">
        <v>0.05</v>
      </c>
      <c r="AA36" s="78" t="n">
        <v>0.025</v>
      </c>
      <c r="AB36" s="78" t="n">
        <v>0.025</v>
      </c>
      <c r="AC36" s="78" t="n">
        <v>0</v>
      </c>
      <c r="AD36" s="78"/>
      <c r="AE36" s="78" t="n">
        <f aca="false">+U36+V36+W36+X36+Y36+Z36+AA36+AB36+AC36</f>
        <v>0.75</v>
      </c>
    </row>
    <row r="37" customFormat="false" ht="12.75" hidden="false" customHeight="false" outlineLevel="0" collapsed="false">
      <c r="A37" s="8" t="s">
        <v>47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R37" s="0" t="s">
        <v>79</v>
      </c>
      <c r="T37" s="75" t="n">
        <v>1</v>
      </c>
      <c r="U37" s="78" t="n">
        <v>0.25</v>
      </c>
      <c r="V37" s="78" t="n">
        <v>0.2</v>
      </c>
      <c r="W37" s="78" t="n">
        <v>0.325</v>
      </c>
      <c r="X37" s="78" t="n">
        <v>0.15</v>
      </c>
      <c r="Y37" s="78" t="n">
        <v>0</v>
      </c>
      <c r="Z37" s="78" t="n">
        <v>0.025</v>
      </c>
      <c r="AA37" s="78" t="n">
        <v>0.025</v>
      </c>
      <c r="AB37" s="78" t="n">
        <v>0.025</v>
      </c>
      <c r="AC37" s="78" t="n">
        <v>0</v>
      </c>
      <c r="AD37" s="78"/>
      <c r="AE37" s="78" t="n">
        <f aca="false">+U37+V37+W37+X37+Y37+Z37+AA37+AB37+AC37</f>
        <v>1</v>
      </c>
    </row>
    <row r="38" customFormat="false" ht="12.75" hidden="false" customHeight="false" outlineLevel="0" collapsed="false">
      <c r="A38" s="87" t="s">
        <v>88</v>
      </c>
      <c r="B38" s="87"/>
      <c r="C38" s="87"/>
      <c r="D38" s="87" t="n">
        <v>1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R38" s="0" t="s">
        <v>80</v>
      </c>
      <c r="T38" s="75" t="n">
        <v>1</v>
      </c>
      <c r="U38" s="78" t="n">
        <f aca="false">+(U36+U35)/2</f>
        <v>0.275</v>
      </c>
      <c r="V38" s="78" t="n">
        <f aca="false">+(V36+V35)/2</f>
        <v>0.1</v>
      </c>
      <c r="W38" s="78" t="n">
        <f aca="false">+(W36+W35)/2</f>
        <v>0.15</v>
      </c>
      <c r="X38" s="78" t="n">
        <f aca="false">+(X36+X35)/2</f>
        <v>0.225</v>
      </c>
      <c r="Y38" s="78" t="n">
        <f aca="false">+(Y36+Y35)/2</f>
        <v>0.025</v>
      </c>
      <c r="Z38" s="78" t="n">
        <f aca="false">+(Z36+Z35)/2</f>
        <v>0.05</v>
      </c>
      <c r="AA38" s="78" t="n">
        <f aca="false">+(AA36+AA35)/2</f>
        <v>0.0125</v>
      </c>
      <c r="AB38" s="78" t="n">
        <f aca="false">+(AB36+AB35)/2</f>
        <v>0.0375</v>
      </c>
      <c r="AC38" s="78" t="n">
        <f aca="false">+(AC36+AC35)/2</f>
        <v>0</v>
      </c>
      <c r="AD38" s="78"/>
      <c r="AE38" s="78" t="n">
        <f aca="false">+U38+V38+W38+X38+Y38+Z38+AA38+AB38+AC38</f>
        <v>0.875</v>
      </c>
    </row>
    <row r="39" customFormat="false" ht="12.75" hidden="false" customHeight="false" outlineLevel="0" collapsed="false">
      <c r="A39" s="0" t="s">
        <v>106</v>
      </c>
      <c r="C39" s="68" t="n">
        <v>1</v>
      </c>
      <c r="D39" s="68" t="n">
        <f aca="false">$C39*$D$38</f>
        <v>1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 t="n">
        <f aca="false">SUM(D39:N39)</f>
        <v>1</v>
      </c>
      <c r="R39" s="0" t="s">
        <v>81</v>
      </c>
      <c r="T39" s="75" t="n">
        <v>0.5</v>
      </c>
      <c r="U39" s="78" t="n">
        <f aca="false">+U33/2</f>
        <v>0.425</v>
      </c>
      <c r="V39" s="78" t="n">
        <f aca="false">+V33/2</f>
        <v>0.075</v>
      </c>
      <c r="W39" s="78" t="n">
        <f aca="false">+W33/2</f>
        <v>0</v>
      </c>
      <c r="X39" s="78" t="n">
        <f aca="false">+X33/2</f>
        <v>0</v>
      </c>
      <c r="Y39" s="78" t="n">
        <f aca="false">+Y33/2</f>
        <v>0</v>
      </c>
      <c r="Z39" s="78" t="n">
        <f aca="false">+Z33/2</f>
        <v>0</v>
      </c>
      <c r="AA39" s="78" t="n">
        <f aca="false">+AA33/2</f>
        <v>0</v>
      </c>
      <c r="AB39" s="78" t="n">
        <f aca="false">+AB33/2</f>
        <v>0</v>
      </c>
      <c r="AC39" s="78" t="n">
        <f aca="false">+AC33/2</f>
        <v>0</v>
      </c>
      <c r="AD39" s="78"/>
      <c r="AE39" s="78" t="n">
        <f aca="false">+U39+V39+W39+X39+Y39+Z39+AA39+AB39+AC39</f>
        <v>0.5</v>
      </c>
    </row>
    <row r="40" customFormat="false" ht="12.75" hidden="false" customHeight="false" outlineLevel="0" collapsed="false">
      <c r="A40" s="0" t="s">
        <v>107</v>
      </c>
      <c r="C40" s="68" t="n">
        <v>1</v>
      </c>
      <c r="D40" s="68" t="n">
        <f aca="false">$C40*$D$38</f>
        <v>1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 t="n">
        <f aca="false">SUM(D40:N40)</f>
        <v>1</v>
      </c>
      <c r="R40" s="0" t="s">
        <v>82</v>
      </c>
      <c r="T40" s="75" t="n">
        <v>1</v>
      </c>
      <c r="U40" s="78" t="n">
        <f aca="false">+(U31+U34)/2</f>
        <v>0.2</v>
      </c>
      <c r="V40" s="78" t="n">
        <f aca="false">+(V31+V34)/2</f>
        <v>0.125</v>
      </c>
      <c r="W40" s="78" t="n">
        <f aca="false">+(W31+W34)/2</f>
        <v>0.475</v>
      </c>
      <c r="X40" s="78" t="n">
        <f aca="false">+(X31+X34)/2</f>
        <v>0.2</v>
      </c>
      <c r="Y40" s="78" t="n">
        <f aca="false">+(Y31+Y34)/2</f>
        <v>0</v>
      </c>
      <c r="Z40" s="78" t="n">
        <f aca="false">+(Z31+Z34)/2</f>
        <v>0</v>
      </c>
      <c r="AA40" s="78" t="n">
        <f aca="false">+(AA31+AA34)/2</f>
        <v>0</v>
      </c>
      <c r="AB40" s="78" t="n">
        <f aca="false">+(AB31+AB34)/2</f>
        <v>0</v>
      </c>
      <c r="AC40" s="78" t="n">
        <f aca="false">+(AC31+AC34)/2</f>
        <v>0</v>
      </c>
      <c r="AD40" s="78"/>
      <c r="AE40" s="78" t="n">
        <f aca="false">+U40+V40+W40+X40+Y40+Z40+AA40+AB40+AC40</f>
        <v>1</v>
      </c>
    </row>
    <row r="41" customFormat="false" ht="12.75" hidden="false" customHeight="false" outlineLevel="0" collapsed="false">
      <c r="A41" s="0" t="s">
        <v>108</v>
      </c>
      <c r="C41" s="68" t="n">
        <v>1</v>
      </c>
      <c r="D41" s="68" t="n">
        <f aca="false">$C41*$D$38</f>
        <v>1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 t="n">
        <f aca="false">SUM(D41:N41)</f>
        <v>1</v>
      </c>
      <c r="R41" s="0" t="s">
        <v>85</v>
      </c>
      <c r="T41" s="75" t="n">
        <v>0.5</v>
      </c>
      <c r="U41" s="78" t="n">
        <f aca="false">+U37/2</f>
        <v>0.125</v>
      </c>
      <c r="V41" s="78" t="n">
        <f aca="false">+V37/2</f>
        <v>0.1</v>
      </c>
      <c r="W41" s="78" t="n">
        <f aca="false">+W37/2</f>
        <v>0.1625</v>
      </c>
      <c r="X41" s="78" t="n">
        <f aca="false">+X37/2</f>
        <v>0.075</v>
      </c>
      <c r="Y41" s="78" t="n">
        <f aca="false">+Y37/2</f>
        <v>0</v>
      </c>
      <c r="Z41" s="78" t="n">
        <f aca="false">+Z37/2</f>
        <v>0.0125</v>
      </c>
      <c r="AA41" s="78" t="n">
        <f aca="false">+AA37/2</f>
        <v>0.0125</v>
      </c>
      <c r="AB41" s="78" t="n">
        <f aca="false">+AB37/2</f>
        <v>0.0125</v>
      </c>
      <c r="AC41" s="78" t="n">
        <f aca="false">+AC37/2</f>
        <v>0</v>
      </c>
      <c r="AD41" s="78" t="n">
        <f aca="false">+AD37/3+AD32/3</f>
        <v>0</v>
      </c>
      <c r="AE41" s="78" t="n">
        <f aca="false">+U41+V41+W41+X41+Y41+Z41+AA41+AB41+AC41</f>
        <v>0.5</v>
      </c>
    </row>
    <row r="42" customFormat="false" ht="12.75" hidden="false" customHeight="false" outlineLevel="0" collapsed="false">
      <c r="A42" s="0" t="s">
        <v>109</v>
      </c>
      <c r="C42" s="68" t="n">
        <v>1</v>
      </c>
      <c r="D42" s="68" t="n">
        <f aca="false">$C42*$D$38</f>
        <v>1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 t="n">
        <f aca="false">SUM(D42:N42)</f>
        <v>1</v>
      </c>
      <c r="R42" s="0" t="s">
        <v>84</v>
      </c>
      <c r="T42" s="75" t="n">
        <v>1</v>
      </c>
      <c r="U42" s="78" t="n">
        <v>0.3</v>
      </c>
      <c r="V42" s="78" t="n">
        <f aca="false">0.3-V25</f>
        <v>0.05</v>
      </c>
      <c r="W42" s="78" t="n">
        <v>0.2</v>
      </c>
      <c r="X42" s="78" t="n">
        <v>0.15</v>
      </c>
      <c r="Y42" s="78" t="n">
        <v>0</v>
      </c>
      <c r="Z42" s="78" t="n">
        <v>0.025</v>
      </c>
      <c r="AA42" s="78" t="n">
        <v>0</v>
      </c>
      <c r="AB42" s="78" t="n">
        <v>0.025</v>
      </c>
      <c r="AC42" s="78" t="n">
        <v>0</v>
      </c>
      <c r="AD42" s="78"/>
      <c r="AE42" s="78" t="n">
        <f aca="false">+U42+V42+W42+X42+Y42+Z42+AA42+AB42+AC42</f>
        <v>0.75</v>
      </c>
    </row>
    <row r="43" customFormat="false" ht="12.75" hidden="false" customHeight="false" outlineLevel="0" collapsed="false">
      <c r="A43" s="0" t="s">
        <v>110</v>
      </c>
      <c r="C43" s="68" t="n">
        <v>0.5</v>
      </c>
      <c r="D43" s="68" t="n">
        <f aca="false">$C43*$D$38</f>
        <v>0.5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 t="n">
        <f aca="false">SUM(D43:N43)</f>
        <v>0.5</v>
      </c>
      <c r="R43" s="85" t="s">
        <v>87</v>
      </c>
      <c r="S43" s="11"/>
      <c r="T43" s="86"/>
      <c r="U43" s="78" t="n">
        <f aca="false">SUM(U31:U42)</f>
        <v>3.375</v>
      </c>
      <c r="V43" s="78" t="n">
        <f aca="false">SUM(V31:V42)</f>
        <v>1.25</v>
      </c>
      <c r="W43" s="78" t="n">
        <f aca="false">SUM(W31:W42)</f>
        <v>2.5625</v>
      </c>
      <c r="X43" s="78" t="n">
        <f aca="false">SUM(X31:X42)</f>
        <v>1.8</v>
      </c>
      <c r="Y43" s="78" t="n">
        <f aca="false">SUM(Y31:Y42)</f>
        <v>0.125</v>
      </c>
      <c r="Z43" s="78" t="n">
        <f aca="false">SUM(Z31:Z42)</f>
        <v>0.2625</v>
      </c>
      <c r="AA43" s="78" t="n">
        <f aca="false">SUM(AA31:AA42)</f>
        <v>0.325</v>
      </c>
      <c r="AB43" s="78" t="n">
        <f aca="false">SUM(AB31:AB42)</f>
        <v>0.475</v>
      </c>
      <c r="AC43" s="78" t="n">
        <f aca="false">SUM(AC31:AC42)</f>
        <v>0.2</v>
      </c>
      <c r="AD43" s="78" t="n">
        <f aca="false">SUM(AD31:AD42)</f>
        <v>0</v>
      </c>
      <c r="AE43" s="78" t="n">
        <f aca="false">SUM(AE31:AE42)</f>
        <v>10.375</v>
      </c>
    </row>
    <row r="44" customFormat="false" ht="12.75" hidden="false" customHeight="false" outlineLevel="0" collapsed="false">
      <c r="A44" s="0" t="s">
        <v>104</v>
      </c>
      <c r="C44" s="68" t="n">
        <v>0.75</v>
      </c>
      <c r="D44" s="68" t="n">
        <f aca="false">$C44*$D$38</f>
        <v>0.75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 t="n">
        <f aca="false">SUM(D44:N44)</f>
        <v>0.75</v>
      </c>
      <c r="R44" s="85"/>
      <c r="S44" s="11"/>
      <c r="T44" s="86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</row>
    <row r="45" customFormat="false" ht="12.75" hidden="false" customHeight="false" outlineLevel="0" collapsed="false">
      <c r="A45" s="0" t="s">
        <v>111</v>
      </c>
      <c r="C45" s="68" t="n">
        <v>1</v>
      </c>
      <c r="D45" s="68" t="n">
        <f aca="false">$C45*$D$38</f>
        <v>1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 t="n">
        <f aca="false">SUM(D45:N45)</f>
        <v>1</v>
      </c>
      <c r="R45" s="85" t="s">
        <v>112</v>
      </c>
      <c r="S45" s="11"/>
      <c r="T45" s="86"/>
      <c r="U45" s="88" t="n">
        <f aca="false">+U31+U32+U33+U34+U35+U36+U37</f>
        <v>2.05</v>
      </c>
      <c r="V45" s="88" t="n">
        <f aca="false">+V31+V32+V33+V34+V35+V36+V37</f>
        <v>0.8</v>
      </c>
      <c r="W45" s="88" t="n">
        <f aca="false">+W31+W32+W33+W34+W35+W36+W37</f>
        <v>1.575</v>
      </c>
      <c r="X45" s="88" t="n">
        <f aca="false">+X31+X32+X33+X34+X35+X36+X37</f>
        <v>1.15</v>
      </c>
      <c r="Y45" s="88" t="n">
        <f aca="false">+Y31+Y32+Y33+Y34+Y35+Y36+Y37</f>
        <v>0.1</v>
      </c>
      <c r="Z45" s="88" t="n">
        <f aca="false">+Z31+Z32+Z33+Z34+Z35+Z36+Z37</f>
        <v>0.175</v>
      </c>
      <c r="AA45" s="88" t="n">
        <f aca="false">+AA31+AA32+AA33+AA34+AA35+AA36+AA37</f>
        <v>0.3</v>
      </c>
      <c r="AB45" s="88" t="n">
        <f aca="false">+AB31+AB32+AB33+AB34+AB35+AB36+AB37</f>
        <v>0.4</v>
      </c>
      <c r="AC45" s="88" t="n">
        <f aca="false">+AC31+AC32+AC33+AC34+AC35+AC36+AC37</f>
        <v>0.2</v>
      </c>
      <c r="AD45" s="88" t="n">
        <f aca="false">+AD31+AD32+AD33+AD34+AD35+AD36+AD37</f>
        <v>0</v>
      </c>
      <c r="AE45" s="78"/>
    </row>
    <row r="46" customFormat="false" ht="12.75" hidden="false" customHeight="false" outlineLevel="0" collapsed="false">
      <c r="A46" s="80" t="s">
        <v>113</v>
      </c>
      <c r="B46" s="93"/>
      <c r="C46" s="83"/>
      <c r="D46" s="84" t="n">
        <f aca="false">SUM(D39:D45)</f>
        <v>6.25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 t="n">
        <f aca="false">SUM(O39:O45)</f>
        <v>6.25</v>
      </c>
      <c r="R46" s="11"/>
      <c r="S46" s="11"/>
      <c r="T46" s="86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</row>
    <row r="47" customFormat="false" ht="12.75" hidden="false" customHeight="false" outlineLevel="0" collapsed="false">
      <c r="A47" s="8" t="s">
        <v>48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</row>
    <row r="48" customFormat="false" ht="12.75" hidden="false" customHeight="false" outlineLevel="0" collapsed="false">
      <c r="A48" s="87" t="s">
        <v>88</v>
      </c>
      <c r="B48" s="87"/>
      <c r="C48" s="87"/>
      <c r="D48" s="87" t="n">
        <v>0.3</v>
      </c>
      <c r="E48" s="87" t="n">
        <v>0.3</v>
      </c>
      <c r="F48" s="87" t="n">
        <v>0.3</v>
      </c>
      <c r="G48" s="87"/>
      <c r="H48" s="87"/>
      <c r="I48" s="87"/>
      <c r="J48" s="87"/>
      <c r="K48" s="87"/>
      <c r="L48" s="87" t="n">
        <v>0.05</v>
      </c>
      <c r="M48" s="87" t="n">
        <v>0.05</v>
      </c>
      <c r="N48" s="95"/>
      <c r="O48" s="95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</row>
    <row r="49" customFormat="false" ht="12.75" hidden="false" customHeight="false" outlineLevel="0" collapsed="false">
      <c r="A49" s="0" t="s">
        <v>114</v>
      </c>
      <c r="C49" s="68" t="n">
        <v>1</v>
      </c>
      <c r="D49" s="68" t="n">
        <f aca="false">$C$49*D48</f>
        <v>0.3</v>
      </c>
      <c r="E49" s="68" t="n">
        <f aca="false">$C$49*E48</f>
        <v>0.3</v>
      </c>
      <c r="F49" s="68" t="n">
        <f aca="false">$C$49*F48</f>
        <v>0.3</v>
      </c>
      <c r="G49" s="68"/>
      <c r="H49" s="68"/>
      <c r="I49" s="68"/>
      <c r="J49" s="68"/>
      <c r="K49" s="68"/>
      <c r="L49" s="68" t="n">
        <f aca="false">$C$49*L48</f>
        <v>0.05</v>
      </c>
      <c r="M49" s="68" t="n">
        <f aca="false">$C$49*M48</f>
        <v>0.05</v>
      </c>
      <c r="N49" s="68"/>
      <c r="O49" s="68" t="n">
        <f aca="false">SUM(D49:N49)</f>
        <v>1</v>
      </c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</row>
    <row r="50" customFormat="false" ht="12.75" hidden="false" customHeight="false" outlineLevel="0" collapsed="false">
      <c r="A50" s="0" t="s">
        <v>115</v>
      </c>
      <c r="C50" s="68" t="n">
        <v>1</v>
      </c>
      <c r="D50" s="68" t="n">
        <f aca="false">$C$50*D48</f>
        <v>0.3</v>
      </c>
      <c r="E50" s="68" t="n">
        <f aca="false">$C$50*E48</f>
        <v>0.3</v>
      </c>
      <c r="F50" s="68" t="n">
        <f aca="false">$C$50*F48</f>
        <v>0.3</v>
      </c>
      <c r="G50" s="68"/>
      <c r="H50" s="68"/>
      <c r="I50" s="68"/>
      <c r="J50" s="68"/>
      <c r="K50" s="68"/>
      <c r="L50" s="68" t="n">
        <f aca="false">$C$50*L48</f>
        <v>0.05</v>
      </c>
      <c r="M50" s="68" t="n">
        <f aca="false">$C$50*M48</f>
        <v>0.05</v>
      </c>
      <c r="N50" s="68"/>
      <c r="O50" s="68" t="n">
        <f aca="false">SUM(D50:N50)</f>
        <v>1</v>
      </c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</row>
    <row r="51" customFormat="false" ht="12.75" hidden="false" customHeight="false" outlineLevel="0" collapsed="false">
      <c r="A51" s="80" t="s">
        <v>116</v>
      </c>
      <c r="B51" s="93"/>
      <c r="C51" s="83"/>
      <c r="D51" s="83" t="n">
        <f aca="false">SUM(D49:D50)</f>
        <v>0.6</v>
      </c>
      <c r="E51" s="83" t="n">
        <f aca="false">SUM(E49:E50)</f>
        <v>0.6</v>
      </c>
      <c r="F51" s="83" t="n">
        <f aca="false">SUM(F49:F50)</f>
        <v>0.6</v>
      </c>
      <c r="G51" s="83" t="n">
        <f aca="false">SUM(G49:G50)</f>
        <v>0</v>
      </c>
      <c r="H51" s="83" t="n">
        <f aca="false">SUM(H49:H50)</f>
        <v>0</v>
      </c>
      <c r="I51" s="83" t="n">
        <f aca="false">SUM(I49:I50)</f>
        <v>0</v>
      </c>
      <c r="J51" s="83" t="n">
        <f aca="false">SUM(J49:J50)</f>
        <v>0</v>
      </c>
      <c r="K51" s="83" t="n">
        <f aca="false">SUM(K49:K50)</f>
        <v>0</v>
      </c>
      <c r="L51" s="83" t="n">
        <f aca="false">SUM(L49:L50)</f>
        <v>0.1</v>
      </c>
      <c r="M51" s="84" t="n">
        <f aca="false">SUM(M49:M50)</f>
        <v>0.1</v>
      </c>
      <c r="N51" s="68"/>
      <c r="O51" s="68" t="n">
        <f aca="false">SUM(O49:O50)</f>
        <v>2</v>
      </c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</row>
    <row r="52" customFormat="false" ht="5.25" hidden="false" customHeight="true" outlineLevel="0" collapsed="false"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</row>
    <row r="53" customFormat="false" ht="12.75" hidden="false" customHeight="false" outlineLevel="0" collapsed="false">
      <c r="A53" s="96" t="s">
        <v>117</v>
      </c>
      <c r="B53" s="93"/>
      <c r="C53" s="83"/>
      <c r="D53" s="83" t="n">
        <f aca="false">D18+D26+D36+D46+D51</f>
        <v>10.225</v>
      </c>
      <c r="E53" s="83" t="n">
        <f aca="false">E18+E26+E36+E46+E51</f>
        <v>7.8375</v>
      </c>
      <c r="F53" s="83" t="n">
        <f aca="false">F18+F26+F36+F46+F51</f>
        <v>7.55</v>
      </c>
      <c r="G53" s="83" t="n">
        <f aca="false">G18+G26+G36+G46+G51</f>
        <v>0</v>
      </c>
      <c r="H53" s="83" t="n">
        <f aca="false">H18+H26+H36+H46+H51</f>
        <v>1.8</v>
      </c>
      <c r="I53" s="83" t="n">
        <f aca="false">I18+I26+I36+I46+I51</f>
        <v>0.075</v>
      </c>
      <c r="J53" s="83" t="n">
        <f aca="false">J18+J26+J36+J46+J51</f>
        <v>0.2625</v>
      </c>
      <c r="K53" s="83" t="n">
        <f aca="false">K18+K26+K36+K46+K51</f>
        <v>0.325</v>
      </c>
      <c r="L53" s="83" t="n">
        <f aca="false">L18+L26+L36+L46+L51</f>
        <v>0.625</v>
      </c>
      <c r="M53" s="83" t="n">
        <f aca="false">M18+M26+M36+M46+M51</f>
        <v>0.3</v>
      </c>
      <c r="N53" s="83" t="n">
        <f aca="false">N18+N26+N36+N46+N51</f>
        <v>0</v>
      </c>
      <c r="O53" s="84" t="n">
        <f aca="false">SUM(D53:N53)</f>
        <v>29</v>
      </c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</row>
    <row r="54" customFormat="false" ht="4.5" hidden="false" customHeight="true" outlineLevel="0" collapsed="false"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</row>
    <row r="55" customFormat="false" ht="12.75" hidden="false" customHeight="false" outlineLevel="0" collapsed="false">
      <c r="A55" s="97" t="s">
        <v>118</v>
      </c>
      <c r="B55" s="98"/>
      <c r="C55" s="98"/>
      <c r="D55" s="98" t="n">
        <f aca="false">D53/$O$53</f>
        <v>0.352586206896552</v>
      </c>
      <c r="E55" s="98" t="n">
        <f aca="false">E53/$O$53</f>
        <v>0.270258620689655</v>
      </c>
      <c r="F55" s="98" t="n">
        <f aca="false">F53/$O$53</f>
        <v>0.260344827586207</v>
      </c>
      <c r="G55" s="98" t="n">
        <f aca="false">G53/$O$53</f>
        <v>0</v>
      </c>
      <c r="H55" s="98" t="n">
        <f aca="false">H53/$O$53</f>
        <v>0.0620689655172414</v>
      </c>
      <c r="I55" s="98" t="n">
        <f aca="false">I53/$O$53</f>
        <v>0.00258620689655172</v>
      </c>
      <c r="J55" s="98" t="n">
        <f aca="false">J53/$O$53</f>
        <v>0.00905172413793104</v>
      </c>
      <c r="K55" s="98" t="n">
        <f aca="false">K53/$O$53</f>
        <v>0.0112068965517241</v>
      </c>
      <c r="L55" s="98" t="n">
        <f aca="false">L53/$O$53</f>
        <v>0.021551724137931</v>
      </c>
      <c r="M55" s="98" t="n">
        <f aca="false">M53/$O$53</f>
        <v>0.0103448275862069</v>
      </c>
      <c r="N55" s="98" t="n">
        <f aca="false">N53/$O$53</f>
        <v>0</v>
      </c>
      <c r="O55" s="99" t="n">
        <f aca="false">SUM(D55:N55)</f>
        <v>1</v>
      </c>
    </row>
    <row r="56" customFormat="false" ht="5.25" hidden="false" customHeight="true" outlineLevel="0" collapsed="false"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customFormat="false" ht="12.75" hidden="false" customHeight="false" outlineLevel="0" collapsed="false">
      <c r="C57" s="68"/>
      <c r="D57" s="100" t="s">
        <v>58</v>
      </c>
      <c r="E57" s="72" t="s">
        <v>59</v>
      </c>
      <c r="F57" s="72" t="s">
        <v>60</v>
      </c>
      <c r="G57" s="72" t="s">
        <v>61</v>
      </c>
      <c r="H57" s="72" t="s">
        <v>62</v>
      </c>
      <c r="I57" s="72" t="s">
        <v>63</v>
      </c>
      <c r="J57" s="72" t="s">
        <v>64</v>
      </c>
      <c r="K57" s="73" t="n">
        <v>404</v>
      </c>
      <c r="L57" s="72" t="s">
        <v>65</v>
      </c>
      <c r="M57" s="72" t="s">
        <v>66</v>
      </c>
      <c r="N57" s="74" t="s">
        <v>67</v>
      </c>
      <c r="O57" s="68"/>
      <c r="R57" s="94" t="s">
        <v>119</v>
      </c>
    </row>
    <row r="58" customFormat="false" ht="12.75" hidden="false" customHeight="false" outlineLevel="0" collapsed="false"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R58" s="94"/>
    </row>
    <row r="59" customFormat="false" ht="12.75" hidden="false" customHeight="false" outlineLevel="0" collapsed="false">
      <c r="R59" s="94" t="s">
        <v>120</v>
      </c>
    </row>
    <row r="60" customFormat="false" ht="12.75" hidden="false" customHeight="false" outlineLevel="0" collapsed="false">
      <c r="R60" s="94"/>
    </row>
    <row r="61" customFormat="false" ht="12.75" hidden="false" customHeight="false" outlineLevel="0" collapsed="false">
      <c r="R61" s="94" t="s">
        <v>121</v>
      </c>
    </row>
    <row r="62" customFormat="false" ht="12.75" hidden="false" customHeight="false" outlineLevel="0" collapsed="false">
      <c r="R62" s="94"/>
    </row>
    <row r="63" customFormat="false" ht="12.75" hidden="false" customHeight="false" outlineLevel="0" collapsed="false">
      <c r="R63" s="94" t="s">
        <v>122</v>
      </c>
    </row>
    <row r="64" customFormat="false" ht="12.75" hidden="false" customHeight="false" outlineLevel="0" collapsed="false">
      <c r="R64" s="94" t="s">
        <v>123</v>
      </c>
    </row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84" customFormat="false" ht="12.75" hidden="true" customHeight="false" outlineLevel="0" collapsed="false"/>
    <row r="86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7" customFormat="false" ht="12.75" hidden="true" customHeight="false" outlineLevel="0" collapsed="false"/>
  </sheetData>
  <mergeCells count="2">
    <mergeCell ref="A2:O2"/>
    <mergeCell ref="R2:AE2"/>
  </mergeCells>
  <printOptions headings="false" gridLines="false" gridLinesSet="true" horizontalCentered="false" verticalCentered="false"/>
  <pageMargins left="0.25" right="0.25" top="0.29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9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3.7"/>
    <col collapsed="false" customWidth="true" hidden="false" outlineLevel="0" max="3" min="3" style="0" width="0.85"/>
    <col collapsed="false" customWidth="true" hidden="false" outlineLevel="0" max="4" min="4" style="0" width="12.28"/>
    <col collapsed="false" customWidth="true" hidden="false" outlineLevel="0" max="5" min="5" style="0" width="0.85"/>
    <col collapsed="false" customWidth="true" hidden="true" outlineLevel="0" max="6" min="6" style="0" width="3.7"/>
    <col collapsed="false" customWidth="true" hidden="false" outlineLevel="0" max="7" min="7" style="0" width="12.28"/>
    <col collapsed="false" customWidth="true" hidden="false" outlineLevel="0" max="8" min="8" style="0" width="0.85"/>
    <col collapsed="false" customWidth="true" hidden="false" outlineLevel="0" max="9" min="9" style="0" width="13.7"/>
    <col collapsed="false" customWidth="true" hidden="false" outlineLevel="0" max="10" min="10" style="0" width="0.85"/>
    <col collapsed="false" customWidth="true" hidden="true" outlineLevel="0" max="11" min="11" style="0" width="11.7"/>
    <col collapsed="false" customWidth="true" hidden="true" outlineLevel="0" max="12" min="12" style="0" width="3.14"/>
    <col collapsed="false" customWidth="true" hidden="false" outlineLevel="0" max="13" min="13" style="0" width="13.41"/>
    <col collapsed="false" customWidth="true" hidden="false" outlineLevel="0" max="14" min="14" style="0" width="2.7"/>
    <col collapsed="false" customWidth="true" hidden="true" outlineLevel="0" max="15" min="15" style="0" width="13.41"/>
    <col collapsed="false" customWidth="true" hidden="true" outlineLevel="0" max="16" min="16" style="0" width="0.85"/>
    <col collapsed="false" customWidth="true" hidden="false" outlineLevel="0" max="17" min="17" style="0" width="11.28"/>
    <col collapsed="false" customWidth="true" hidden="false" outlineLevel="0" max="18" min="18" style="0" width="0.99"/>
    <col collapsed="false" customWidth="true" hidden="false" outlineLevel="0" max="19" min="19" style="0" width="4.41"/>
  </cols>
  <sheetData>
    <row r="1" customFormat="false" ht="38.25" hidden="false" customHeight="true" outlineLevel="0" collapsed="false">
      <c r="H1" s="101" t="s">
        <v>124</v>
      </c>
      <c r="I1" s="102" t="n">
        <v>436</v>
      </c>
      <c r="M1" s="103"/>
      <c r="N1" s="103"/>
      <c r="Q1" s="103"/>
    </row>
    <row r="2" customFormat="false" ht="18" hidden="false" customHeight="false" outlineLevel="0" collapsed="false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customFormat="false" ht="12.75" hidden="false" customHeight="false" outlineLevel="0" collapsed="false">
      <c r="A3" s="104" t="s">
        <v>125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customFormat="false" ht="12.75" hidden="false" customHeight="false" outlineLevel="0" collapsed="false">
      <c r="A4" s="106" t="str">
        <f aca="false">VLOOKUP($I$1,$S$4:$T$13,2,FALSE())</f>
        <v>436 - EGP FUELS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7" t="n">
        <v>60</v>
      </c>
      <c r="T4" s="79" t="s">
        <v>126</v>
      </c>
    </row>
    <row r="5" customFormat="false" ht="12.75" hidden="false" customHeight="false" outlineLevel="0" collapsed="false">
      <c r="B5" s="108"/>
      <c r="I5" s="108"/>
      <c r="K5" s="103"/>
      <c r="L5" s="103"/>
      <c r="M5" s="103"/>
      <c r="N5" s="103"/>
      <c r="O5" s="103"/>
      <c r="P5" s="103"/>
      <c r="Q5" s="103"/>
      <c r="S5" s="107" t="n">
        <v>62</v>
      </c>
      <c r="T5" s="79" t="s">
        <v>127</v>
      </c>
    </row>
    <row r="6" customFormat="false" ht="12.75" hidden="false" customHeight="false" outlineLevel="0" collapsed="false">
      <c r="B6" s="109" t="n">
        <v>1999</v>
      </c>
      <c r="C6" s="110"/>
      <c r="D6" s="109" t="n">
        <v>1999</v>
      </c>
      <c r="E6" s="110"/>
      <c r="F6" s="110"/>
      <c r="G6" s="109" t="n">
        <v>1999</v>
      </c>
      <c r="H6" s="110"/>
      <c r="I6" s="111" t="n">
        <v>2000</v>
      </c>
      <c r="J6" s="110"/>
      <c r="K6" s="109" t="n">
        <v>1999</v>
      </c>
      <c r="L6" s="110"/>
      <c r="M6" s="109" t="n">
        <v>1999</v>
      </c>
      <c r="N6" s="109"/>
      <c r="O6" s="109" t="n">
        <v>1999</v>
      </c>
      <c r="P6" s="109"/>
      <c r="Q6" s="112"/>
      <c r="S6" s="113" t="n">
        <v>111</v>
      </c>
      <c r="T6" s="79" t="s">
        <v>128</v>
      </c>
    </row>
    <row r="7" customFormat="false" ht="12.75" hidden="false" customHeight="false" outlineLevel="0" collapsed="false">
      <c r="B7" s="114" t="s">
        <v>129</v>
      </c>
      <c r="C7" s="115"/>
      <c r="D7" s="114" t="s">
        <v>130</v>
      </c>
      <c r="E7" s="115"/>
      <c r="F7" s="115"/>
      <c r="G7" s="114" t="s">
        <v>40</v>
      </c>
      <c r="H7" s="115"/>
      <c r="I7" s="116" t="s">
        <v>131</v>
      </c>
      <c r="J7" s="115"/>
      <c r="K7" s="114" t="s">
        <v>129</v>
      </c>
      <c r="L7" s="115"/>
      <c r="M7" s="114" t="s">
        <v>130</v>
      </c>
      <c r="N7" s="114"/>
      <c r="O7" s="114" t="s">
        <v>40</v>
      </c>
      <c r="P7" s="114"/>
      <c r="Q7" s="110" t="s">
        <v>132</v>
      </c>
      <c r="S7" s="107" t="n">
        <v>179</v>
      </c>
      <c r="T7" s="79" t="s">
        <v>133</v>
      </c>
    </row>
    <row r="8" customFormat="false" ht="12.75" hidden="false" customHeight="false" outlineLevel="0" collapsed="false">
      <c r="B8" s="114" t="s">
        <v>134</v>
      </c>
      <c r="C8" s="115"/>
      <c r="D8" s="114" t="s">
        <v>134</v>
      </c>
      <c r="E8" s="115"/>
      <c r="F8" s="115"/>
      <c r="G8" s="114"/>
      <c r="H8" s="115"/>
      <c r="I8" s="117"/>
      <c r="J8" s="115"/>
      <c r="K8" s="114" t="s">
        <v>134</v>
      </c>
      <c r="L8" s="115"/>
      <c r="M8" s="114" t="s">
        <v>134</v>
      </c>
      <c r="N8" s="114"/>
      <c r="O8" s="114" t="s">
        <v>134</v>
      </c>
      <c r="P8" s="114"/>
      <c r="Q8" s="110" t="s">
        <v>135</v>
      </c>
      <c r="S8" s="107" t="n">
        <v>404</v>
      </c>
      <c r="T8" s="79" t="s">
        <v>136</v>
      </c>
    </row>
    <row r="9" customFormat="false" ht="15" hidden="false" customHeight="false" outlineLevel="0" collapsed="false">
      <c r="A9" s="118"/>
      <c r="B9" s="119"/>
      <c r="C9" s="120"/>
      <c r="D9" s="114"/>
      <c r="E9" s="120"/>
      <c r="F9" s="120"/>
      <c r="G9" s="114"/>
      <c r="H9" s="120"/>
      <c r="I9" s="121"/>
      <c r="J9" s="120"/>
      <c r="K9" s="122" t="s">
        <v>42</v>
      </c>
      <c r="L9" s="120"/>
      <c r="M9" s="123" t="s">
        <v>42</v>
      </c>
      <c r="N9" s="122"/>
      <c r="O9" s="122" t="s">
        <v>42</v>
      </c>
      <c r="P9" s="122"/>
      <c r="Q9" s="115" t="s">
        <v>42</v>
      </c>
      <c r="S9" s="105" t="n">
        <v>413</v>
      </c>
      <c r="T9" s="0" t="s">
        <v>137</v>
      </c>
    </row>
    <row r="10" customFormat="false" ht="12.75" hidden="false" customHeight="false" outlineLevel="0" collapsed="false">
      <c r="B10" s="20"/>
      <c r="C10" s="124"/>
      <c r="D10" s="20"/>
      <c r="E10" s="124"/>
      <c r="F10" s="124"/>
      <c r="G10" s="20"/>
      <c r="H10" s="124"/>
      <c r="I10" s="121"/>
      <c r="J10" s="124"/>
      <c r="K10" s="125"/>
      <c r="L10" s="124"/>
      <c r="M10" s="125"/>
      <c r="N10" s="125"/>
      <c r="O10" s="125"/>
      <c r="P10" s="125"/>
      <c r="Q10" s="124"/>
      <c r="S10" s="107" t="n">
        <v>436</v>
      </c>
      <c r="T10" s="79" t="s">
        <v>138</v>
      </c>
    </row>
    <row r="11" customFormat="false" ht="12.75" hidden="false" customHeight="false" outlineLevel="0" collapsed="false">
      <c r="I11" s="117"/>
      <c r="L11" s="126"/>
      <c r="M11" s="127"/>
      <c r="N11" s="127"/>
      <c r="O11" s="127" t="n">
        <f aca="false">$I14-G14</f>
        <v>0</v>
      </c>
      <c r="P11" s="127"/>
      <c r="Q11" s="126"/>
      <c r="S11" s="0" t="n">
        <v>543</v>
      </c>
      <c r="T11" s="0" t="s">
        <v>139</v>
      </c>
    </row>
    <row r="12" customFormat="false" ht="15" hidden="false" customHeight="false" outlineLevel="0" collapsed="false">
      <c r="A12" s="118" t="s">
        <v>140</v>
      </c>
      <c r="B12" s="119"/>
      <c r="C12" s="126"/>
      <c r="D12" s="119"/>
      <c r="E12" s="126"/>
      <c r="F12" s="126"/>
      <c r="G12" s="119"/>
      <c r="H12" s="126"/>
      <c r="I12" s="121"/>
      <c r="J12" s="126"/>
      <c r="K12" s="127"/>
      <c r="L12" s="126"/>
      <c r="M12" s="127"/>
      <c r="N12" s="127"/>
      <c r="O12" s="127"/>
      <c r="P12" s="127"/>
      <c r="Q12" s="126"/>
      <c r="S12" s="105" t="n">
        <v>583</v>
      </c>
      <c r="T12" s="128" t="s">
        <v>141</v>
      </c>
    </row>
    <row r="13" customFormat="false" ht="12.75" hidden="false" customHeight="false" outlineLevel="0" collapsed="false">
      <c r="A13" s="79"/>
      <c r="B13" s="119"/>
      <c r="C13" s="126"/>
      <c r="D13" s="119"/>
      <c r="E13" s="126"/>
      <c r="F13" s="126"/>
      <c r="G13" s="119"/>
      <c r="H13" s="126"/>
      <c r="I13" s="121"/>
      <c r="J13" s="126"/>
      <c r="K13" s="127"/>
      <c r="L13" s="126"/>
      <c r="M13" s="127"/>
      <c r="N13" s="127"/>
      <c r="O13" s="127"/>
      <c r="P13" s="127"/>
      <c r="Q13" s="126"/>
      <c r="S13" s="105" t="n">
        <v>584</v>
      </c>
      <c r="T13" s="0" t="s">
        <v>142</v>
      </c>
    </row>
    <row r="14" customFormat="false" ht="12.75" hidden="false" customHeight="false" outlineLevel="0" collapsed="false">
      <c r="A14" s="79" t="s">
        <v>143</v>
      </c>
      <c r="B14" s="119" t="n">
        <f aca="false">SUMIF('111693 (0162)'!$A$62:$A$84,'Cmpy Rpt'!$A$4,'111693 (0162)'!C$62:C$84)</f>
        <v>0</v>
      </c>
      <c r="C14" s="126"/>
      <c r="D14" s="119" t="n">
        <f aca="false">SUMIF('111693 (0162)'!$A$62:$A$84,'Cmpy Rpt'!$A$4,'111693 (0162)'!G$62:G$84)</f>
        <v>0</v>
      </c>
      <c r="E14" s="126"/>
      <c r="F14" s="126"/>
      <c r="G14" s="119" t="n">
        <f aca="false">SUMIF('111693 (0162)'!$A$62:$A$84,'Cmpy Rpt'!$A$4,'111693 (0162)'!I$62:I$84)</f>
        <v>0</v>
      </c>
      <c r="H14" s="126"/>
      <c r="I14" s="121" t="n">
        <f aca="false">SUMIF('111693 (0162)'!$A$62:$A$84,'Cmpy Rpt'!$A$4,'111693 (0162)'!W$62:W$84)</f>
        <v>0</v>
      </c>
      <c r="J14" s="126"/>
      <c r="K14" s="127" t="n">
        <f aca="false">$I14-B14</f>
        <v>0</v>
      </c>
      <c r="L14" s="129"/>
      <c r="M14" s="127" t="n">
        <f aca="false">$I14-D14</f>
        <v>0</v>
      </c>
      <c r="N14" s="119"/>
      <c r="O14" s="119"/>
      <c r="P14" s="119"/>
      <c r="Q14" s="119" t="n">
        <f aca="false">SUMIF('111693 (0162)'!$A$62:$A$84,'Cmpy Rpt'!$A$4,'111693 (0162)'!AE$62:AE$84)</f>
        <v>0</v>
      </c>
    </row>
    <row r="15" customFormat="false" ht="12.75" hidden="false" customHeight="false" outlineLevel="0" collapsed="false">
      <c r="A15" s="79" t="s">
        <v>144</v>
      </c>
      <c r="B15" s="119" t="n">
        <f aca="false">SUMIF('111678 (0013)'!$A$62:$A$80,'Cmpy Rpt'!$A$4,'111678 (0013)'!C$62:C$78)</f>
        <v>0</v>
      </c>
      <c r="C15" s="126"/>
      <c r="D15" s="119" t="n">
        <f aca="false">SUMIF('111678 (0013)'!$A$62:$A$80,'Cmpy Rpt'!$A$4,'111678 (0013)'!G$62:G$80)</f>
        <v>0</v>
      </c>
      <c r="E15" s="126"/>
      <c r="F15" s="126"/>
      <c r="G15" s="119" t="n">
        <f aca="false">SUMIF('111678 (0013)'!$A$62:$A$80,'Cmpy Rpt'!$A$4,'111678 (0013)'!I$62:I$80)</f>
        <v>0</v>
      </c>
      <c r="H15" s="126"/>
      <c r="I15" s="121" t="n">
        <f aca="false">SUMIF('111678 (0013)'!$A$62:$A$80,'Cmpy Rpt'!$A$4,'111678 (0013)'!W$62:W$80)</f>
        <v>0</v>
      </c>
      <c r="J15" s="126"/>
      <c r="K15" s="127" t="n">
        <f aca="false">$I15-B15</f>
        <v>0</v>
      </c>
      <c r="L15" s="126"/>
      <c r="M15" s="127" t="n">
        <f aca="false">$I15-D15</f>
        <v>0</v>
      </c>
      <c r="N15" s="127"/>
      <c r="O15" s="127" t="n">
        <f aca="false">$I15-G15</f>
        <v>0</v>
      </c>
      <c r="P15" s="127"/>
      <c r="Q15" s="119" t="n">
        <f aca="false">SUMIF('111678 (0013)'!$A$62:$A$80,'Cmpy Rpt'!$A$4,'111678 (0013)'!AE$62:AE$80)</f>
        <v>0</v>
      </c>
      <c r="S15" s="113"/>
      <c r="T15" s="79"/>
      <c r="U15" s="79"/>
    </row>
    <row r="16" customFormat="false" ht="12.75" hidden="false" customHeight="false" outlineLevel="0" collapsed="false">
      <c r="A16" s="79" t="s">
        <v>145</v>
      </c>
      <c r="B16" s="119" t="n">
        <f aca="false">SUMIF('111679 (0014)'!$A$62:$A$84,'Cmpy Rpt'!$A$4,'111679 (0014)'!C62:C84)</f>
        <v>0</v>
      </c>
      <c r="C16" s="126"/>
      <c r="D16" s="119" t="n">
        <f aca="false">SUMIF('111679 (0014)'!$A$62:$A$84,'Cmpy Rpt'!$A$4,'111679 (0014)'!G62:G84)</f>
        <v>0</v>
      </c>
      <c r="E16" s="126"/>
      <c r="F16" s="126"/>
      <c r="G16" s="119" t="n">
        <f aca="false">SUMIF('111679 (0014)'!$A$62:$A$84,'Cmpy Rpt'!$A$4,'111679 (0014)'!I62:I84)</f>
        <v>0</v>
      </c>
      <c r="H16" s="126"/>
      <c r="I16" s="121" t="n">
        <f aca="false">SUMIF('111679 (0014)'!$A$62:$A$84,'Cmpy Rpt'!$A$4,'111679 (0014)'!W62:W84)</f>
        <v>0</v>
      </c>
      <c r="J16" s="126"/>
      <c r="K16" s="127" t="n">
        <f aca="false">$I16-B16</f>
        <v>0</v>
      </c>
      <c r="L16" s="126"/>
      <c r="M16" s="127" t="n">
        <f aca="false">$I16-D16</f>
        <v>0</v>
      </c>
      <c r="N16" s="127"/>
      <c r="O16" s="127" t="n">
        <f aca="false">$I16-G16</f>
        <v>0</v>
      </c>
      <c r="P16" s="127"/>
      <c r="Q16" s="119" t="n">
        <f aca="false">SUMIF('111679 (0014)'!$A$62:$A$84,'Cmpy Rpt'!$A$4,'111679 (0014)'!AE62:AE84)</f>
        <v>0</v>
      </c>
      <c r="S16" s="107"/>
      <c r="T16" s="79"/>
    </row>
    <row r="17" customFormat="false" ht="12.75" hidden="false" customHeight="false" outlineLevel="0" collapsed="false">
      <c r="A17" s="79" t="s">
        <v>146</v>
      </c>
      <c r="B17" s="119" t="n">
        <f aca="false">SUMIF('111681 (0026)'!$A$62:$A$84,'Cmpy Rpt'!$A$4,'111681 (0026)'!C62:C84)</f>
        <v>0</v>
      </c>
      <c r="C17" s="126"/>
      <c r="D17" s="119" t="n">
        <f aca="false">SUMIF('111681 (0026)'!$A$62:$A$84,'Cmpy Rpt'!$A$4,'111681 (0026)'!G62:G84)</f>
        <v>0</v>
      </c>
      <c r="E17" s="126"/>
      <c r="F17" s="126"/>
      <c r="G17" s="119" t="n">
        <f aca="false">SUMIF('111681 (0026)'!$A$62:$A$84,'Cmpy Rpt'!$A$4,'111681 (0026)'!I62:I84)</f>
        <v>0</v>
      </c>
      <c r="H17" s="126"/>
      <c r="I17" s="121" t="n">
        <f aca="false">SUMIF('111681 (0026)'!$A$62:$A$84,'Cmpy Rpt'!$A$4,'111681 (0026)'!W62:W84)</f>
        <v>0</v>
      </c>
      <c r="J17" s="126"/>
      <c r="K17" s="127" t="n">
        <f aca="false">$I17-B17</f>
        <v>0</v>
      </c>
      <c r="L17" s="126"/>
      <c r="M17" s="127" t="n">
        <f aca="false">$I17-D17</f>
        <v>0</v>
      </c>
      <c r="N17" s="127"/>
      <c r="O17" s="127" t="n">
        <f aca="false">$I17-G17</f>
        <v>0</v>
      </c>
      <c r="P17" s="127"/>
      <c r="Q17" s="119" t="n">
        <f aca="false">SUMIF('111681 (0026)'!$A$62:$A$84,'Cmpy Rpt'!$A$4,'111681 (0026)'!AE62:AE84)</f>
        <v>0</v>
      </c>
    </row>
    <row r="18" customFormat="false" ht="12.75" hidden="false" customHeight="false" outlineLevel="0" collapsed="false">
      <c r="A18" s="79" t="s">
        <v>147</v>
      </c>
      <c r="B18" s="119" t="n">
        <f aca="false">SUMIF('111705 (0237)'!$A$62:$A$84,'Cmpy Rpt'!$A$4,'111705 (0237)'!C62:C84)</f>
        <v>0</v>
      </c>
      <c r="C18" s="126"/>
      <c r="D18" s="119" t="n">
        <f aca="false">SUMIF('111705 (0237)'!$A$62:$A$84,'Cmpy Rpt'!$A$4,'111705 (0237)'!G62:G84)</f>
        <v>0</v>
      </c>
      <c r="E18" s="126"/>
      <c r="F18" s="126"/>
      <c r="G18" s="119" t="n">
        <f aca="false">SUMIF('111705 (0237)'!$A$62:$A$84,'Cmpy Rpt'!$A$4,'111705 (0237)'!I62:I84)</f>
        <v>0</v>
      </c>
      <c r="H18" s="126"/>
      <c r="I18" s="121" t="n">
        <f aca="false">SUMIF('111705 (0237)'!$A$62:$A$84,'Cmpy Rpt'!$A$4,'111705 (0237)'!W62:W84)</f>
        <v>0</v>
      </c>
      <c r="J18" s="126"/>
      <c r="K18" s="127" t="n">
        <f aca="false">$I18-B18</f>
        <v>0</v>
      </c>
      <c r="L18" s="126"/>
      <c r="M18" s="127" t="n">
        <f aca="false">$I18-D18</f>
        <v>0</v>
      </c>
      <c r="N18" s="127"/>
      <c r="O18" s="127" t="n">
        <f aca="false">$I18-G18</f>
        <v>0</v>
      </c>
      <c r="P18" s="127"/>
      <c r="Q18" s="119" t="n">
        <f aca="false">SUMIF('111705 (0237)'!$A$62:$A$84,'Cmpy Rpt'!$A$4,'111705 (0237)'!AE62:AE84)</f>
        <v>0</v>
      </c>
    </row>
    <row r="19" customFormat="false" ht="12.75" hidden="false" customHeight="false" outlineLevel="0" collapsed="false">
      <c r="A19" s="79" t="s">
        <v>148</v>
      </c>
      <c r="B19" s="119" t="n">
        <f aca="false">SUMIF('111706 (0238)'!$A$62:$A$80,'Cmpy Rpt'!$A$4,'111706 (0238)'!C62:C80)</f>
        <v>0</v>
      </c>
      <c r="C19" s="126"/>
      <c r="D19" s="119" t="n">
        <f aca="false">SUMIF('111706 (0238)'!$A$62:$A$80,'Cmpy Rpt'!$A$4,'111706 (0238)'!G62:G80)</f>
        <v>0</v>
      </c>
      <c r="E19" s="126"/>
      <c r="F19" s="126"/>
      <c r="G19" s="119" t="n">
        <f aca="false">SUMIF('111706 (0238)'!$A$62:$A$80,'Cmpy Rpt'!$A$4,'111706 (0238)'!I62:I80)</f>
        <v>0</v>
      </c>
      <c r="H19" s="126"/>
      <c r="I19" s="121" t="n">
        <f aca="false">SUMIF('111706 (0238)'!$A$62:$A$80,'Cmpy Rpt'!$A$4,'111706 (0238)'!W62:W80)</f>
        <v>0</v>
      </c>
      <c r="J19" s="126"/>
      <c r="K19" s="127" t="n">
        <f aca="false">$I19-B19</f>
        <v>0</v>
      </c>
      <c r="L19" s="126"/>
      <c r="M19" s="127" t="n">
        <f aca="false">$I19-D19</f>
        <v>0</v>
      </c>
      <c r="N19" s="127"/>
      <c r="O19" s="127" t="n">
        <f aca="false">$I19-G19</f>
        <v>0</v>
      </c>
      <c r="P19" s="127"/>
      <c r="Q19" s="119" t="n">
        <f aca="false">SUMIF('111706 (0238)'!$A$62:$A$80,'Cmpy Rpt'!$A$4,'111706 (0238)'!AE62:AE80)</f>
        <v>0</v>
      </c>
    </row>
    <row r="20" customFormat="false" ht="12.75" hidden="false" customHeight="false" outlineLevel="0" collapsed="false">
      <c r="A20" s="79" t="s">
        <v>149</v>
      </c>
      <c r="B20" s="119" t="e">
        <f aca="false">SUMIF(#REF!,'Cmpy Rpt'!$A$4,#REF!)</f>
        <v>#REF!</v>
      </c>
      <c r="C20" s="119"/>
      <c r="D20" s="119" t="e">
        <f aca="false">SUMIF(#REF!,'Cmpy Rpt'!$A$4,#REF!)</f>
        <v>#REF!</v>
      </c>
      <c r="E20" s="126"/>
      <c r="F20" s="126"/>
      <c r="G20" s="119" t="e">
        <f aca="false">SUMIF(#REF!,'Cmpy Rpt'!$A$4,#REF!)</f>
        <v>#REF!</v>
      </c>
      <c r="H20" s="126"/>
      <c r="I20" s="121" t="e">
        <f aca="false">SUMIF(#REF!,'Cmpy Rpt'!$A$4,#REF!)</f>
        <v>#REF!</v>
      </c>
      <c r="J20" s="126"/>
      <c r="K20" s="127" t="e">
        <f aca="false">$I20-B20</f>
        <v>#REF!</v>
      </c>
      <c r="L20" s="126"/>
      <c r="M20" s="127" t="e">
        <f aca="false">$I20-D20</f>
        <v>#REF!</v>
      </c>
      <c r="N20" s="127"/>
      <c r="O20" s="127"/>
      <c r="P20" s="127"/>
      <c r="Q20" s="119" t="e">
        <f aca="false">SUMIF(#REF!,'Cmpy Rpt'!$A$4,#REF!)</f>
        <v>#REF!</v>
      </c>
    </row>
    <row r="21" customFormat="false" ht="3" hidden="false" customHeight="true" outlineLevel="0" collapsed="false">
      <c r="A21" s="79"/>
      <c r="B21" s="130"/>
      <c r="C21" s="126"/>
      <c r="D21" s="130"/>
      <c r="E21" s="126"/>
      <c r="F21" s="126"/>
      <c r="G21" s="130"/>
      <c r="H21" s="126"/>
      <c r="I21" s="131"/>
      <c r="J21" s="126"/>
      <c r="K21" s="132"/>
      <c r="L21" s="126"/>
      <c r="M21" s="132"/>
      <c r="N21" s="132"/>
      <c r="O21" s="132"/>
      <c r="P21" s="132"/>
      <c r="Q21" s="133"/>
      <c r="S21" s="134"/>
    </row>
    <row r="22" customFormat="false" ht="3" hidden="false" customHeight="true" outlineLevel="0" collapsed="false">
      <c r="A22" s="79"/>
      <c r="B22" s="119"/>
      <c r="C22" s="126"/>
      <c r="D22" s="119"/>
      <c r="E22" s="126"/>
      <c r="F22" s="126"/>
      <c r="G22" s="119"/>
      <c r="H22" s="126"/>
      <c r="I22" s="121"/>
      <c r="J22" s="126"/>
      <c r="K22" s="127"/>
      <c r="L22" s="126"/>
      <c r="M22" s="127"/>
      <c r="N22" s="127"/>
      <c r="O22" s="127"/>
      <c r="P22" s="127"/>
      <c r="Q22" s="126"/>
      <c r="S22" s="134"/>
    </row>
    <row r="23" customFormat="false" ht="12.75" hidden="false" customHeight="false" outlineLevel="0" collapsed="false">
      <c r="A23" s="18" t="s">
        <v>117</v>
      </c>
      <c r="B23" s="135" t="e">
        <f aca="false">SUM(B14:B20)</f>
        <v>#REF!</v>
      </c>
      <c r="C23" s="129"/>
      <c r="D23" s="135" t="n">
        <f aca="false">SUM(D15:D19)+D14</f>
        <v>0</v>
      </c>
      <c r="E23" s="129"/>
      <c r="F23" s="129"/>
      <c r="G23" s="135" t="e">
        <f aca="false">SUM(G14:G20)</f>
        <v>#REF!</v>
      </c>
      <c r="H23" s="129"/>
      <c r="I23" s="136" t="e">
        <f aca="false">SUM(I14:I20)</f>
        <v>#REF!</v>
      </c>
      <c r="J23" s="129"/>
      <c r="K23" s="135" t="e">
        <f aca="false">SUM(K14:K20)</f>
        <v>#REF!</v>
      </c>
      <c r="L23" s="129"/>
      <c r="M23" s="135" t="e">
        <f aca="false">SUM(M14:M20)</f>
        <v>#REF!</v>
      </c>
      <c r="N23" s="135"/>
      <c r="O23" s="135" t="n">
        <f aca="false">SUM(O15:O19)+O11</f>
        <v>0</v>
      </c>
      <c r="P23" s="135"/>
      <c r="Q23" s="135" t="e">
        <f aca="false">SUM(Q14:Q20)</f>
        <v>#REF!</v>
      </c>
      <c r="S23" s="119"/>
    </row>
    <row r="24" customFormat="false" ht="3.75" hidden="false" customHeight="true" outlineLevel="0" collapsed="false">
      <c r="A24" s="8"/>
      <c r="B24" s="119"/>
      <c r="C24" s="129"/>
      <c r="D24" s="119"/>
      <c r="E24" s="129"/>
      <c r="F24" s="129"/>
      <c r="G24" s="119"/>
      <c r="H24" s="129"/>
      <c r="I24" s="121"/>
      <c r="J24" s="129"/>
      <c r="K24" s="119"/>
      <c r="L24" s="129"/>
      <c r="M24" s="119"/>
      <c r="N24" s="119"/>
      <c r="O24" s="119"/>
      <c r="P24" s="119"/>
      <c r="Q24" s="129"/>
      <c r="S24" s="119"/>
    </row>
    <row r="25" customFormat="false" ht="3" hidden="false" customHeight="true" outlineLevel="0" collapsed="false">
      <c r="A25" s="8"/>
      <c r="B25" s="129"/>
      <c r="C25" s="129"/>
      <c r="D25" s="129"/>
      <c r="E25" s="129"/>
      <c r="F25" s="129"/>
      <c r="G25" s="129"/>
      <c r="H25" s="129"/>
      <c r="I25" s="137"/>
      <c r="J25" s="129"/>
      <c r="K25" s="129"/>
      <c r="L25" s="129"/>
      <c r="M25" s="129"/>
      <c r="N25" s="129"/>
      <c r="O25" s="129"/>
      <c r="P25" s="129"/>
      <c r="Q25" s="129"/>
      <c r="S25" s="119"/>
    </row>
    <row r="26" customFormat="false" ht="13.5" hidden="false" customHeight="false" outlineLevel="0" collapsed="false">
      <c r="A26" s="8" t="s">
        <v>150</v>
      </c>
      <c r="B26" s="108"/>
      <c r="I26" s="138"/>
      <c r="K26" s="139" t="e">
        <f aca="false">+K23/B23</f>
        <v>#REF!</v>
      </c>
      <c r="L26" s="140"/>
      <c r="M26" s="139" t="e">
        <f aca="false">+M23/D23</f>
        <v>#REF!</v>
      </c>
      <c r="N26" s="140"/>
      <c r="O26" s="141" t="e">
        <f aca="false">+O23/G23</f>
        <v>#REF!</v>
      </c>
      <c r="P26" s="140"/>
      <c r="S26" s="140"/>
    </row>
    <row r="27" customFormat="false" ht="13.5" hidden="false" customHeight="false" outlineLevel="0" collapsed="false"/>
    <row r="28" customFormat="false" ht="12.75" hidden="false" customHeight="false" outlineLevel="0" collapsed="false">
      <c r="R28" s="142" t="str">
        <f aca="true">CELL("FILENAME")</f>
        <v>'file:///mnt/12tb/@roms/datasets/enron/EDRM Enron Email Data Set v2 XML/filtered-attachments/xls/Budget_2001_Consolidation___Legal.xls'#$Cmpy Rpt</v>
      </c>
    </row>
    <row r="29" customFormat="false" ht="12.75" hidden="false" customHeight="false" outlineLevel="0" collapsed="false">
      <c r="Q29" s="143" t="n">
        <f aca="true">NOW()</f>
        <v>45926.887486038</v>
      </c>
    </row>
  </sheetData>
  <mergeCells count="3">
    <mergeCell ref="A2:R2"/>
    <mergeCell ref="A3:R3"/>
    <mergeCell ref="A4:R4"/>
  </mergeCells>
  <printOptions headings="false" gridLines="false" gridLinesSet="true" horizontalCentered="true" verticalCentered="false"/>
  <pageMargins left="0.35" right="0.370138888888889" top="0.870138888888889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Report_Business_Unit_508">
                <anchor moveWithCells="true" sizeWithCells="false">
                  <from>
                    <xdr:col>0</xdr:col>
                    <xdr:colOff>693720</xdr:colOff>
                    <xdr:row>0</xdr:row>
                    <xdr:rowOff>56880</xdr:rowOff>
                  </from>
                  <to>
                    <xdr:col>1</xdr:col>
                    <xdr:colOff>-210600</xdr:colOff>
                    <xdr:row>1</xdr:row>
                    <xdr:rowOff>-28440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7" activeCellId="0" sqref="A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85"/>
    <col collapsed="false" customWidth="true" hidden="false" outlineLevel="0" max="2" min="2" style="0" width="1.99"/>
    <col collapsed="false" customWidth="true" hidden="false" outlineLevel="0" max="3" min="3" style="1" width="12.85"/>
    <col collapsed="false" customWidth="true" hidden="false" outlineLevel="0" max="4" min="4" style="1" width="1.13"/>
    <col collapsed="false" customWidth="true" hidden="true" outlineLevel="0" max="5" min="5" style="1" width="12.85"/>
    <col collapsed="false" customWidth="true" hidden="true" outlineLevel="0" max="6" min="6" style="1" width="3.42"/>
    <col collapsed="false" customWidth="true" hidden="false" outlineLevel="0" max="7" min="7" style="1" width="12.85"/>
    <col collapsed="false" customWidth="true" hidden="false" outlineLevel="0" max="8" min="8" style="1" width="0.85"/>
    <col collapsed="false" customWidth="true" hidden="false" outlineLevel="0" max="9" min="9" style="1" width="11.85"/>
    <col collapsed="false" customWidth="true" hidden="false" outlineLevel="0" max="10" min="10" style="1" width="0.85"/>
    <col collapsed="false" customWidth="true" hidden="false" outlineLevel="0" max="11" min="11" style="1" width="12.56"/>
    <col collapsed="false" customWidth="true" hidden="false" outlineLevel="0" max="12" min="12" style="1" width="0.85"/>
    <col collapsed="false" customWidth="true" hidden="true" outlineLevel="0" max="13" min="13" style="1" width="12.28"/>
    <col collapsed="false" customWidth="true" hidden="true" outlineLevel="0" max="14" min="14" style="0" width="1.7"/>
    <col collapsed="false" customWidth="true" hidden="false" outlineLevel="0" max="15" min="15" style="0" width="11.85"/>
    <col collapsed="false" customWidth="true" hidden="true" outlineLevel="0" max="16" min="16" style="0" width="1.41"/>
    <col collapsed="false" customWidth="true" hidden="true" outlineLevel="0" max="17" min="17" style="0" width="11.85"/>
    <col collapsed="false" customWidth="true" hidden="false" outlineLevel="0" max="18" min="18" style="0" width="0.7"/>
    <col collapsed="false" customWidth="true" hidden="false" outlineLevel="0" max="23" min="23" style="0" width="10.28"/>
  </cols>
  <sheetData>
    <row r="1" customFormat="false" ht="18" hidden="false" customHeight="false" outlineLevel="0" collapsed="false">
      <c r="A1" s="69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customFormat="false" ht="12.75" hidden="false" customHeight="false" outlineLevel="0" collapsed="false">
      <c r="A2" s="106" t="s">
        <v>125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customFormat="false" ht="3.75" hidden="false" customHeight="true" outlineLevel="0" collapsed="false">
      <c r="A3" s="144"/>
      <c r="B3" s="28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3" hidden="false" customHeight="true" outlineLevel="0" collapsed="false">
      <c r="A4" s="145"/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O4" s="149"/>
    </row>
    <row r="5" customFormat="false" ht="6.75" hidden="false" customHeight="true" outlineLevel="0" collapsed="false"/>
    <row r="6" customFormat="false" ht="12.75" hidden="false" customHeight="false" outlineLevel="0" collapsed="false">
      <c r="A6" s="150"/>
      <c r="B6" s="150"/>
      <c r="C6" s="151" t="n">
        <v>1999</v>
      </c>
      <c r="D6" s="151"/>
      <c r="E6" s="151"/>
      <c r="F6" s="151"/>
      <c r="G6" s="151" t="n">
        <v>1999</v>
      </c>
      <c r="H6" s="150"/>
      <c r="I6" s="151" t="n">
        <v>1999</v>
      </c>
      <c r="J6" s="150"/>
      <c r="K6" s="152" t="n">
        <v>2000</v>
      </c>
      <c r="L6" s="150"/>
      <c r="M6" s="151" t="n">
        <v>1999</v>
      </c>
      <c r="N6" s="151"/>
      <c r="O6" s="151" t="n">
        <v>1999</v>
      </c>
      <c r="P6" s="151"/>
      <c r="Q6" s="151" t="n">
        <v>1999</v>
      </c>
      <c r="R6" s="150"/>
      <c r="S6" s="150"/>
      <c r="T6" s="150"/>
      <c r="U6" s="150"/>
      <c r="V6" s="150"/>
      <c r="W6" s="150"/>
    </row>
    <row r="7" customFormat="false" ht="12.75" hidden="false" customHeight="false" outlineLevel="0" collapsed="false">
      <c r="C7" s="153" t="s">
        <v>129</v>
      </c>
      <c r="D7" s="153"/>
      <c r="E7" s="153"/>
      <c r="F7" s="153"/>
      <c r="G7" s="153" t="s">
        <v>151</v>
      </c>
      <c r="H7" s="9"/>
      <c r="I7" s="153" t="s">
        <v>40</v>
      </c>
      <c r="K7" s="154" t="s">
        <v>131</v>
      </c>
      <c r="M7" s="153" t="s">
        <v>129</v>
      </c>
      <c r="N7" s="153"/>
      <c r="O7" s="153" t="s">
        <v>130</v>
      </c>
      <c r="P7" s="153"/>
      <c r="Q7" s="153" t="s">
        <v>40</v>
      </c>
    </row>
    <row r="8" customFormat="false" ht="12.75" hidden="false" customHeight="false" outlineLevel="0" collapsed="false">
      <c r="C8" s="153" t="s">
        <v>134</v>
      </c>
      <c r="D8" s="153"/>
      <c r="E8" s="153"/>
      <c r="F8" s="153"/>
      <c r="G8" s="153" t="s">
        <v>134</v>
      </c>
      <c r="I8" s="153"/>
      <c r="K8" s="155"/>
      <c r="M8" s="153" t="s">
        <v>134</v>
      </c>
      <c r="N8" s="153"/>
      <c r="O8" s="153" t="s">
        <v>134</v>
      </c>
      <c r="P8" s="153"/>
      <c r="Q8" s="153"/>
    </row>
    <row r="9" customFormat="false" ht="12.75" hidden="false" customHeight="false" outlineLevel="0" collapsed="false">
      <c r="C9" s="153"/>
      <c r="D9" s="153"/>
      <c r="E9" s="153"/>
      <c r="F9" s="153"/>
      <c r="G9" s="153"/>
      <c r="I9" s="153"/>
      <c r="K9" s="156"/>
      <c r="M9" s="157" t="s">
        <v>42</v>
      </c>
      <c r="N9" s="157"/>
      <c r="O9" s="158" t="s">
        <v>42</v>
      </c>
      <c r="P9" s="157"/>
      <c r="Q9" s="157" t="s">
        <v>42</v>
      </c>
    </row>
    <row r="10" customFormat="false" ht="12.75" hidden="false" customHeight="false" outlineLevel="0" collapsed="false">
      <c r="A10" s="8" t="s">
        <v>152</v>
      </c>
      <c r="B10" s="8"/>
      <c r="K10" s="155"/>
      <c r="N10" s="1"/>
      <c r="O10" s="1"/>
      <c r="P10" s="1"/>
      <c r="Q10" s="1"/>
    </row>
    <row r="11" customFormat="false" ht="12.75" hidden="false" customHeight="false" outlineLevel="0" collapsed="false">
      <c r="A11" s="79" t="s">
        <v>153</v>
      </c>
      <c r="B11" s="79"/>
      <c r="F11" s="159"/>
      <c r="K11" s="155"/>
      <c r="N11" s="1"/>
      <c r="O11" s="1"/>
      <c r="P11" s="1"/>
      <c r="Q11" s="1" t="n">
        <f aca="false">$K11-I11</f>
        <v>0</v>
      </c>
    </row>
    <row r="12" customFormat="false" ht="12.75" hidden="false" customHeight="false" outlineLevel="0" collapsed="false">
      <c r="A12" s="79" t="s">
        <v>144</v>
      </c>
      <c r="B12" s="79"/>
      <c r="F12" s="159"/>
      <c r="K12" s="155"/>
      <c r="N12" s="1"/>
      <c r="O12" s="1"/>
      <c r="P12" s="1"/>
      <c r="Q12" s="1" t="n">
        <f aca="false">$K12-I12</f>
        <v>0</v>
      </c>
    </row>
    <row r="13" customFormat="false" ht="12.75" hidden="false" customHeight="false" outlineLevel="0" collapsed="false">
      <c r="A13" s="79" t="s">
        <v>145</v>
      </c>
      <c r="B13" s="79"/>
      <c r="F13" s="159"/>
      <c r="K13" s="155"/>
      <c r="N13" s="1"/>
      <c r="O13" s="1"/>
      <c r="P13" s="1"/>
      <c r="Q13" s="1" t="n">
        <f aca="false">$K13-I13</f>
        <v>0</v>
      </c>
    </row>
    <row r="14" customFormat="false" ht="12.75" hidden="false" customHeight="false" outlineLevel="0" collapsed="false">
      <c r="A14" s="79" t="s">
        <v>146</v>
      </c>
      <c r="B14" s="79"/>
      <c r="F14" s="159"/>
      <c r="K14" s="155"/>
      <c r="N14" s="1"/>
      <c r="O14" s="1"/>
      <c r="P14" s="1"/>
      <c r="Q14" s="1" t="n">
        <f aca="false">$K14-I14</f>
        <v>0</v>
      </c>
    </row>
    <row r="15" customFormat="false" ht="12.75" hidden="false" customHeight="false" outlineLevel="0" collapsed="false">
      <c r="A15" s="79" t="s">
        <v>147</v>
      </c>
      <c r="B15" s="79"/>
      <c r="F15" s="159"/>
      <c r="K15" s="155"/>
      <c r="N15" s="1"/>
      <c r="O15" s="1"/>
      <c r="P15" s="1"/>
      <c r="Q15" s="1" t="n">
        <f aca="false">$K15-I15</f>
        <v>0</v>
      </c>
    </row>
    <row r="16" customFormat="false" ht="12.75" hidden="false" customHeight="false" outlineLevel="0" collapsed="false">
      <c r="A16" s="79" t="s">
        <v>148</v>
      </c>
      <c r="B16" s="79"/>
      <c r="F16" s="159"/>
      <c r="K16" s="155"/>
      <c r="N16" s="1"/>
      <c r="O16" s="1"/>
      <c r="P16" s="1"/>
      <c r="Q16" s="1" t="n">
        <f aca="false">$K16-I16</f>
        <v>0</v>
      </c>
    </row>
    <row r="17" customFormat="false" ht="12.75" hidden="false" customHeight="false" outlineLevel="0" collapsed="false">
      <c r="A17" s="79" t="s">
        <v>154</v>
      </c>
      <c r="B17" s="79"/>
      <c r="F17" s="159"/>
      <c r="K17" s="155"/>
      <c r="N17" s="1"/>
      <c r="O17" s="1"/>
      <c r="P17" s="1"/>
      <c r="Q17" s="1" t="n">
        <f aca="false">$K17-I17</f>
        <v>0</v>
      </c>
    </row>
    <row r="18" customFormat="false" ht="3" hidden="false" customHeight="true" outlineLevel="0" collapsed="false">
      <c r="A18" s="79"/>
      <c r="B18" s="79"/>
      <c r="F18" s="159"/>
      <c r="K18" s="155"/>
      <c r="N18" s="1"/>
      <c r="O18" s="1"/>
      <c r="P18" s="1"/>
      <c r="Q18" s="1"/>
    </row>
    <row r="19" customFormat="false" ht="3" hidden="false" customHeight="true" outlineLevel="0" collapsed="false">
      <c r="A19" s="79"/>
      <c r="B19" s="79"/>
      <c r="F19" s="159"/>
      <c r="K19" s="155"/>
      <c r="N19" s="1"/>
      <c r="O19" s="1"/>
      <c r="P19" s="1"/>
      <c r="Q19" s="1"/>
    </row>
    <row r="20" customFormat="false" ht="12.75" hidden="false" customHeight="false" outlineLevel="0" collapsed="false">
      <c r="A20" s="18" t="s">
        <v>155</v>
      </c>
      <c r="B20" s="18"/>
      <c r="C20" s="160"/>
      <c r="D20" s="160"/>
      <c r="E20" s="160"/>
      <c r="F20" s="161"/>
      <c r="G20" s="160"/>
      <c r="H20" s="160"/>
      <c r="I20" s="160"/>
      <c r="J20" s="9"/>
      <c r="K20" s="162"/>
      <c r="L20" s="9"/>
      <c r="M20" s="160"/>
      <c r="N20" s="160"/>
      <c r="O20" s="160"/>
      <c r="P20" s="160"/>
      <c r="Q20" s="160" t="n">
        <f aca="false">SUM(Q11:Q19)</f>
        <v>0</v>
      </c>
      <c r="R20" s="8"/>
      <c r="S20" s="8"/>
      <c r="T20" s="8"/>
      <c r="U20" s="8"/>
      <c r="V20" s="8"/>
      <c r="W20" s="8"/>
    </row>
    <row r="21" customFormat="false" ht="3" hidden="false" customHeight="true" outlineLevel="0" collapsed="false">
      <c r="F21" s="159"/>
      <c r="K21" s="155"/>
      <c r="N21" s="1"/>
      <c r="O21" s="1"/>
      <c r="P21" s="1"/>
      <c r="Q21" s="1"/>
    </row>
    <row r="22" customFormat="false" ht="5.25" hidden="false" customHeight="true" outlineLevel="0" collapsed="false">
      <c r="F22" s="159"/>
      <c r="K22" s="155"/>
      <c r="N22" s="1"/>
      <c r="O22" s="1"/>
      <c r="P22" s="1"/>
      <c r="Q22" s="1"/>
    </row>
    <row r="23" customFormat="false" ht="12.75" hidden="false" customHeight="false" outlineLevel="0" collapsed="false">
      <c r="A23" s="108" t="s">
        <v>156</v>
      </c>
      <c r="B23" s="108"/>
      <c r="C23" s="108"/>
      <c r="D23" s="108"/>
      <c r="E23" s="108"/>
      <c r="F23" s="119"/>
      <c r="G23" s="108"/>
      <c r="H23" s="108"/>
      <c r="I23" s="108"/>
      <c r="J23" s="108"/>
      <c r="K23" s="138"/>
      <c r="L23" s="108"/>
      <c r="M23" s="108"/>
      <c r="N23" s="108"/>
      <c r="O23" s="108"/>
      <c r="P23" s="108"/>
      <c r="Q23" s="108" t="n">
        <f aca="false">$K23-I23</f>
        <v>0</v>
      </c>
      <c r="R23" s="108"/>
      <c r="S23" s="108"/>
      <c r="T23" s="108"/>
      <c r="U23" s="108"/>
      <c r="V23" s="108"/>
      <c r="W23" s="108"/>
    </row>
    <row r="24" customFormat="false" ht="5.25" hidden="false" customHeight="true" outlineLevel="0" collapsed="false">
      <c r="F24" s="159"/>
      <c r="K24" s="155"/>
      <c r="N24" s="1"/>
      <c r="O24" s="1"/>
      <c r="P24" s="1"/>
      <c r="Q24" s="1"/>
    </row>
    <row r="25" customFormat="false" ht="12.75" hidden="false" customHeight="false" outlineLevel="0" collapsed="false">
      <c r="A25" s="8" t="s">
        <v>157</v>
      </c>
      <c r="B25" s="8"/>
      <c r="C25" s="160"/>
      <c r="D25" s="160"/>
      <c r="E25" s="160"/>
      <c r="F25" s="161"/>
      <c r="G25" s="160"/>
      <c r="H25" s="160"/>
      <c r="I25" s="160"/>
      <c r="J25" s="9"/>
      <c r="K25" s="162"/>
      <c r="L25" s="9"/>
      <c r="M25" s="160"/>
      <c r="N25" s="160"/>
      <c r="O25" s="160"/>
      <c r="P25" s="160"/>
      <c r="Q25" s="160" t="n">
        <f aca="false">$K25-I25</f>
        <v>0</v>
      </c>
      <c r="R25" s="8"/>
      <c r="S25" s="8"/>
      <c r="T25" s="8"/>
      <c r="U25" s="8"/>
      <c r="V25" s="8"/>
      <c r="W25" s="8"/>
    </row>
    <row r="26" customFormat="false" ht="5.25" hidden="false" customHeight="true" outlineLevel="0" collapsed="false">
      <c r="F26" s="159"/>
      <c r="K26" s="155"/>
      <c r="N26" s="1"/>
      <c r="O26" s="1"/>
      <c r="P26" s="1"/>
      <c r="Q26" s="1"/>
    </row>
    <row r="27" customFormat="false" ht="12.75" hidden="false" customHeight="false" outlineLevel="0" collapsed="false">
      <c r="A27" s="108" t="s">
        <v>158</v>
      </c>
      <c r="B27" s="108"/>
      <c r="C27" s="108" t="n">
        <f aca="false">'Legal Summary'!C34+'Legal Summary'!C36+'Legal Summary'!C37</f>
        <v>0</v>
      </c>
      <c r="D27" s="108"/>
      <c r="E27" s="108" t="n">
        <f aca="false">'Legal Summary'!E34+'Legal Summary'!E36+'Legal Summary'!E37</f>
        <v>0</v>
      </c>
      <c r="F27" s="119"/>
      <c r="G27" s="108" t="n">
        <f aca="false">'Legal Summary'!G34+'Legal Summary'!G36+'Legal Summary'!G37</f>
        <v>0</v>
      </c>
      <c r="H27" s="108" t="n">
        <f aca="false">'Legal Summary'!H34+'Legal Summary'!H36+'Legal Summary'!H37</f>
        <v>0</v>
      </c>
      <c r="I27" s="108" t="n">
        <f aca="false">'Legal Summary'!I34+'Legal Summary'!I36+'Legal Summary'!I37</f>
        <v>0</v>
      </c>
      <c r="J27" s="108"/>
      <c r="K27" s="138" t="n">
        <f aca="false">'Legal Summary'!W34+'Legal Summary'!W36+'Legal Summary'!W37</f>
        <v>0</v>
      </c>
      <c r="L27" s="108"/>
      <c r="M27" s="108" t="n">
        <f aca="false">$K27-C27</f>
        <v>0</v>
      </c>
      <c r="N27" s="163"/>
      <c r="O27" s="108" t="n">
        <f aca="false">$K27-G27</f>
        <v>0</v>
      </c>
      <c r="P27" s="163"/>
      <c r="Q27" s="108" t="n">
        <f aca="false">$K27-I27</f>
        <v>0</v>
      </c>
      <c r="R27" s="108"/>
      <c r="S27" s="108"/>
      <c r="T27" s="108"/>
      <c r="U27" s="108"/>
      <c r="V27" s="108"/>
      <c r="W27" s="108"/>
    </row>
    <row r="28" customFormat="false" ht="4.5" hidden="false" customHeight="true" outlineLevel="0" collapsed="false">
      <c r="F28" s="159"/>
      <c r="K28" s="155"/>
      <c r="N28" s="1"/>
      <c r="O28" s="1"/>
      <c r="P28" s="1"/>
      <c r="Q28" s="1"/>
    </row>
    <row r="29" customFormat="false" ht="12.75" hidden="false" customHeight="false" outlineLevel="0" collapsed="false">
      <c r="A29" s="8" t="s">
        <v>159</v>
      </c>
      <c r="F29" s="159"/>
      <c r="K29" s="155"/>
      <c r="N29" s="1"/>
      <c r="O29" s="1"/>
      <c r="P29" s="1"/>
      <c r="Q29" s="1"/>
    </row>
    <row r="30" customFormat="false" ht="3.75" hidden="false" customHeight="true" outlineLevel="0" collapsed="false">
      <c r="F30" s="159"/>
      <c r="K30" s="155"/>
      <c r="N30" s="1"/>
      <c r="O30" s="1"/>
      <c r="P30" s="1"/>
      <c r="Q30" s="1"/>
    </row>
    <row r="31" customFormat="false" ht="12.75" hidden="true" customHeight="false" outlineLevel="0" collapsed="false">
      <c r="A31" s="0" t="s">
        <v>160</v>
      </c>
      <c r="C31" s="1" t="n">
        <f aca="false">'Legal Summary'!C62</f>
        <v>0</v>
      </c>
      <c r="E31" s="1" t="n">
        <f aca="false">'Legal Summary'!E62</f>
        <v>0</v>
      </c>
      <c r="F31" s="159"/>
      <c r="G31" s="1" t="n">
        <f aca="false">'Legal Summary'!G62</f>
        <v>0</v>
      </c>
      <c r="H31" s="1" t="n">
        <f aca="false">'Legal Summary'!H62</f>
        <v>0</v>
      </c>
      <c r="I31" s="1" t="n">
        <f aca="false">'Legal Summary'!I62</f>
        <v>0</v>
      </c>
      <c r="K31" s="155" t="n">
        <f aca="false">'Legal Summary'!W62</f>
        <v>99999.9999999999</v>
      </c>
      <c r="M31" s="1" t="n">
        <f aca="false">K31-C31</f>
        <v>99999.9999999999</v>
      </c>
      <c r="N31" s="1"/>
      <c r="O31" s="1" t="n">
        <f aca="false">M31-E31</f>
        <v>99999.9999999999</v>
      </c>
      <c r="P31" s="1"/>
      <c r="Q31" s="1" t="n">
        <f aca="false">O31-G31</f>
        <v>99999.9999999999</v>
      </c>
    </row>
    <row r="32" customFormat="false" ht="12.75" hidden="true" customHeight="false" outlineLevel="0" collapsed="false">
      <c r="A32" s="0" t="s">
        <v>161</v>
      </c>
      <c r="C32" s="1" t="n">
        <f aca="false">'Legal Summary'!C63</f>
        <v>903</v>
      </c>
      <c r="E32" s="1" t="n">
        <f aca="false">'Legal Summary'!E63</f>
        <v>0</v>
      </c>
      <c r="F32" s="159"/>
      <c r="G32" s="1" t="n">
        <f aca="false">'Legal Summary'!G63</f>
        <v>0</v>
      </c>
      <c r="H32" s="1" t="n">
        <f aca="false">'Legal Summary'!H63</f>
        <v>0</v>
      </c>
      <c r="I32" s="1" t="n">
        <f aca="false">'Legal Summary'!I63</f>
        <v>0</v>
      </c>
      <c r="K32" s="155" t="n">
        <f aca="false">'Legal Summary'!W63</f>
        <v>0</v>
      </c>
      <c r="M32" s="1" t="n">
        <f aca="false">K32-C32</f>
        <v>-903</v>
      </c>
      <c r="N32" s="1"/>
      <c r="O32" s="1" t="n">
        <f aca="false">M32-E32</f>
        <v>-903</v>
      </c>
      <c r="P32" s="1"/>
      <c r="Q32" s="1" t="n">
        <f aca="false">O32-G32</f>
        <v>-903</v>
      </c>
    </row>
    <row r="33" customFormat="false" ht="12.75" hidden="false" customHeight="false" outlineLevel="0" collapsed="false">
      <c r="A33" s="0" t="s">
        <v>137</v>
      </c>
      <c r="C33" s="1" t="n">
        <f aca="false">'Legal Summary'!C64</f>
        <v>901</v>
      </c>
      <c r="E33" s="1" t="n">
        <f aca="false">'Legal Summary'!E64</f>
        <v>0</v>
      </c>
      <c r="F33" s="159"/>
      <c r="G33" s="1" t="n">
        <f aca="false">'Legal Summary'!G64</f>
        <v>0</v>
      </c>
      <c r="H33" s="1" t="n">
        <f aca="false">'Legal Summary'!H64</f>
        <v>0</v>
      </c>
      <c r="I33" s="1" t="n">
        <f aca="false">'Legal Summary'!I64</f>
        <v>0</v>
      </c>
      <c r="K33" s="155" t="n">
        <f aca="false">'Legal Summary'!W64</f>
        <v>0</v>
      </c>
      <c r="M33" s="1" t="n">
        <f aca="false">$K33-C33</f>
        <v>-901</v>
      </c>
      <c r="N33" s="1"/>
      <c r="O33" s="1" t="n">
        <f aca="false">$K33-G33</f>
        <v>0</v>
      </c>
      <c r="P33" s="1"/>
      <c r="Q33" s="1" t="n">
        <f aca="false">$K33-I33</f>
        <v>0</v>
      </c>
    </row>
    <row r="34" customFormat="false" ht="12.75" hidden="true" customHeight="false" outlineLevel="0" collapsed="false">
      <c r="A34" s="0" t="s">
        <v>162</v>
      </c>
      <c r="C34" s="1" t="n">
        <f aca="false">'Legal Summary'!C65</f>
        <v>904</v>
      </c>
      <c r="E34" s="1" t="n">
        <f aca="false">'Legal Summary'!E65</f>
        <v>0</v>
      </c>
      <c r="F34" s="159"/>
      <c r="G34" s="1" t="n">
        <f aca="false">'Legal Summary'!G65</f>
        <v>0</v>
      </c>
      <c r="H34" s="1" t="n">
        <f aca="false">'Legal Summary'!H65</f>
        <v>0</v>
      </c>
      <c r="I34" s="1" t="n">
        <f aca="false">'Legal Summary'!I65</f>
        <v>0</v>
      </c>
      <c r="K34" s="155" t="n">
        <f aca="false">'Legal Summary'!W65</f>
        <v>0</v>
      </c>
      <c r="M34" s="1" t="n">
        <f aca="false">$K34-C34</f>
        <v>-904</v>
      </c>
      <c r="N34" s="1"/>
      <c r="O34" s="1" t="n">
        <f aca="false">$K34-G34</f>
        <v>0</v>
      </c>
      <c r="P34" s="1"/>
      <c r="Q34" s="1" t="n">
        <f aca="false">$K34-I34</f>
        <v>0</v>
      </c>
    </row>
    <row r="35" customFormat="false" ht="12.75" hidden="false" customHeight="false" outlineLevel="0" collapsed="false">
      <c r="A35" s="0" t="s">
        <v>126</v>
      </c>
      <c r="C35" s="1" t="n">
        <f aca="false">'Legal Summary'!C66</f>
        <v>912</v>
      </c>
      <c r="E35" s="1" t="n">
        <f aca="false">'Legal Summary'!E66</f>
        <v>1611181</v>
      </c>
      <c r="F35" s="159"/>
      <c r="G35" s="1" t="n">
        <f aca="false">'Legal Summary'!G66</f>
        <v>0</v>
      </c>
      <c r="H35" s="1" t="n">
        <f aca="false">'Legal Summary'!H66</f>
        <v>0</v>
      </c>
      <c r="I35" s="1" t="n">
        <f aca="false">'Legal Summary'!I66</f>
        <v>1611181</v>
      </c>
      <c r="K35" s="155" t="n">
        <f aca="false">'Legal Summary'!W66</f>
        <v>1358289.37216346</v>
      </c>
      <c r="M35" s="1" t="n">
        <f aca="false">$K35-C35</f>
        <v>1357377.37216346</v>
      </c>
      <c r="N35" s="1"/>
      <c r="O35" s="1" t="n">
        <f aca="false">$K35-G35</f>
        <v>1358289.37216346</v>
      </c>
      <c r="P35" s="1"/>
      <c r="Q35" s="1" t="n">
        <f aca="false">$K35-I35</f>
        <v>-252891.627836536</v>
      </c>
    </row>
    <row r="36" customFormat="false" ht="12.75" hidden="false" customHeight="false" outlineLevel="0" collapsed="false">
      <c r="A36" s="0" t="s">
        <v>127</v>
      </c>
      <c r="C36" s="1" t="n">
        <f aca="false">'Legal Summary'!C67</f>
        <v>913</v>
      </c>
      <c r="E36" s="1" t="n">
        <f aca="false">'Legal Summary'!E67</f>
        <v>1677599</v>
      </c>
      <c r="F36" s="159"/>
      <c r="G36" s="1" t="n">
        <f aca="false">'Legal Summary'!G67</f>
        <v>0</v>
      </c>
      <c r="H36" s="1" t="n">
        <f aca="false">'Legal Summary'!H67</f>
        <v>0</v>
      </c>
      <c r="I36" s="1" t="n">
        <f aca="false">'Legal Summary'!I67</f>
        <v>1677599</v>
      </c>
      <c r="K36" s="155" t="n">
        <f aca="false">'Legal Summary'!W67</f>
        <v>1389704.10222697</v>
      </c>
      <c r="M36" s="1" t="n">
        <f aca="false">$K36-C36</f>
        <v>1388791.10222697</v>
      </c>
      <c r="N36" s="1"/>
      <c r="O36" s="1" t="n">
        <f aca="false">$K36-G36</f>
        <v>1389704.10222697</v>
      </c>
      <c r="P36" s="1"/>
      <c r="Q36" s="1" t="n">
        <f aca="false">$K36-I36</f>
        <v>-287894.897773033</v>
      </c>
    </row>
    <row r="37" customFormat="false" ht="12.75" hidden="true" customHeight="false" outlineLevel="0" collapsed="false">
      <c r="A37" s="0" t="s">
        <v>163</v>
      </c>
      <c r="C37" s="1" t="n">
        <f aca="false">'Legal Summary'!C68</f>
        <v>915</v>
      </c>
      <c r="E37" s="1" t="n">
        <f aca="false">'Legal Summary'!E68</f>
        <v>0</v>
      </c>
      <c r="F37" s="159"/>
      <c r="G37" s="1" t="n">
        <f aca="false">'Legal Summary'!G68</f>
        <v>0</v>
      </c>
      <c r="H37" s="1" t="n">
        <f aca="false">'Legal Summary'!H68</f>
        <v>0</v>
      </c>
      <c r="I37" s="1" t="n">
        <f aca="false">'Legal Summary'!I68</f>
        <v>0</v>
      </c>
      <c r="K37" s="155" t="n">
        <f aca="false">'Legal Summary'!W68</f>
        <v>0</v>
      </c>
      <c r="M37" s="1" t="n">
        <f aca="false">$K37-C37</f>
        <v>-915</v>
      </c>
      <c r="N37" s="1"/>
      <c r="O37" s="1" t="n">
        <f aca="false">$K37-G37</f>
        <v>0</v>
      </c>
      <c r="P37" s="1"/>
      <c r="Q37" s="1" t="n">
        <f aca="false">$K37-I37</f>
        <v>0</v>
      </c>
    </row>
    <row r="38" customFormat="false" ht="12.75" hidden="true" customHeight="false" outlineLevel="0" collapsed="false">
      <c r="A38" s="0" t="s">
        <v>164</v>
      </c>
      <c r="C38" s="1" t="n">
        <f aca="false">'Legal Summary'!C69</f>
        <v>924</v>
      </c>
      <c r="E38" s="1" t="n">
        <f aca="false">'Legal Summary'!E69</f>
        <v>0</v>
      </c>
      <c r="F38" s="159"/>
      <c r="G38" s="1" t="n">
        <f aca="false">'Legal Summary'!G69</f>
        <v>0</v>
      </c>
      <c r="H38" s="1" t="n">
        <f aca="false">'Legal Summary'!H69</f>
        <v>0</v>
      </c>
      <c r="I38" s="1" t="n">
        <f aca="false">'Legal Summary'!I69</f>
        <v>0</v>
      </c>
      <c r="K38" s="155" t="n">
        <f aca="false">'Legal Summary'!W69</f>
        <v>0</v>
      </c>
      <c r="M38" s="1" t="n">
        <f aca="false">$K38-C38</f>
        <v>-924</v>
      </c>
      <c r="N38" s="1"/>
      <c r="O38" s="1" t="n">
        <f aca="false">$K38-G38</f>
        <v>0</v>
      </c>
      <c r="P38" s="1"/>
      <c r="Q38" s="1" t="n">
        <f aca="false">$K38-I38</f>
        <v>0</v>
      </c>
    </row>
    <row r="39" customFormat="false" ht="12.75" hidden="true" customHeight="false" outlineLevel="0" collapsed="false">
      <c r="A39" s="0" t="s">
        <v>165</v>
      </c>
      <c r="C39" s="1" t="n">
        <f aca="false">'Legal Summary'!C70</f>
        <v>927</v>
      </c>
      <c r="E39" s="1" t="n">
        <f aca="false">'Legal Summary'!E70</f>
        <v>0</v>
      </c>
      <c r="F39" s="159"/>
      <c r="G39" s="1" t="n">
        <f aca="false">'Legal Summary'!G70</f>
        <v>0</v>
      </c>
      <c r="H39" s="1" t="n">
        <f aca="false">'Legal Summary'!H70</f>
        <v>0</v>
      </c>
      <c r="I39" s="1" t="n">
        <f aca="false">'Legal Summary'!I70</f>
        <v>0</v>
      </c>
      <c r="K39" s="155" t="n">
        <f aca="false">'Legal Summary'!W70</f>
        <v>0</v>
      </c>
      <c r="M39" s="1" t="n">
        <f aca="false">$K39-C39</f>
        <v>-927</v>
      </c>
      <c r="N39" s="1"/>
      <c r="O39" s="1" t="n">
        <f aca="false">$K39-G39</f>
        <v>0</v>
      </c>
      <c r="P39" s="1"/>
      <c r="Q39" s="1" t="n">
        <f aca="false">$K39-I39</f>
        <v>0</v>
      </c>
    </row>
    <row r="40" customFormat="false" ht="12.75" hidden="false" customHeight="false" outlineLevel="0" collapsed="false">
      <c r="A40" s="0" t="s">
        <v>133</v>
      </c>
      <c r="C40" s="1" t="n">
        <f aca="false">'Legal Summary'!C71</f>
        <v>930</v>
      </c>
      <c r="E40" s="1" t="n">
        <f aca="false">'Legal Summary'!E71</f>
        <v>2692916</v>
      </c>
      <c r="F40" s="159"/>
      <c r="G40" s="1" t="n">
        <f aca="false">'Legal Summary'!G71</f>
        <v>0</v>
      </c>
      <c r="H40" s="1" t="n">
        <f aca="false">'Legal Summary'!H71</f>
        <v>0</v>
      </c>
      <c r="I40" s="1" t="n">
        <f aca="false">'Legal Summary'!I71</f>
        <v>2692916</v>
      </c>
      <c r="K40" s="155" t="n">
        <f aca="false">'Legal Summary'!W71</f>
        <v>2314073.51416819</v>
      </c>
      <c r="M40" s="1" t="n">
        <f aca="false">$K40-C40</f>
        <v>2313143.51416819</v>
      </c>
      <c r="N40" s="1"/>
      <c r="O40" s="1" t="n">
        <f aca="false">$K40-G40</f>
        <v>2314073.51416819</v>
      </c>
      <c r="P40" s="1"/>
      <c r="Q40" s="1" t="n">
        <f aca="false">$K40-I40</f>
        <v>-378842.485831812</v>
      </c>
    </row>
    <row r="41" customFormat="false" ht="12.75" hidden="true" customHeight="false" outlineLevel="0" collapsed="false">
      <c r="A41" s="0" t="s">
        <v>166</v>
      </c>
      <c r="C41" s="1" t="n">
        <f aca="false">'Legal Summary'!C72</f>
        <v>936</v>
      </c>
      <c r="E41" s="1" t="n">
        <f aca="false">'Legal Summary'!E72</f>
        <v>0</v>
      </c>
      <c r="F41" s="159"/>
      <c r="G41" s="1" t="n">
        <f aca="false">'Legal Summary'!G72</f>
        <v>0</v>
      </c>
      <c r="H41" s="1" t="n">
        <f aca="false">'Legal Summary'!H72</f>
        <v>0</v>
      </c>
      <c r="I41" s="1" t="n">
        <f aca="false">'Legal Summary'!I72</f>
        <v>0</v>
      </c>
      <c r="K41" s="155" t="n">
        <f aca="false">'Legal Summary'!W72</f>
        <v>0</v>
      </c>
      <c r="M41" s="1" t="n">
        <f aca="false">$K41-C41</f>
        <v>-936</v>
      </c>
      <c r="N41" s="1"/>
      <c r="O41" s="1" t="n">
        <f aca="false">$K41-G41</f>
        <v>0</v>
      </c>
      <c r="P41" s="1"/>
      <c r="Q41" s="1" t="n">
        <f aca="false">$K41-I41</f>
        <v>0</v>
      </c>
    </row>
    <row r="42" customFormat="false" ht="12.75" hidden="false" customHeight="false" outlineLevel="0" collapsed="false">
      <c r="A42" s="0" t="s">
        <v>136</v>
      </c>
      <c r="C42" s="1" t="n">
        <f aca="false">'Legal Summary'!C73</f>
        <v>942</v>
      </c>
      <c r="E42" s="1" t="n">
        <f aca="false">'Legal Summary'!E73</f>
        <v>130415</v>
      </c>
      <c r="F42" s="159"/>
      <c r="G42" s="1" t="n">
        <f aca="false">'Legal Summary'!G73</f>
        <v>0</v>
      </c>
      <c r="H42" s="1" t="n">
        <f aca="false">'Legal Summary'!H73</f>
        <v>0</v>
      </c>
      <c r="I42" s="1" t="n">
        <f aca="false">'Legal Summary'!I73</f>
        <v>130415</v>
      </c>
      <c r="K42" s="155" t="n">
        <f aca="false">'Legal Summary'!W73</f>
        <v>86584.9800900754</v>
      </c>
      <c r="M42" s="1" t="n">
        <f aca="false">$K42-C42</f>
        <v>85642.9800900754</v>
      </c>
      <c r="N42" s="1"/>
      <c r="O42" s="1" t="n">
        <f aca="false">$K42-G42</f>
        <v>86584.9800900754</v>
      </c>
      <c r="P42" s="1"/>
      <c r="Q42" s="1" t="n">
        <f aca="false">$K42-I42</f>
        <v>-43830.0199099246</v>
      </c>
    </row>
    <row r="43" customFormat="false" ht="12.75" hidden="true" customHeight="false" outlineLevel="0" collapsed="false">
      <c r="A43" s="0" t="s">
        <v>167</v>
      </c>
      <c r="C43" s="1" t="n">
        <f aca="false">'Legal Summary'!C74</f>
        <v>951</v>
      </c>
      <c r="E43" s="1" t="n">
        <f aca="false">'Legal Summary'!E74</f>
        <v>136488</v>
      </c>
      <c r="F43" s="159"/>
      <c r="G43" s="1" t="n">
        <f aca="false">'Legal Summary'!G74</f>
        <v>0</v>
      </c>
      <c r="H43" s="1" t="n">
        <f aca="false">'Legal Summary'!H74</f>
        <v>0</v>
      </c>
      <c r="I43" s="1" t="n">
        <f aca="false">'Legal Summary'!I74</f>
        <v>136488</v>
      </c>
      <c r="K43" s="155" t="n">
        <f aca="false">'Legal Summary'!W74</f>
        <v>118051.283122677</v>
      </c>
      <c r="M43" s="1" t="n">
        <f aca="false">$K43-C43</f>
        <v>117100.283122677</v>
      </c>
      <c r="N43" s="1"/>
      <c r="O43" s="1" t="n">
        <f aca="false">$K43-G43</f>
        <v>118051.283122677</v>
      </c>
      <c r="P43" s="1"/>
      <c r="Q43" s="1" t="n">
        <f aca="false">$K43-I43</f>
        <v>-18436.7168773231</v>
      </c>
    </row>
    <row r="44" customFormat="false" ht="12.75" hidden="true" customHeight="false" outlineLevel="0" collapsed="false">
      <c r="A44" s="0" t="s">
        <v>168</v>
      </c>
      <c r="C44" s="1" t="n">
        <f aca="false">'Legal Summary'!C75</f>
        <v>954</v>
      </c>
      <c r="E44" s="1" t="n">
        <f aca="false">'Legal Summary'!E75</f>
        <v>0</v>
      </c>
      <c r="F44" s="159"/>
      <c r="G44" s="1" t="n">
        <f aca="false">'Legal Summary'!G75</f>
        <v>0</v>
      </c>
      <c r="H44" s="1" t="n">
        <f aca="false">'Legal Summary'!H75</f>
        <v>0</v>
      </c>
      <c r="I44" s="1" t="n">
        <f aca="false">'Legal Summary'!I75</f>
        <v>0</v>
      </c>
      <c r="K44" s="155" t="n">
        <f aca="false">'Legal Summary'!W75</f>
        <v>0</v>
      </c>
      <c r="M44" s="1" t="n">
        <f aca="false">$K44-C44</f>
        <v>-954</v>
      </c>
      <c r="N44" s="1"/>
      <c r="O44" s="1" t="n">
        <f aca="false">$K44-G44</f>
        <v>0</v>
      </c>
      <c r="P44" s="1"/>
      <c r="Q44" s="1" t="n">
        <f aca="false">$K44-I44</f>
        <v>0</v>
      </c>
    </row>
    <row r="45" customFormat="false" ht="12.75" hidden="false" customHeight="false" outlineLevel="0" collapsed="false">
      <c r="A45" s="0" t="s">
        <v>138</v>
      </c>
      <c r="C45" s="1" t="n">
        <f aca="false">'Legal Summary'!C76</f>
        <v>984</v>
      </c>
      <c r="E45" s="1" t="n">
        <f aca="false">'Legal Summary'!E76</f>
        <v>71951</v>
      </c>
      <c r="F45" s="159"/>
      <c r="G45" s="1" t="n">
        <f aca="false">'Legal Summary'!G76</f>
        <v>0</v>
      </c>
      <c r="H45" s="1" t="n">
        <f aca="false">'Legal Summary'!H76</f>
        <v>0</v>
      </c>
      <c r="I45" s="1" t="n">
        <f aca="false">'Legal Summary'!I76</f>
        <v>71951</v>
      </c>
      <c r="K45" s="155" t="n">
        <f aca="false">'Legal Summary'!W76</f>
        <v>40998.2837359503</v>
      </c>
      <c r="M45" s="1" t="n">
        <f aca="false">$K45-C45</f>
        <v>40014.2837359503</v>
      </c>
      <c r="N45" s="1"/>
      <c r="O45" s="1" t="n">
        <f aca="false">$K45-G45</f>
        <v>40998.2837359503</v>
      </c>
      <c r="P45" s="1"/>
      <c r="Q45" s="1" t="n">
        <f aca="false">$K45-I45</f>
        <v>-30952.7162640497</v>
      </c>
    </row>
    <row r="46" customFormat="false" ht="12.75" hidden="true" customHeight="false" outlineLevel="0" collapsed="false">
      <c r="A46" s="0" t="s">
        <v>169</v>
      </c>
      <c r="C46" s="1" t="n">
        <f aca="false">'Legal Summary'!C77</f>
        <v>981</v>
      </c>
      <c r="E46" s="1" t="n">
        <f aca="false">'Legal Summary'!E77</f>
        <v>64672</v>
      </c>
      <c r="F46" s="159"/>
      <c r="G46" s="1" t="n">
        <f aca="false">'Legal Summary'!G77</f>
        <v>0</v>
      </c>
      <c r="H46" s="1" t="n">
        <f aca="false">'Legal Summary'!H77</f>
        <v>0</v>
      </c>
      <c r="I46" s="1" t="n">
        <f aca="false">'Legal Summary'!I77</f>
        <v>64672</v>
      </c>
      <c r="K46" s="155" t="n">
        <f aca="false">'Legal Summary'!W77</f>
        <v>1399.39229741379</v>
      </c>
      <c r="M46" s="1" t="n">
        <f aca="false">$K46-C46</f>
        <v>418.392297413793</v>
      </c>
      <c r="N46" s="1"/>
      <c r="O46" s="1" t="n">
        <f aca="false">$K46-G46</f>
        <v>1399.39229741379</v>
      </c>
      <c r="P46" s="1"/>
      <c r="Q46" s="1" t="n">
        <f aca="false">$K46-I46</f>
        <v>-63272.6077025862</v>
      </c>
    </row>
    <row r="47" customFormat="false" ht="12.75" hidden="true" customHeight="false" outlineLevel="0" collapsed="false">
      <c r="A47" s="0" t="s">
        <v>170</v>
      </c>
      <c r="C47" s="1" t="n">
        <f aca="false">'Legal Summary'!C78</f>
        <v>983</v>
      </c>
      <c r="E47" s="1" t="n">
        <f aca="false">'Legal Summary'!E78</f>
        <v>425326</v>
      </c>
      <c r="F47" s="159"/>
      <c r="G47" s="1" t="n">
        <f aca="false">'Legal Summary'!G78</f>
        <v>-138700</v>
      </c>
      <c r="H47" s="1" t="n">
        <f aca="false">'Legal Summary'!H78</f>
        <v>0</v>
      </c>
      <c r="I47" s="1" t="n">
        <f aca="false">'Legal Summary'!I78</f>
        <v>286626</v>
      </c>
      <c r="K47" s="155" t="n">
        <f aca="false">'Legal Summary'!W78</f>
        <v>159916.022188598</v>
      </c>
      <c r="M47" s="1" t="n">
        <f aca="false">$K47-C47</f>
        <v>158933.022188598</v>
      </c>
      <c r="N47" s="1"/>
      <c r="O47" s="1" t="n">
        <f aca="false">$K47-G47</f>
        <v>298616.022188598</v>
      </c>
      <c r="P47" s="1"/>
      <c r="Q47" s="1" t="n">
        <f aca="false">$K47-I47</f>
        <v>-126709.977811402</v>
      </c>
    </row>
    <row r="48" customFormat="false" ht="12.75" hidden="true" customHeight="false" outlineLevel="0" collapsed="false">
      <c r="A48" s="0" t="s">
        <v>171</v>
      </c>
      <c r="C48" s="1" t="n">
        <f aca="false">'Legal Summary'!C79</f>
        <v>0</v>
      </c>
      <c r="E48" s="1" t="n">
        <f aca="false">'Legal Summary'!E79</f>
        <v>0</v>
      </c>
      <c r="F48" s="159"/>
      <c r="G48" s="1" t="n">
        <f aca="false">'Legal Summary'!G79</f>
        <v>0</v>
      </c>
      <c r="H48" s="1" t="n">
        <f aca="false">'Legal Summary'!H79</f>
        <v>0</v>
      </c>
      <c r="I48" s="1" t="n">
        <f aca="false">'Legal Summary'!I79</f>
        <v>0</v>
      </c>
      <c r="K48" s="155" t="n">
        <f aca="false">'Legal Summary'!W79</f>
        <v>0</v>
      </c>
      <c r="M48" s="1" t="n">
        <f aca="false">$K48-C48</f>
        <v>0</v>
      </c>
      <c r="N48" s="1"/>
      <c r="O48" s="1" t="n">
        <f aca="false">$K48-G48</f>
        <v>0</v>
      </c>
      <c r="P48" s="1"/>
      <c r="Q48" s="1" t="n">
        <f aca="false">$K48-I48</f>
        <v>0</v>
      </c>
    </row>
    <row r="49" customFormat="false" ht="12.75" hidden="false" customHeight="false" outlineLevel="0" collapsed="false">
      <c r="A49" s="0" t="s">
        <v>139</v>
      </c>
      <c r="F49" s="159"/>
      <c r="K49" s="155"/>
      <c r="N49" s="1"/>
      <c r="O49" s="1"/>
      <c r="P49" s="1"/>
      <c r="Q49" s="1" t="n">
        <f aca="false">$K49-I49</f>
        <v>0</v>
      </c>
    </row>
    <row r="50" customFormat="false" ht="12.75" hidden="false" customHeight="false" outlineLevel="0" collapsed="false">
      <c r="A50" s="0" t="s">
        <v>128</v>
      </c>
      <c r="F50" s="159"/>
      <c r="K50" s="155"/>
      <c r="N50" s="1"/>
      <c r="O50" s="1"/>
      <c r="P50" s="1"/>
      <c r="Q50" s="1" t="n">
        <f aca="false">$K50-I50</f>
        <v>0</v>
      </c>
    </row>
    <row r="51" customFormat="false" ht="12.75" hidden="true" customHeight="false" outlineLevel="0" collapsed="false">
      <c r="A51" s="0" t="s">
        <v>172</v>
      </c>
      <c r="F51" s="159"/>
      <c r="K51" s="155"/>
      <c r="N51" s="1"/>
      <c r="O51" s="1"/>
      <c r="P51" s="1"/>
      <c r="Q51" s="1" t="n">
        <f aca="false">$K51-I51</f>
        <v>0</v>
      </c>
    </row>
    <row r="52" customFormat="false" ht="12.75" hidden="false" customHeight="false" outlineLevel="0" collapsed="false">
      <c r="A52" s="0" t="s">
        <v>141</v>
      </c>
      <c r="F52" s="159"/>
      <c r="K52" s="155"/>
      <c r="N52" s="1"/>
      <c r="O52" s="1"/>
      <c r="P52" s="1"/>
      <c r="Q52" s="1" t="n">
        <f aca="false">$K52-I52</f>
        <v>0</v>
      </c>
    </row>
    <row r="53" customFormat="false" ht="13.5" hidden="false" customHeight="false" outlineLevel="0" collapsed="false">
      <c r="A53" s="0" t="s">
        <v>142</v>
      </c>
      <c r="C53" s="164"/>
      <c r="D53" s="159"/>
      <c r="E53" s="164"/>
      <c r="F53" s="159"/>
      <c r="G53" s="164"/>
      <c r="H53" s="164"/>
      <c r="I53" s="164"/>
      <c r="K53" s="165"/>
      <c r="M53" s="164"/>
      <c r="N53" s="159"/>
      <c r="O53" s="164"/>
      <c r="P53" s="159"/>
      <c r="Q53" s="164" t="n">
        <f aca="false">$K53-I53</f>
        <v>0</v>
      </c>
    </row>
    <row r="54" customFormat="false" ht="11.25" hidden="true" customHeight="true" outlineLevel="0" collapsed="false">
      <c r="A54" s="0" t="s">
        <v>173</v>
      </c>
      <c r="C54" s="1" t="e">
        <f aca="false">#REF!</f>
        <v>#REF!</v>
      </c>
      <c r="D54" s="159"/>
      <c r="E54" s="1" t="e">
        <f aca="false">#REF!</f>
        <v>#REF!</v>
      </c>
      <c r="F54" s="159"/>
      <c r="G54" s="1" t="e">
        <f aca="false">#REF!</f>
        <v>#REF!</v>
      </c>
      <c r="H54" s="1" t="e">
        <f aca="false">#REF!</f>
        <v>#REF!</v>
      </c>
      <c r="I54" s="1" t="e">
        <f aca="false">#REF!</f>
        <v>#REF!</v>
      </c>
      <c r="K54" s="155" t="e">
        <f aca="false">#REF!</f>
        <v>#REF!</v>
      </c>
      <c r="N54" s="159"/>
      <c r="O54" s="1"/>
      <c r="P54" s="159"/>
      <c r="Q54" s="1"/>
    </row>
    <row r="55" customFormat="false" ht="12.75" hidden="true" customHeight="false" outlineLevel="0" collapsed="false">
      <c r="A55" s="0" t="s">
        <v>173</v>
      </c>
      <c r="C55" s="1" t="n">
        <f aca="false">'Legal Summary'!C80</f>
        <v>0</v>
      </c>
      <c r="D55" s="159"/>
      <c r="E55" s="1" t="n">
        <f aca="false">'Legal Summary'!E80</f>
        <v>0</v>
      </c>
      <c r="F55" s="159"/>
      <c r="G55" s="1" t="n">
        <f aca="false">'Legal Summary'!G80</f>
        <v>0</v>
      </c>
      <c r="H55" s="1" t="n">
        <f aca="false">'Legal Summary'!H80</f>
        <v>0</v>
      </c>
      <c r="I55" s="1" t="n">
        <f aca="false">'Legal Summary'!I80</f>
        <v>0</v>
      </c>
      <c r="K55" s="155" t="n">
        <f aca="false">'Legal Summary'!W80</f>
        <v>0</v>
      </c>
      <c r="N55" s="159"/>
      <c r="O55" s="1"/>
      <c r="P55" s="159"/>
      <c r="Q55" s="1"/>
    </row>
    <row r="56" customFormat="false" ht="13.5" hidden="false" customHeight="false" outlineLevel="0" collapsed="false">
      <c r="A56" s="166" t="s">
        <v>174</v>
      </c>
      <c r="B56" s="8"/>
      <c r="C56" s="167" t="e">
        <f aca="false">SUM(C31:C55)</f>
        <v>#REF!</v>
      </c>
      <c r="D56" s="161"/>
      <c r="E56" s="167" t="e">
        <f aca="false">SUM(E31:E55)</f>
        <v>#REF!</v>
      </c>
      <c r="F56" s="161"/>
      <c r="G56" s="167" t="e">
        <f aca="false">SUM(G31:G55)</f>
        <v>#REF!</v>
      </c>
      <c r="H56" s="167" t="e">
        <f aca="false">SUM(H31:H55)</f>
        <v>#REF!</v>
      </c>
      <c r="I56" s="167" t="e">
        <f aca="false">SUM(I31:I55)</f>
        <v>#REF!</v>
      </c>
      <c r="J56" s="9"/>
      <c r="K56" s="168" t="e">
        <f aca="false">SUM(K31:K55)</f>
        <v>#REF!</v>
      </c>
      <c r="L56" s="9"/>
      <c r="M56" s="169" t="n">
        <f aca="false">SUM(M31:M55)</f>
        <v>5554056.94999333</v>
      </c>
      <c r="N56" s="10"/>
      <c r="O56" s="169" t="n">
        <f aca="false">SUM(O31:O55)</f>
        <v>5706813.94999333</v>
      </c>
      <c r="P56" s="10"/>
      <c r="Q56" s="169" t="n">
        <f aca="false">SUM(Q31:Q55)</f>
        <v>-1103734.05000667</v>
      </c>
      <c r="R56" s="8"/>
      <c r="S56" s="8"/>
      <c r="T56" s="8"/>
      <c r="U56" s="8"/>
      <c r="V56" s="8"/>
      <c r="W56" s="8"/>
    </row>
    <row r="57" customFormat="false" ht="12.75" hidden="true" customHeight="false" outlineLevel="0" collapsed="false">
      <c r="A57" s="20" t="s">
        <v>175</v>
      </c>
      <c r="C57" s="1" t="e">
        <f aca="false">C56-C25</f>
        <v>#REF!</v>
      </c>
      <c r="D57" s="159"/>
      <c r="E57" s="1" t="e">
        <f aca="false">E56-E25</f>
        <v>#REF!</v>
      </c>
      <c r="F57" s="159"/>
      <c r="G57" s="1" t="e">
        <f aca="false">G56-G25</f>
        <v>#REF!</v>
      </c>
      <c r="H57" s="1" t="e">
        <f aca="false">H56-H25</f>
        <v>#REF!</v>
      </c>
      <c r="I57" s="1" t="e">
        <f aca="false">I56-I25</f>
        <v>#REF!</v>
      </c>
      <c r="K57" s="155" t="e">
        <f aca="false">K56-K25</f>
        <v>#REF!</v>
      </c>
      <c r="M57" s="1" t="n">
        <f aca="false">M56-M25</f>
        <v>5554056.94999333</v>
      </c>
      <c r="N57" s="159"/>
      <c r="O57" s="1" t="n">
        <f aca="false">O56-O25</f>
        <v>5706813.94999333</v>
      </c>
      <c r="P57" s="159"/>
      <c r="Q57" s="1" t="n">
        <f aca="false">Q56-Q25</f>
        <v>-1103734.05000667</v>
      </c>
    </row>
    <row r="58" customFormat="false" ht="8.25" hidden="false" customHeight="true" outlineLevel="0" collapsed="false">
      <c r="D58" s="159"/>
      <c r="F58" s="159"/>
      <c r="K58" s="155"/>
      <c r="N58" s="159"/>
      <c r="O58" s="1"/>
      <c r="P58" s="159"/>
      <c r="Q58" s="1"/>
    </row>
    <row r="59" customFormat="false" ht="6.75" hidden="false" customHeight="true" outlineLevel="0" collapsed="false">
      <c r="D59" s="159"/>
      <c r="F59" s="159"/>
      <c r="K59" s="155"/>
      <c r="N59" s="159"/>
      <c r="O59" s="1"/>
      <c r="P59" s="159"/>
      <c r="Q59" s="1"/>
    </row>
    <row r="60" customFormat="false" ht="12.75" hidden="false" customHeight="false" outlineLevel="0" collapsed="false">
      <c r="A60" s="8" t="s">
        <v>176</v>
      </c>
      <c r="D60" s="159"/>
      <c r="F60" s="159"/>
      <c r="K60" s="155"/>
      <c r="N60" s="159"/>
      <c r="O60" s="1"/>
      <c r="P60" s="159"/>
      <c r="Q60" s="1"/>
    </row>
    <row r="61" customFormat="false" ht="12.75" hidden="false" customHeight="false" outlineLevel="0" collapsed="false">
      <c r="A61" s="0" t="s">
        <v>177</v>
      </c>
      <c r="C61" s="1" t="n">
        <f aca="false">C35+C40</f>
        <v>1842</v>
      </c>
      <c r="D61" s="159"/>
      <c r="F61" s="159"/>
      <c r="G61" s="1" t="n">
        <f aca="false">G35+G40</f>
        <v>0</v>
      </c>
      <c r="I61" s="1" t="n">
        <f aca="false">I35+I40</f>
        <v>4304097</v>
      </c>
      <c r="K61" s="155" t="n">
        <f aca="false">K35+K40</f>
        <v>3672362.88633165</v>
      </c>
      <c r="M61" s="1" t="n">
        <f aca="false">M35+M40</f>
        <v>3670520.88633165</v>
      </c>
      <c r="N61" s="159"/>
      <c r="O61" s="1" t="n">
        <f aca="false">O35+O40</f>
        <v>3672362.88633165</v>
      </c>
      <c r="P61" s="159"/>
      <c r="Q61" s="1" t="n">
        <f aca="false">Q35+Q40</f>
        <v>-631734.113668348</v>
      </c>
    </row>
    <row r="62" customFormat="false" ht="12.75" hidden="false" customHeight="false" outlineLevel="0" collapsed="false">
      <c r="A62" s="0" t="s">
        <v>178</v>
      </c>
      <c r="C62" s="1" t="n">
        <f aca="false">C36</f>
        <v>913</v>
      </c>
      <c r="D62" s="159"/>
      <c r="F62" s="159"/>
      <c r="G62" s="1" t="n">
        <f aca="false">G36</f>
        <v>0</v>
      </c>
      <c r="I62" s="1" t="n">
        <f aca="false">I36</f>
        <v>1677599</v>
      </c>
      <c r="K62" s="155" t="n">
        <f aca="false">K36</f>
        <v>1389704.10222697</v>
      </c>
      <c r="M62" s="1" t="n">
        <f aca="false">M36</f>
        <v>1388791.10222697</v>
      </c>
      <c r="N62" s="159"/>
      <c r="O62" s="1" t="n">
        <f aca="false">O36</f>
        <v>1389704.10222697</v>
      </c>
      <c r="P62" s="159"/>
      <c r="Q62" s="1" t="n">
        <f aca="false">Q36</f>
        <v>-287894.897773033</v>
      </c>
    </row>
    <row r="63" customFormat="false" ht="12.75" hidden="false" customHeight="false" outlineLevel="0" collapsed="false">
      <c r="A63" s="0" t="s">
        <v>179</v>
      </c>
      <c r="C63" s="1" t="n">
        <f aca="false">C49+C52+C53</f>
        <v>0</v>
      </c>
      <c r="F63" s="159"/>
      <c r="G63" s="1" t="n">
        <f aca="false">G49+G52+G53</f>
        <v>0</v>
      </c>
      <c r="I63" s="1" t="n">
        <f aca="false">I49+I52+I53</f>
        <v>0</v>
      </c>
      <c r="K63" s="155" t="n">
        <f aca="false">K49+K52+K53</f>
        <v>0</v>
      </c>
      <c r="M63" s="1" t="n">
        <f aca="false">M49+M52+M53</f>
        <v>0</v>
      </c>
      <c r="N63" s="159"/>
      <c r="O63" s="1" t="n">
        <f aca="false">O49+O52+O53</f>
        <v>0</v>
      </c>
      <c r="P63" s="159"/>
      <c r="Q63" s="1" t="n">
        <f aca="false">Q49+Q52+Q53</f>
        <v>0</v>
      </c>
    </row>
    <row r="64" customFormat="false" ht="12.75" hidden="false" customHeight="false" outlineLevel="0" collapsed="false">
      <c r="A64" s="0" t="s">
        <v>180</v>
      </c>
      <c r="C64" s="13" t="n">
        <f aca="false">C42+C45+C50</f>
        <v>1926</v>
      </c>
      <c r="D64" s="159"/>
      <c r="E64" s="159"/>
      <c r="F64" s="159"/>
      <c r="G64" s="13" t="n">
        <f aca="false">G42+G45+G50</f>
        <v>0</v>
      </c>
      <c r="I64" s="13" t="n">
        <f aca="false">I42+I45+I50</f>
        <v>202366</v>
      </c>
      <c r="K64" s="170" t="n">
        <f aca="false">K42+K45+K50</f>
        <v>127583.263826026</v>
      </c>
      <c r="M64" s="13" t="n">
        <f aca="false">M42+M45+M50</f>
        <v>125657.263826026</v>
      </c>
      <c r="N64" s="159"/>
      <c r="O64" s="13" t="n">
        <f aca="false">O42+O45+O50</f>
        <v>127583.263826026</v>
      </c>
      <c r="P64" s="159"/>
      <c r="Q64" s="13" t="n">
        <f aca="false">Q42+Q45+Q50</f>
        <v>-74782.7361739743</v>
      </c>
    </row>
    <row r="65" customFormat="false" ht="12.75" hidden="false" customHeight="false" outlineLevel="0" collapsed="false">
      <c r="A65" s="8" t="s">
        <v>181</v>
      </c>
      <c r="C65" s="10" t="n">
        <f aca="false">SUM(C61:C64)</f>
        <v>4681</v>
      </c>
      <c r="D65" s="10"/>
      <c r="E65" s="10"/>
      <c r="F65" s="10"/>
      <c r="G65" s="10" t="n">
        <f aca="false">SUM(G61:G64)</f>
        <v>0</v>
      </c>
      <c r="I65" s="10" t="n">
        <f aca="false">SUM(I61:I64)</f>
        <v>6184062</v>
      </c>
      <c r="K65" s="171" t="n">
        <f aca="false">SUM(K61:K64)</f>
        <v>5189650.25238465</v>
      </c>
      <c r="M65" s="10" t="n">
        <f aca="false">SUM(M61:M64)</f>
        <v>5184969.25238465</v>
      </c>
      <c r="N65" s="10"/>
      <c r="O65" s="10" t="n">
        <f aca="false">SUM(O61:O64)</f>
        <v>5189650.25238465</v>
      </c>
      <c r="P65" s="10"/>
      <c r="Q65" s="10" t="n">
        <f aca="false">SUM(Q61:Q64)</f>
        <v>-994411.747615355</v>
      </c>
    </row>
    <row r="66" customFormat="false" ht="12.75" hidden="false" customHeight="false" outlineLevel="0" collapsed="false">
      <c r="A66" s="8"/>
      <c r="C66" s="10"/>
      <c r="D66" s="10"/>
      <c r="E66" s="10"/>
      <c r="F66" s="10"/>
      <c r="G66" s="10"/>
      <c r="I66" s="10"/>
      <c r="K66" s="171"/>
      <c r="M66" s="10"/>
      <c r="N66" s="10"/>
      <c r="O66" s="10"/>
      <c r="P66" s="10"/>
      <c r="Q66" s="10"/>
    </row>
    <row r="67" customFormat="false" ht="12.75" hidden="false" customHeight="false" outlineLevel="0" collapsed="false">
      <c r="A67" s="8" t="s">
        <v>182</v>
      </c>
      <c r="N67" s="20"/>
      <c r="P67" s="20"/>
    </row>
    <row r="68" customFormat="false" ht="12.75" hidden="false" customHeight="false" outlineLevel="0" collapsed="false">
      <c r="R68" s="21" t="str">
        <f aca="true">CELL("filename")</f>
        <v>'file:///mnt/12tb/@roms/datasets/enron/EDRM Enron Email Data Set v2 XML/filtered-attachments/xls/Budget_2001_Consolidation___Legal.xls'#$Report</v>
      </c>
    </row>
    <row r="69" customFormat="false" ht="12.75" hidden="false" customHeight="false" outlineLevel="0" collapsed="false">
      <c r="O69" s="172" t="n">
        <f aca="true">NOW()</f>
        <v>45926.887486075</v>
      </c>
    </row>
  </sheetData>
  <mergeCells count="2">
    <mergeCell ref="A1:O1"/>
    <mergeCell ref="A2:O2"/>
  </mergeCells>
  <printOptions headings="false" gridLines="false" gridLinesSet="true" horizontalCentered="true" verticalCentered="false"/>
  <pageMargins left="0" right="0" top="0.390277777777778" bottom="0.2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82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32.85"/>
    <col collapsed="false" customWidth="true" hidden="false" outlineLevel="0" max="3" min="3" style="1" width="6.41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11.28"/>
    <col collapsed="false" customWidth="true" hidden="false" outlineLevel="0" max="8" min="8" style="0" width="0.85"/>
    <col collapsed="false" customWidth="true" hidden="false" outlineLevel="0" max="9" min="9" style="0" width="11.28"/>
    <col collapsed="false" customWidth="true" hidden="false" outlineLevel="0" max="10" min="10" style="0" width="9.56"/>
    <col collapsed="false" customWidth="true" hidden="true" outlineLevel="0" max="22" min="11" style="0" width="10.71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1.28"/>
    <col collapsed="false" customWidth="true" hidden="false" outlineLevel="0" max="29" min="29" style="0" width="7.28"/>
    <col collapsed="false" customWidth="true" hidden="false" outlineLevel="0" max="30" min="30" style="0" width="7.7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174" t="s">
        <v>184</v>
      </c>
      <c r="D2" s="0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3" hidden="false" customHeight="true" outlineLevel="0" collapsed="false">
      <c r="B3" s="18"/>
      <c r="C3" s="15"/>
      <c r="D3" s="0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174" t="s">
        <v>186</v>
      </c>
      <c r="D4" s="0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22" t="n">
        <f aca="true">NOW()</f>
        <v>45926.8874860986</v>
      </c>
      <c r="AB4" s="16"/>
    </row>
    <row r="5" customFormat="false" ht="3" hidden="false" customHeight="true" outlineLevel="0" collapsed="false">
      <c r="C5" s="0"/>
      <c r="D5" s="0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45926.8874860987</v>
      </c>
      <c r="AB5" s="16"/>
    </row>
    <row r="6" customFormat="false" ht="12.75" hidden="false" customHeight="false" outlineLevel="0" collapsed="false">
      <c r="B6" s="18" t="s">
        <v>187</v>
      </c>
      <c r="C6" s="174" t="s">
        <v>186</v>
      </c>
      <c r="D6" s="0"/>
      <c r="E6" s="177"/>
      <c r="F6" s="178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45926.8874860987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XML/filtered-attachments/xls/Budget_2001_Consolidation___Legal.xls'#$Legal Summary</v>
      </c>
    </row>
    <row r="8" customFormat="false" ht="12.75" hidden="false" customHeight="false" outlineLevel="0" collapsed="false">
      <c r="B8" s="181" t="s">
        <v>25</v>
      </c>
      <c r="C8" s="25" t="n">
        <f aca="false">SUM('111678 (0013):111706 (0238)'!C8)</f>
        <v>30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5" t="n">
        <f aca="false">SUM('111678 (0013):111706 (0238)'!C9)</f>
        <v>37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3" hidden="false" customHeight="tru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07"/>
      <c r="H13" s="209"/>
      <c r="I13" s="207"/>
      <c r="J13" s="206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f aca="false">SUM('111678 (0013):111706 (0238)'!E14)</f>
        <v>2671620</v>
      </c>
      <c r="F14" s="208"/>
      <c r="G14" s="207" t="n">
        <f aca="false">SUM('111678 (0013):111706 (0238)'!G14)</f>
        <v>-236598</v>
      </c>
      <c r="H14" s="209"/>
      <c r="I14" s="207" t="n">
        <f aca="false">SUM('111678 (0013):111706 (0238)'!I14)</f>
        <v>2435022</v>
      </c>
      <c r="J14" s="206"/>
      <c r="K14" s="210" t="n">
        <f aca="false">SUM('111678 (0013):111706 (0238)'!K14)</f>
        <v>233178</v>
      </c>
      <c r="L14" s="210" t="n">
        <f aca="false">SUM('111678 (0013):111706 (0238)'!L14)</f>
        <v>233178</v>
      </c>
      <c r="M14" s="210" t="n">
        <f aca="false">SUM('111678 (0013):111706 (0238)'!M14)</f>
        <v>233178</v>
      </c>
      <c r="N14" s="210" t="n">
        <f aca="false">SUM('111678 (0013):111706 (0238)'!N14)</f>
        <v>233178</v>
      </c>
      <c r="O14" s="210" t="n">
        <f aca="false">SUM('111678 (0013):111706 (0238)'!O14)</f>
        <v>233178</v>
      </c>
      <c r="P14" s="210" t="n">
        <f aca="false">SUM('111678 (0013):111706 (0238)'!P14)</f>
        <v>233178</v>
      </c>
      <c r="Q14" s="210" t="n">
        <f aca="false">SUM('111678 (0013):111706 (0238)'!Q14)</f>
        <v>233178</v>
      </c>
      <c r="R14" s="210" t="n">
        <f aca="false">SUM('111678 (0013):111706 (0238)'!R14)</f>
        <v>233178</v>
      </c>
      <c r="S14" s="210" t="n">
        <f aca="false">SUM('111678 (0013):111706 (0238)'!S14)</f>
        <v>233178</v>
      </c>
      <c r="T14" s="210" t="n">
        <f aca="false">SUM('111678 (0013):111706 (0238)'!T14)</f>
        <v>233178</v>
      </c>
      <c r="U14" s="210" t="n">
        <f aca="false">SUM('111678 (0013):111706 (0238)'!U14)</f>
        <v>233178</v>
      </c>
      <c r="V14" s="210" t="n">
        <f aca="false">SUM('111678 (0013):111706 (0238)'!V14)</f>
        <v>233178</v>
      </c>
      <c r="W14" s="210" t="n">
        <f aca="false">SUM(K14:V14)</f>
        <v>2798136</v>
      </c>
      <c r="X14" s="16"/>
      <c r="Y14" s="210" t="n">
        <f aca="false">W14-E14</f>
        <v>126516</v>
      </c>
      <c r="Z14" s="16"/>
      <c r="AA14" s="210" t="n">
        <f aca="false">W14-I14</f>
        <v>363114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f aca="false">SUM('111678 (0013):111706 (0238)'!E15)</f>
        <v>99958</v>
      </c>
      <c r="F15" s="208"/>
      <c r="G15" s="207" t="n">
        <f aca="false">SUM('111678 (0013):111706 (0238)'!G15)</f>
        <v>-49838</v>
      </c>
      <c r="H15" s="209"/>
      <c r="I15" s="207" t="n">
        <f aca="false">SUM('111678 (0013):111706 (0238)'!I15)</f>
        <v>50120</v>
      </c>
      <c r="J15" s="206"/>
      <c r="K15" s="207" t="n">
        <f aca="false">SUM('111678 (0013):111706 (0238)'!K15)</f>
        <v>8329.82666666667</v>
      </c>
      <c r="L15" s="207" t="n">
        <f aca="false">SUM('111678 (0013):111706 (0238)'!L15)</f>
        <v>8329.82666666667</v>
      </c>
      <c r="M15" s="207" t="n">
        <f aca="false">SUM('111678 (0013):111706 (0238)'!M15)</f>
        <v>8329.82666666667</v>
      </c>
      <c r="N15" s="207" t="n">
        <f aca="false">SUM('111678 (0013):111706 (0238)'!N15)</f>
        <v>8329.82666666667</v>
      </c>
      <c r="O15" s="207" t="n">
        <f aca="false">SUM('111678 (0013):111706 (0238)'!O15)</f>
        <v>8329.82666666667</v>
      </c>
      <c r="P15" s="207" t="n">
        <f aca="false">SUM('111678 (0013):111706 (0238)'!P15)</f>
        <v>8329.82666666667</v>
      </c>
      <c r="Q15" s="207" t="n">
        <f aca="false">SUM('111678 (0013):111706 (0238)'!Q15)</f>
        <v>8329.82666666667</v>
      </c>
      <c r="R15" s="207" t="n">
        <f aca="false">SUM('111678 (0013):111706 (0238)'!R15)</f>
        <v>8329.82666666667</v>
      </c>
      <c r="S15" s="207" t="n">
        <f aca="false">SUM('111678 (0013):111706 (0238)'!S15)</f>
        <v>8329.82666666667</v>
      </c>
      <c r="T15" s="207" t="n">
        <f aca="false">SUM('111678 (0013):111706 (0238)'!T15)</f>
        <v>8329.82666666667</v>
      </c>
      <c r="U15" s="207" t="n">
        <f aca="false">SUM('111678 (0013):111706 (0238)'!U15)</f>
        <v>8329.82666666667</v>
      </c>
      <c r="V15" s="207" t="n">
        <f aca="false">SUM('111678 (0013):111706 (0238)'!V15)</f>
        <v>8329.82666666667</v>
      </c>
      <c r="W15" s="210" t="n">
        <f aca="false">SUM(K15:V15)</f>
        <v>99957.92</v>
      </c>
      <c r="X15" s="16"/>
      <c r="Y15" s="210" t="n">
        <f aca="false">W15-E15</f>
        <v>-0.0800000000162982</v>
      </c>
      <c r="Z15" s="211"/>
      <c r="AA15" s="210" t="n">
        <f aca="false">W15-I15</f>
        <v>49837.92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f aca="false">SUM('111678 (0013):111706 (0238)'!E16)</f>
        <v>78472</v>
      </c>
      <c r="F16" s="208"/>
      <c r="G16" s="207" t="n">
        <f aca="false">SUM('111678 (0013):111706 (0238)'!G16)</f>
        <v>17608</v>
      </c>
      <c r="H16" s="209"/>
      <c r="I16" s="207" t="n">
        <f aca="false">SUM('111678 (0013):111706 (0238)'!I16)</f>
        <v>96080</v>
      </c>
      <c r="J16" s="206"/>
      <c r="K16" s="207" t="n">
        <f aca="false">SUM('111678 (0013):111706 (0238)'!K16)</f>
        <v>6531</v>
      </c>
      <c r="L16" s="207" t="n">
        <f aca="false">SUM('111678 (0013):111706 (0238)'!L16)</f>
        <v>6531</v>
      </c>
      <c r="M16" s="207" t="n">
        <f aca="false">SUM('111678 (0013):111706 (0238)'!M16)</f>
        <v>6531</v>
      </c>
      <c r="N16" s="207" t="n">
        <f aca="false">SUM('111678 (0013):111706 (0238)'!N16)</f>
        <v>6531</v>
      </c>
      <c r="O16" s="207" t="n">
        <f aca="false">SUM('111678 (0013):111706 (0238)'!O16)</f>
        <v>6531</v>
      </c>
      <c r="P16" s="207" t="n">
        <f aca="false">SUM('111678 (0013):111706 (0238)'!P16)</f>
        <v>6531</v>
      </c>
      <c r="Q16" s="207" t="n">
        <f aca="false">SUM('111678 (0013):111706 (0238)'!Q16)</f>
        <v>6531</v>
      </c>
      <c r="R16" s="207" t="n">
        <f aca="false">SUM('111678 (0013):111706 (0238)'!R16)</f>
        <v>6531</v>
      </c>
      <c r="S16" s="207" t="n">
        <f aca="false">SUM('111678 (0013):111706 (0238)'!S16)</f>
        <v>6531</v>
      </c>
      <c r="T16" s="207" t="n">
        <f aca="false">SUM('111678 (0013):111706 (0238)'!T16)</f>
        <v>6531</v>
      </c>
      <c r="U16" s="207" t="n">
        <f aca="false">SUM('111678 (0013):111706 (0238)'!U16)</f>
        <v>6531</v>
      </c>
      <c r="V16" s="207" t="n">
        <f aca="false">SUM('111678 (0013):111706 (0238)'!V16)</f>
        <v>6531</v>
      </c>
      <c r="W16" s="210" t="n">
        <f aca="false">SUM(K16:V16)</f>
        <v>78372</v>
      </c>
      <c r="X16" s="16"/>
      <c r="Y16" s="210" t="n">
        <f aca="false">W16-E16</f>
        <v>-100</v>
      </c>
      <c r="Z16" s="211"/>
      <c r="AA16" s="210" t="n">
        <f aca="false">W16-I16</f>
        <v>-17708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f aca="false">SUM('111678 (0013):111706 (0238)'!E17)</f>
        <v>35304</v>
      </c>
      <c r="F17" s="208"/>
      <c r="G17" s="207" t="n">
        <f aca="false">SUM('111678 (0013):111706 (0238)'!G17)</f>
        <v>-19783</v>
      </c>
      <c r="H17" s="209"/>
      <c r="I17" s="207" t="n">
        <f aca="false">SUM('111678 (0013):111706 (0238)'!I17)</f>
        <v>15521</v>
      </c>
      <c r="J17" s="206"/>
      <c r="K17" s="207" t="n">
        <f aca="false">SUM('111678 (0013):111706 (0238)'!K17)</f>
        <v>2958.41666666667</v>
      </c>
      <c r="L17" s="207" t="n">
        <f aca="false">SUM('111678 (0013):111706 (0238)'!L17)</f>
        <v>2958.41666666667</v>
      </c>
      <c r="M17" s="207" t="n">
        <f aca="false">SUM('111678 (0013):111706 (0238)'!M17)</f>
        <v>2958.41666666667</v>
      </c>
      <c r="N17" s="207" t="n">
        <f aca="false">SUM('111678 (0013):111706 (0238)'!N17)</f>
        <v>2958.41666666667</v>
      </c>
      <c r="O17" s="207" t="n">
        <f aca="false">SUM('111678 (0013):111706 (0238)'!O17)</f>
        <v>2958.41666666667</v>
      </c>
      <c r="P17" s="207" t="n">
        <f aca="false">SUM('111678 (0013):111706 (0238)'!P17)</f>
        <v>2958.41666666667</v>
      </c>
      <c r="Q17" s="207" t="n">
        <f aca="false">SUM('111678 (0013):111706 (0238)'!Q17)</f>
        <v>2958.41666666667</v>
      </c>
      <c r="R17" s="207" t="n">
        <f aca="false">SUM('111678 (0013):111706 (0238)'!R17)</f>
        <v>2958.41666666667</v>
      </c>
      <c r="S17" s="207" t="n">
        <f aca="false">SUM('111678 (0013):111706 (0238)'!S17)</f>
        <v>2958.41666666667</v>
      </c>
      <c r="T17" s="207" t="n">
        <f aca="false">SUM('111678 (0013):111706 (0238)'!T17)</f>
        <v>2958.41666666667</v>
      </c>
      <c r="U17" s="207" t="n">
        <f aca="false">SUM('111678 (0013):111706 (0238)'!U17)</f>
        <v>2958.41666666667</v>
      </c>
      <c r="V17" s="207" t="n">
        <f aca="false">SUM('111678 (0013):111706 (0238)'!V17)</f>
        <v>2958.41666666667</v>
      </c>
      <c r="W17" s="210" t="n">
        <f aca="false">SUM(K17:V17)</f>
        <v>35501</v>
      </c>
      <c r="X17" s="16"/>
      <c r="Y17" s="210" t="n">
        <f aca="false">W17-E17</f>
        <v>197</v>
      </c>
      <c r="Z17" s="211"/>
      <c r="AA17" s="210" t="n">
        <f aca="false">W17-I17</f>
        <v>19980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f aca="false">SUM('111678 (0013):111706 (0238)'!E18)</f>
        <v>10860</v>
      </c>
      <c r="F18" s="208"/>
      <c r="G18" s="207" t="n">
        <f aca="false">SUM('111678 (0013):111706 (0238)'!G18)</f>
        <v>-5785</v>
      </c>
      <c r="H18" s="209"/>
      <c r="I18" s="207" t="n">
        <f aca="false">SUM('111678 (0013):111706 (0238)'!I18)</f>
        <v>5075</v>
      </c>
      <c r="J18" s="206"/>
      <c r="K18" s="207" t="n">
        <f aca="false">SUM('111678 (0013):111706 (0238)'!K18)</f>
        <v>897.916666666667</v>
      </c>
      <c r="L18" s="207" t="n">
        <f aca="false">SUM('111678 (0013):111706 (0238)'!L18)</f>
        <v>897.916666666667</v>
      </c>
      <c r="M18" s="207" t="n">
        <f aca="false">SUM('111678 (0013):111706 (0238)'!M18)</f>
        <v>897.916666666667</v>
      </c>
      <c r="N18" s="207" t="n">
        <f aca="false">SUM('111678 (0013):111706 (0238)'!N18)</f>
        <v>897.916666666667</v>
      </c>
      <c r="O18" s="207" t="n">
        <f aca="false">SUM('111678 (0013):111706 (0238)'!O18)</f>
        <v>897.916666666667</v>
      </c>
      <c r="P18" s="207" t="n">
        <f aca="false">SUM('111678 (0013):111706 (0238)'!P18)</f>
        <v>897.916666666667</v>
      </c>
      <c r="Q18" s="207" t="n">
        <f aca="false">SUM('111678 (0013):111706 (0238)'!Q18)</f>
        <v>897.916666666667</v>
      </c>
      <c r="R18" s="207" t="n">
        <f aca="false">SUM('111678 (0013):111706 (0238)'!R18)</f>
        <v>897.916666666667</v>
      </c>
      <c r="S18" s="207" t="n">
        <f aca="false">SUM('111678 (0013):111706 (0238)'!S18)</f>
        <v>897.916666666667</v>
      </c>
      <c r="T18" s="207" t="n">
        <f aca="false">SUM('111678 (0013):111706 (0238)'!T18)</f>
        <v>897.916666666667</v>
      </c>
      <c r="U18" s="207" t="n">
        <f aca="false">SUM('111678 (0013):111706 (0238)'!U18)</f>
        <v>897.916666666667</v>
      </c>
      <c r="V18" s="207" t="n">
        <f aca="false">SUM('111678 (0013):111706 (0238)'!V18)</f>
        <v>897.916666666667</v>
      </c>
      <c r="W18" s="210" t="n">
        <f aca="false">SUM(K18:V18)</f>
        <v>10775</v>
      </c>
      <c r="X18" s="16"/>
      <c r="Y18" s="210" t="n">
        <f aca="false">W18-E18</f>
        <v>-85.0000000000018</v>
      </c>
      <c r="Z18" s="211"/>
      <c r="AA18" s="210" t="n">
        <f aca="false">W18-I18</f>
        <v>5700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f aca="false">SUM('111678 (0013):111706 (0238)'!E19)</f>
        <v>15336</v>
      </c>
      <c r="F19" s="208"/>
      <c r="G19" s="207" t="n">
        <f aca="false">SUM('111678 (0013):111706 (0238)'!G19)</f>
        <v>-6408</v>
      </c>
      <c r="H19" s="209"/>
      <c r="I19" s="207" t="n">
        <f aca="false">SUM('111678 (0013):111706 (0238)'!I19)</f>
        <v>8928</v>
      </c>
      <c r="J19" s="206"/>
      <c r="K19" s="207" t="n">
        <f aca="false">SUM('111678 (0013):111706 (0238)'!K19)</f>
        <v>1278</v>
      </c>
      <c r="L19" s="207" t="n">
        <f aca="false">SUM('111678 (0013):111706 (0238)'!L19)</f>
        <v>1278</v>
      </c>
      <c r="M19" s="207" t="n">
        <f aca="false">SUM('111678 (0013):111706 (0238)'!M19)</f>
        <v>1278</v>
      </c>
      <c r="N19" s="207" t="n">
        <f aca="false">SUM('111678 (0013):111706 (0238)'!N19)</f>
        <v>1278</v>
      </c>
      <c r="O19" s="207" t="n">
        <f aca="false">SUM('111678 (0013):111706 (0238)'!O19)</f>
        <v>1278</v>
      </c>
      <c r="P19" s="207" t="n">
        <f aca="false">SUM('111678 (0013):111706 (0238)'!P19)</f>
        <v>1278</v>
      </c>
      <c r="Q19" s="207" t="n">
        <f aca="false">SUM('111678 (0013):111706 (0238)'!Q19)</f>
        <v>1278</v>
      </c>
      <c r="R19" s="207" t="n">
        <f aca="false">SUM('111678 (0013):111706 (0238)'!R19)</f>
        <v>1278</v>
      </c>
      <c r="S19" s="207" t="n">
        <f aca="false">SUM('111678 (0013):111706 (0238)'!S19)</f>
        <v>1278</v>
      </c>
      <c r="T19" s="207" t="n">
        <f aca="false">SUM('111678 (0013):111706 (0238)'!T19)</f>
        <v>1278</v>
      </c>
      <c r="U19" s="207" t="n">
        <f aca="false">SUM('111678 (0013):111706 (0238)'!U19)</f>
        <v>1278</v>
      </c>
      <c r="V19" s="207" t="n">
        <f aca="false">SUM('111678 (0013):111706 (0238)'!V19)</f>
        <v>1278</v>
      </c>
      <c r="W19" s="210" t="n">
        <f aca="false">SUM(K19:V19)</f>
        <v>15336</v>
      </c>
      <c r="X19" s="16"/>
      <c r="Y19" s="210" t="n">
        <f aca="false">W19-E19</f>
        <v>0</v>
      </c>
      <c r="Z19" s="211"/>
      <c r="AA19" s="210" t="n">
        <f aca="false">W19-I19</f>
        <v>6408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f aca="false">SUM('111678 (0013):111706 (0238)'!E20)</f>
        <v>0</v>
      </c>
      <c r="F20" s="208"/>
      <c r="G20" s="207" t="n">
        <f aca="false">SUM('111678 (0013):111706 (0238)'!G20)</f>
        <v>0</v>
      </c>
      <c r="H20" s="209"/>
      <c r="I20" s="207" t="n">
        <f aca="false">SUM('111678 (0013):111706 (0238)'!I20)</f>
        <v>0</v>
      </c>
      <c r="J20" s="206"/>
      <c r="K20" s="207" t="n">
        <f aca="false">SUM('111678 (0013):111706 (0238)'!K20)</f>
        <v>0</v>
      </c>
      <c r="L20" s="207" t="n">
        <f aca="false">SUM('111678 (0013):111706 (0238)'!L20)</f>
        <v>0</v>
      </c>
      <c r="M20" s="207" t="n">
        <f aca="false">SUM('111678 (0013):111706 (0238)'!M20)</f>
        <v>0</v>
      </c>
      <c r="N20" s="207" t="n">
        <f aca="false">SUM('111678 (0013):111706 (0238)'!N20)</f>
        <v>0</v>
      </c>
      <c r="O20" s="207" t="n">
        <f aca="false">SUM('111678 (0013):111706 (0238)'!O20)</f>
        <v>0</v>
      </c>
      <c r="P20" s="207" t="n">
        <f aca="false">SUM('111678 (0013):111706 (0238)'!P20)</f>
        <v>0</v>
      </c>
      <c r="Q20" s="207" t="n">
        <f aca="false">SUM('111678 (0013):111706 (0238)'!Q20)</f>
        <v>0</v>
      </c>
      <c r="R20" s="207" t="n">
        <f aca="false">SUM('111678 (0013):111706 (0238)'!R20)</f>
        <v>0</v>
      </c>
      <c r="S20" s="207" t="n">
        <f aca="false">SUM('111678 (0013):111706 (0238)'!S20)</f>
        <v>0</v>
      </c>
      <c r="T20" s="207" t="n">
        <f aca="false">SUM('111678 (0013):111706 (0238)'!T20)</f>
        <v>0</v>
      </c>
      <c r="U20" s="207" t="n">
        <f aca="false">SUM('111678 (0013):111706 (0238)'!U20)</f>
        <v>0</v>
      </c>
      <c r="V20" s="207" t="n">
        <f aca="false">SUM('111678 (0013):111706 (0238)'!V20)</f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f aca="false">SUM('111678 (0013):111706 (0238)'!E21)</f>
        <v>0</v>
      </c>
      <c r="F21" s="208"/>
      <c r="G21" s="207" t="n">
        <f aca="false">SUM('111678 (0013):111706 (0238)'!G21)</f>
        <v>0</v>
      </c>
      <c r="H21" s="209"/>
      <c r="I21" s="207" t="n">
        <f aca="false">SUM('111678 (0013):111706 (0238)'!I21)</f>
        <v>0</v>
      </c>
      <c r="J21" s="206"/>
      <c r="K21" s="207" t="n">
        <f aca="false">SUM('111678 (0013):111706 (0238)'!K21)</f>
        <v>0</v>
      </c>
      <c r="L21" s="207" t="n">
        <f aca="false">SUM('111678 (0013):111706 (0238)'!L21)</f>
        <v>0</v>
      </c>
      <c r="M21" s="207" t="n">
        <f aca="false">SUM('111678 (0013):111706 (0238)'!M21)</f>
        <v>0</v>
      </c>
      <c r="N21" s="207" t="n">
        <f aca="false">SUM('111678 (0013):111706 (0238)'!N21)</f>
        <v>0</v>
      </c>
      <c r="O21" s="207" t="n">
        <f aca="false">SUM('111678 (0013):111706 (0238)'!O21)</f>
        <v>0</v>
      </c>
      <c r="P21" s="207" t="n">
        <f aca="false">SUM('111678 (0013):111706 (0238)'!P21)</f>
        <v>0</v>
      </c>
      <c r="Q21" s="207" t="n">
        <f aca="false">SUM('111678 (0013):111706 (0238)'!Q21)</f>
        <v>0</v>
      </c>
      <c r="R21" s="207" t="n">
        <f aca="false">SUM('111678 (0013):111706 (0238)'!R21)</f>
        <v>0</v>
      </c>
      <c r="S21" s="207" t="n">
        <f aca="false">SUM('111678 (0013):111706 (0238)'!S21)</f>
        <v>0</v>
      </c>
      <c r="T21" s="207" t="n">
        <f aca="false">SUM('111678 (0013):111706 (0238)'!T21)</f>
        <v>0</v>
      </c>
      <c r="U21" s="207" t="n">
        <f aca="false">SUM('111678 (0013):111706 (0238)'!U21)</f>
        <v>0</v>
      </c>
      <c r="V21" s="207" t="n">
        <f aca="false">SUM('111678 (0013):111706 (0238)'!V21)</f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f aca="false">SUM('111678 (0013):111706 (0238)'!E22)</f>
        <v>0</v>
      </c>
      <c r="F22" s="208"/>
      <c r="G22" s="207" t="n">
        <f aca="false">SUM('111678 (0013):111706 (0238)'!G22)</f>
        <v>0</v>
      </c>
      <c r="H22" s="209"/>
      <c r="I22" s="207" t="n">
        <f aca="false">SUM('111678 (0013):111706 (0238)'!I22)</f>
        <v>0</v>
      </c>
      <c r="J22" s="206"/>
      <c r="K22" s="207" t="n">
        <f aca="false">SUM('111678 (0013):111706 (0238)'!K22)</f>
        <v>0</v>
      </c>
      <c r="L22" s="207" t="n">
        <f aca="false">SUM('111678 (0013):111706 (0238)'!L22)</f>
        <v>0</v>
      </c>
      <c r="M22" s="207" t="n">
        <f aca="false">SUM('111678 (0013):111706 (0238)'!M22)</f>
        <v>0</v>
      </c>
      <c r="N22" s="207" t="n">
        <f aca="false">SUM('111678 (0013):111706 (0238)'!N22)</f>
        <v>0</v>
      </c>
      <c r="O22" s="207" t="n">
        <f aca="false">SUM('111678 (0013):111706 (0238)'!O22)</f>
        <v>0</v>
      </c>
      <c r="P22" s="207" t="n">
        <f aca="false">SUM('111678 (0013):111706 (0238)'!P22)</f>
        <v>0</v>
      </c>
      <c r="Q22" s="207" t="n">
        <f aca="false">SUM('111678 (0013):111706 (0238)'!Q22)</f>
        <v>0</v>
      </c>
      <c r="R22" s="207" t="n">
        <f aca="false">SUM('111678 (0013):111706 (0238)'!R22)</f>
        <v>0</v>
      </c>
      <c r="S22" s="207" t="n">
        <f aca="false">SUM('111678 (0013):111706 (0238)'!S22)</f>
        <v>0</v>
      </c>
      <c r="T22" s="207" t="n">
        <f aca="false">SUM('111678 (0013):111706 (0238)'!T22)</f>
        <v>0</v>
      </c>
      <c r="U22" s="207" t="n">
        <f aca="false">SUM('111678 (0013):111706 (0238)'!U22)</f>
        <v>0</v>
      </c>
      <c r="V22" s="207" t="n">
        <f aca="false">SUM('111678 (0013):111706 (0238)'!V22)</f>
        <v>0</v>
      </c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f aca="false">SUM('111678 (0013):111706 (0238)'!E23)</f>
        <v>0</v>
      </c>
      <c r="F23" s="208"/>
      <c r="G23" s="207" t="n">
        <f aca="false">SUM('111678 (0013):111706 (0238)'!G23)</f>
        <v>0</v>
      </c>
      <c r="H23" s="209"/>
      <c r="I23" s="207" t="n">
        <f aca="false">SUM('111678 (0013):111706 (0238)'!I23)</f>
        <v>0</v>
      </c>
      <c r="J23" s="206"/>
      <c r="K23" s="207" t="n">
        <f aca="false">SUM('111678 (0013):111706 (0238)'!K23)</f>
        <v>0</v>
      </c>
      <c r="L23" s="207" t="n">
        <f aca="false">SUM('111678 (0013):111706 (0238)'!L23)</f>
        <v>0</v>
      </c>
      <c r="M23" s="207" t="n">
        <f aca="false">SUM('111678 (0013):111706 (0238)'!M23)</f>
        <v>0</v>
      </c>
      <c r="N23" s="207" t="n">
        <f aca="false">SUM('111678 (0013):111706 (0238)'!N23)</f>
        <v>0</v>
      </c>
      <c r="O23" s="207" t="n">
        <f aca="false">SUM('111678 (0013):111706 (0238)'!O23)</f>
        <v>0</v>
      </c>
      <c r="P23" s="207" t="n">
        <f aca="false">SUM('111678 (0013):111706 (0238)'!P23)</f>
        <v>0</v>
      </c>
      <c r="Q23" s="207" t="n">
        <f aca="false">SUM('111678 (0013):111706 (0238)'!Q23)</f>
        <v>0</v>
      </c>
      <c r="R23" s="207" t="n">
        <f aca="false">SUM('111678 (0013):111706 (0238)'!R23)</f>
        <v>0</v>
      </c>
      <c r="S23" s="207" t="n">
        <f aca="false">SUM('111678 (0013):111706 (0238)'!S23)</f>
        <v>0</v>
      </c>
      <c r="T23" s="207" t="n">
        <f aca="false">SUM('111678 (0013):111706 (0238)'!T23)</f>
        <v>0</v>
      </c>
      <c r="U23" s="207" t="n">
        <f aca="false">SUM('111678 (0013):111706 (0238)'!U23)</f>
        <v>0</v>
      </c>
      <c r="V23" s="207" t="n">
        <f aca="false">SUM('111678 (0013):111706 (0238)'!V23)</f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f aca="false">SUM('111678 (0013):111706 (0238)'!E24)</f>
        <v>0</v>
      </c>
      <c r="F24" s="208"/>
      <c r="G24" s="207" t="n">
        <f aca="false">SUM('111678 (0013):111706 (0238)'!G24)</f>
        <v>336</v>
      </c>
      <c r="H24" s="209"/>
      <c r="I24" s="207" t="n">
        <f aca="false">SUM('111678 (0013):111706 (0238)'!I24)</f>
        <v>336</v>
      </c>
      <c r="J24" s="206"/>
      <c r="K24" s="207" t="n">
        <f aca="false">SUM('111678 (0013):111706 (0238)'!K24)</f>
        <v>0</v>
      </c>
      <c r="L24" s="207" t="n">
        <f aca="false">SUM('111678 (0013):111706 (0238)'!L24)</f>
        <v>0</v>
      </c>
      <c r="M24" s="207" t="n">
        <f aca="false">SUM('111678 (0013):111706 (0238)'!M24)</f>
        <v>0</v>
      </c>
      <c r="N24" s="207" t="n">
        <f aca="false">SUM('111678 (0013):111706 (0238)'!N24)</f>
        <v>0</v>
      </c>
      <c r="O24" s="207" t="n">
        <f aca="false">SUM('111678 (0013):111706 (0238)'!O24)</f>
        <v>0</v>
      </c>
      <c r="P24" s="207" t="n">
        <f aca="false">SUM('111678 (0013):111706 (0238)'!P24)</f>
        <v>0</v>
      </c>
      <c r="Q24" s="207" t="n">
        <f aca="false">SUM('111678 (0013):111706 (0238)'!Q24)</f>
        <v>0</v>
      </c>
      <c r="R24" s="207" t="n">
        <f aca="false">SUM('111678 (0013):111706 (0238)'!R24)</f>
        <v>0</v>
      </c>
      <c r="S24" s="207" t="n">
        <f aca="false">SUM('111678 (0013):111706 (0238)'!S24)</f>
        <v>0</v>
      </c>
      <c r="T24" s="207" t="n">
        <f aca="false">SUM('111678 (0013):111706 (0238)'!T24)</f>
        <v>0</v>
      </c>
      <c r="U24" s="207" t="n">
        <f aca="false">SUM('111678 (0013):111706 (0238)'!U24)</f>
        <v>0</v>
      </c>
      <c r="V24" s="207" t="n">
        <f aca="false">SUM('111678 (0013):111706 (0238)'!V24)</f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-336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f aca="false">SUM('111678 (0013):111706 (0238)'!E25)</f>
        <v>400</v>
      </c>
      <c r="F25" s="208"/>
      <c r="G25" s="207" t="n">
        <f aca="false">SUM('111678 (0013):111706 (0238)'!G25)</f>
        <v>-400</v>
      </c>
      <c r="H25" s="209"/>
      <c r="I25" s="207" t="n">
        <f aca="false">SUM('111678 (0013):111706 (0238)'!I25)</f>
        <v>0</v>
      </c>
      <c r="J25" s="206"/>
      <c r="K25" s="207" t="n">
        <f aca="false">SUM('111678 (0013):111706 (0238)'!K25)</f>
        <v>33.3333333333333</v>
      </c>
      <c r="L25" s="207" t="n">
        <f aca="false">SUM('111678 (0013):111706 (0238)'!L25)</f>
        <v>33.3333333333333</v>
      </c>
      <c r="M25" s="207" t="n">
        <f aca="false">SUM('111678 (0013):111706 (0238)'!M25)</f>
        <v>33.3333333333333</v>
      </c>
      <c r="N25" s="207" t="n">
        <f aca="false">SUM('111678 (0013):111706 (0238)'!N25)</f>
        <v>33.3333333333333</v>
      </c>
      <c r="O25" s="207" t="n">
        <f aca="false">SUM('111678 (0013):111706 (0238)'!O25)</f>
        <v>33.3333333333333</v>
      </c>
      <c r="P25" s="207" t="n">
        <f aca="false">SUM('111678 (0013):111706 (0238)'!P25)</f>
        <v>33.3333333333333</v>
      </c>
      <c r="Q25" s="207" t="n">
        <f aca="false">SUM('111678 (0013):111706 (0238)'!Q25)</f>
        <v>33.3333333333333</v>
      </c>
      <c r="R25" s="207" t="n">
        <f aca="false">SUM('111678 (0013):111706 (0238)'!R25)</f>
        <v>33.3333333333333</v>
      </c>
      <c r="S25" s="207" t="n">
        <f aca="false">SUM('111678 (0013):111706 (0238)'!S25)</f>
        <v>33.3333333333333</v>
      </c>
      <c r="T25" s="207" t="n">
        <f aca="false">SUM('111678 (0013):111706 (0238)'!T25)</f>
        <v>33.3333333333333</v>
      </c>
      <c r="U25" s="207" t="n">
        <f aca="false">SUM('111678 (0013):111706 (0238)'!U25)</f>
        <v>33.3333333333333</v>
      </c>
      <c r="V25" s="207" t="n">
        <f aca="false">SUM('111678 (0013):111706 (0238)'!V25)</f>
        <v>33.3333333333333</v>
      </c>
      <c r="W25" s="210" t="n">
        <f aca="false">SUM(K25:V25)</f>
        <v>400</v>
      </c>
      <c r="X25" s="16"/>
      <c r="Y25" s="210" t="n">
        <f aca="false">W25-E25</f>
        <v>0</v>
      </c>
      <c r="Z25" s="211"/>
      <c r="AA25" s="210" t="n">
        <f aca="false">W25-I25</f>
        <v>400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f aca="false">SUM('111678 (0013):111706 (0238)'!E26)</f>
        <v>127571</v>
      </c>
      <c r="F26" s="208"/>
      <c r="G26" s="207" t="n">
        <f aca="false">SUM('111678 (0013):111706 (0238)'!G26)</f>
        <v>-72313</v>
      </c>
      <c r="H26" s="209"/>
      <c r="I26" s="207" t="n">
        <f aca="false">SUM('111678 (0013):111706 (0238)'!I26)</f>
        <v>55258</v>
      </c>
      <c r="J26" s="206"/>
      <c r="K26" s="207" t="n">
        <f aca="false">SUM('111678 (0013):111706 (0238)'!K26)</f>
        <v>10626.75</v>
      </c>
      <c r="L26" s="207" t="n">
        <f aca="false">SUM('111678 (0013):111706 (0238)'!L26)</f>
        <v>10626.75</v>
      </c>
      <c r="M26" s="207" t="n">
        <f aca="false">SUM('111678 (0013):111706 (0238)'!M26)</f>
        <v>10626.75</v>
      </c>
      <c r="N26" s="207" t="n">
        <f aca="false">SUM('111678 (0013):111706 (0238)'!N26)</f>
        <v>10626.75</v>
      </c>
      <c r="O26" s="207" t="n">
        <f aca="false">SUM('111678 (0013):111706 (0238)'!O26)</f>
        <v>10626.75</v>
      </c>
      <c r="P26" s="207" t="n">
        <f aca="false">SUM('111678 (0013):111706 (0238)'!P26)</f>
        <v>10626.75</v>
      </c>
      <c r="Q26" s="207" t="n">
        <f aca="false">SUM('111678 (0013):111706 (0238)'!Q26)</f>
        <v>10626.75</v>
      </c>
      <c r="R26" s="207" t="n">
        <f aca="false">SUM('111678 (0013):111706 (0238)'!R26)</f>
        <v>10626.75</v>
      </c>
      <c r="S26" s="207" t="n">
        <f aca="false">SUM('111678 (0013):111706 (0238)'!S26)</f>
        <v>10626.75</v>
      </c>
      <c r="T26" s="207" t="n">
        <f aca="false">SUM('111678 (0013):111706 (0238)'!T26)</f>
        <v>10626.75</v>
      </c>
      <c r="U26" s="207" t="n">
        <f aca="false">SUM('111678 (0013):111706 (0238)'!U26)</f>
        <v>10626.75</v>
      </c>
      <c r="V26" s="207" t="n">
        <f aca="false">SUM('111678 (0013):111706 (0238)'!V26)</f>
        <v>10626.75</v>
      </c>
      <c r="W26" s="210" t="n">
        <f aca="false">SUM(K26:V26)</f>
        <v>127521</v>
      </c>
      <c r="X26" s="16"/>
      <c r="Y26" s="210" t="n">
        <f aca="false">W26-E26</f>
        <v>-50</v>
      </c>
      <c r="Z26" s="211"/>
      <c r="AA26" s="210" t="n">
        <f aca="false">W26-I26</f>
        <v>72263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f aca="false">SUM('111678 (0013):111706 (0238)'!E27)</f>
        <v>25468</v>
      </c>
      <c r="F27" s="208"/>
      <c r="G27" s="207" t="n">
        <f aca="false">SUM('111678 (0013):111706 (0238)'!G27)</f>
        <v>-20188</v>
      </c>
      <c r="H27" s="209"/>
      <c r="I27" s="207" t="n">
        <f aca="false">SUM('111678 (0013):111706 (0238)'!I27)</f>
        <v>5280</v>
      </c>
      <c r="J27" s="206"/>
      <c r="K27" s="207" t="n">
        <f aca="false">SUM('111678 (0013):111706 (0238)'!K27)</f>
        <v>2122.33333333333</v>
      </c>
      <c r="L27" s="207" t="n">
        <f aca="false">SUM('111678 (0013):111706 (0238)'!L27)</f>
        <v>2122.33333333333</v>
      </c>
      <c r="M27" s="207" t="n">
        <f aca="false">SUM('111678 (0013):111706 (0238)'!M27)</f>
        <v>2122.33333333333</v>
      </c>
      <c r="N27" s="207" t="n">
        <f aca="false">SUM('111678 (0013):111706 (0238)'!N27)</f>
        <v>2122.33333333333</v>
      </c>
      <c r="O27" s="207" t="n">
        <f aca="false">SUM('111678 (0013):111706 (0238)'!O27)</f>
        <v>2122.33333333333</v>
      </c>
      <c r="P27" s="207" t="n">
        <f aca="false">SUM('111678 (0013):111706 (0238)'!P27)</f>
        <v>2122.33333333333</v>
      </c>
      <c r="Q27" s="207" t="n">
        <f aca="false">SUM('111678 (0013):111706 (0238)'!Q27)</f>
        <v>2122.33333333333</v>
      </c>
      <c r="R27" s="207" t="n">
        <f aca="false">SUM('111678 (0013):111706 (0238)'!R27)</f>
        <v>2122.33333333333</v>
      </c>
      <c r="S27" s="207" t="n">
        <f aca="false">SUM('111678 (0013):111706 (0238)'!S27)</f>
        <v>2122.33333333333</v>
      </c>
      <c r="T27" s="207" t="n">
        <f aca="false">SUM('111678 (0013):111706 (0238)'!T27)</f>
        <v>2122.33333333333</v>
      </c>
      <c r="U27" s="207" t="n">
        <f aca="false">SUM('111678 (0013):111706 (0238)'!U27)</f>
        <v>2122.33333333333</v>
      </c>
      <c r="V27" s="207" t="n">
        <f aca="false">SUM('111678 (0013):111706 (0238)'!V27)</f>
        <v>2122.33333333333</v>
      </c>
      <c r="W27" s="210" t="n">
        <f aca="false">SUM(K27:V27)</f>
        <v>25468</v>
      </c>
      <c r="X27" s="16"/>
      <c r="Y27" s="210" t="n">
        <f aca="false">W27-E27</f>
        <v>0</v>
      </c>
      <c r="Z27" s="211"/>
      <c r="AA27" s="210" t="n">
        <f aca="false">W27-I27</f>
        <v>20188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f aca="false">SUM('111678 (0013):111706 (0238)'!E28)</f>
        <v>2980660</v>
      </c>
      <c r="F28" s="208"/>
      <c r="G28" s="207" t="n">
        <f aca="false">SUM('111678 (0013):111706 (0238)'!G28)</f>
        <v>390630</v>
      </c>
      <c r="H28" s="209"/>
      <c r="I28" s="207" t="n">
        <f aca="false">SUM('111678 (0013):111706 (0238)'!I28)</f>
        <v>3371290</v>
      </c>
      <c r="J28" s="206"/>
      <c r="K28" s="207" t="n">
        <f aca="false">SUM('111678 (0013):111706 (0238)'!K28)</f>
        <v>226555</v>
      </c>
      <c r="L28" s="207" t="n">
        <f aca="false">SUM('111678 (0013):111706 (0238)'!L28)</f>
        <v>226555</v>
      </c>
      <c r="M28" s="207" t="n">
        <f aca="false">SUM('111678 (0013):111706 (0238)'!M28)</f>
        <v>226555</v>
      </c>
      <c r="N28" s="207" t="n">
        <f aca="false">SUM('111678 (0013):111706 (0238)'!N28)</f>
        <v>226555</v>
      </c>
      <c r="O28" s="207" t="n">
        <f aca="false">SUM('111678 (0013):111706 (0238)'!O28)</f>
        <v>226555</v>
      </c>
      <c r="P28" s="207" t="n">
        <f aca="false">SUM('111678 (0013):111706 (0238)'!P28)</f>
        <v>226555</v>
      </c>
      <c r="Q28" s="207" t="n">
        <f aca="false">SUM('111678 (0013):111706 (0238)'!Q28)</f>
        <v>226555</v>
      </c>
      <c r="R28" s="207" t="n">
        <f aca="false">SUM('111678 (0013):111706 (0238)'!R28)</f>
        <v>226555</v>
      </c>
      <c r="S28" s="207" t="n">
        <f aca="false">SUM('111678 (0013):111706 (0238)'!S28)</f>
        <v>226555</v>
      </c>
      <c r="T28" s="207" t="n">
        <f aca="false">SUM('111678 (0013):111706 (0238)'!T28)</f>
        <v>226555</v>
      </c>
      <c r="U28" s="207" t="n">
        <f aca="false">SUM('111678 (0013):111706 (0238)'!U28)</f>
        <v>226555</v>
      </c>
      <c r="V28" s="207" t="n">
        <f aca="false">SUM('111678 (0013):111706 (0238)'!V28)</f>
        <v>226555</v>
      </c>
      <c r="W28" s="210" t="n">
        <f aca="false">SUM(K28:V28)</f>
        <v>2718660</v>
      </c>
      <c r="X28" s="16"/>
      <c r="Y28" s="210" t="n">
        <f aca="false">W28-E28</f>
        <v>-262000</v>
      </c>
      <c r="Z28" s="211"/>
      <c r="AA28" s="210" t="n">
        <f aca="false">W28-I28</f>
        <v>-652630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f aca="false">SUM('111678 (0013):111706 (0238)'!E29)</f>
        <v>0</v>
      </c>
      <c r="F29" s="208"/>
      <c r="G29" s="207" t="n">
        <f aca="false">SUM('111678 (0013):111706 (0238)'!G29)</f>
        <v>0</v>
      </c>
      <c r="H29" s="209"/>
      <c r="I29" s="207" t="n">
        <f aca="false">SUM('111678 (0013):111706 (0238)'!I29)</f>
        <v>0</v>
      </c>
      <c r="J29" s="206"/>
      <c r="K29" s="207" t="n">
        <f aca="false">SUM('111678 (0013):111706 (0238)'!K29)</f>
        <v>0</v>
      </c>
      <c r="L29" s="207" t="n">
        <f aca="false">SUM('111678 (0013):111706 (0238)'!L29)</f>
        <v>0</v>
      </c>
      <c r="M29" s="207" t="n">
        <f aca="false">SUM('111678 (0013):111706 (0238)'!M29)</f>
        <v>0</v>
      </c>
      <c r="N29" s="207" t="n">
        <f aca="false">SUM('111678 (0013):111706 (0238)'!N29)</f>
        <v>0</v>
      </c>
      <c r="O29" s="207" t="n">
        <f aca="false">SUM('111678 (0013):111706 (0238)'!O29)</f>
        <v>0</v>
      </c>
      <c r="P29" s="207" t="n">
        <f aca="false">SUM('111678 (0013):111706 (0238)'!P29)</f>
        <v>0</v>
      </c>
      <c r="Q29" s="207" t="n">
        <f aca="false">SUM('111678 (0013):111706 (0238)'!Q29)</f>
        <v>0</v>
      </c>
      <c r="R29" s="207" t="n">
        <f aca="false">SUM('111678 (0013):111706 (0238)'!R29)</f>
        <v>0</v>
      </c>
      <c r="S29" s="207" t="n">
        <f aca="false">SUM('111678 (0013):111706 (0238)'!S29)</f>
        <v>0</v>
      </c>
      <c r="T29" s="207" t="n">
        <f aca="false">SUM('111678 (0013):111706 (0238)'!T29)</f>
        <v>0</v>
      </c>
      <c r="U29" s="207" t="n">
        <f aca="false">SUM('111678 (0013):111706 (0238)'!U29)</f>
        <v>0</v>
      </c>
      <c r="V29" s="207" t="n">
        <f aca="false">SUM('111678 (0013):111706 (0238)'!V29)</f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f aca="false">SUM('111678 (0013):111706 (0238)'!E30)</f>
        <v>17376</v>
      </c>
      <c r="F30" s="208"/>
      <c r="G30" s="207" t="n">
        <f aca="false">SUM('111678 (0013):111706 (0238)'!G30)</f>
        <v>3228</v>
      </c>
      <c r="H30" s="209"/>
      <c r="I30" s="207" t="n">
        <f aca="false">SUM('111678 (0013):111706 (0238)'!I30)</f>
        <v>20604</v>
      </c>
      <c r="J30" s="206"/>
      <c r="K30" s="207" t="n">
        <f aca="false">SUM('111678 (0013):111706 (0238)'!K30)</f>
        <v>1448</v>
      </c>
      <c r="L30" s="207" t="n">
        <f aca="false">SUM('111678 (0013):111706 (0238)'!L30)</f>
        <v>1448</v>
      </c>
      <c r="M30" s="207" t="n">
        <f aca="false">SUM('111678 (0013):111706 (0238)'!M30)</f>
        <v>1448</v>
      </c>
      <c r="N30" s="207" t="n">
        <f aca="false">SUM('111678 (0013):111706 (0238)'!N30)</f>
        <v>1448</v>
      </c>
      <c r="O30" s="207" t="n">
        <f aca="false">SUM('111678 (0013):111706 (0238)'!O30)</f>
        <v>1448</v>
      </c>
      <c r="P30" s="207" t="n">
        <f aca="false">SUM('111678 (0013):111706 (0238)'!P30)</f>
        <v>1448</v>
      </c>
      <c r="Q30" s="207" t="n">
        <f aca="false">SUM('111678 (0013):111706 (0238)'!Q30)</f>
        <v>1448</v>
      </c>
      <c r="R30" s="207" t="n">
        <f aca="false">SUM('111678 (0013):111706 (0238)'!R30)</f>
        <v>1448</v>
      </c>
      <c r="S30" s="207" t="n">
        <f aca="false">SUM('111678 (0013):111706 (0238)'!S30)</f>
        <v>1448</v>
      </c>
      <c r="T30" s="207" t="n">
        <f aca="false">SUM('111678 (0013):111706 (0238)'!T30)</f>
        <v>1448</v>
      </c>
      <c r="U30" s="207" t="n">
        <f aca="false">SUM('111678 (0013):111706 (0238)'!U30)</f>
        <v>1448</v>
      </c>
      <c r="V30" s="207" t="n">
        <f aca="false">SUM('111678 (0013):111706 (0238)'!V30)</f>
        <v>1448</v>
      </c>
      <c r="W30" s="210" t="n">
        <f aca="false">SUM(K30:V30)</f>
        <v>17376</v>
      </c>
      <c r="X30" s="16"/>
      <c r="Y30" s="210" t="n">
        <f aca="false">W30-E30</f>
        <v>0</v>
      </c>
      <c r="Z30" s="211"/>
      <c r="AA30" s="210" t="n">
        <f aca="false">W30-I30</f>
        <v>-3228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f aca="false">SUM('111678 (0013):111706 (0238)'!E31)</f>
        <v>0</v>
      </c>
      <c r="F31" s="208"/>
      <c r="G31" s="207" t="n">
        <f aca="false">SUM('111678 (0013):111706 (0238)'!G31)</f>
        <v>3180</v>
      </c>
      <c r="H31" s="209"/>
      <c r="I31" s="207" t="n">
        <f aca="false">SUM('111678 (0013):111706 (0238)'!I31)</f>
        <v>3180</v>
      </c>
      <c r="J31" s="206"/>
      <c r="K31" s="207" t="n">
        <f aca="false">SUM('111678 (0013):111706 (0238)'!K31)</f>
        <v>0</v>
      </c>
      <c r="L31" s="207" t="n">
        <f aca="false">SUM('111678 (0013):111706 (0238)'!L31)</f>
        <v>0</v>
      </c>
      <c r="M31" s="207" t="n">
        <f aca="false">SUM('111678 (0013):111706 (0238)'!M31)</f>
        <v>0</v>
      </c>
      <c r="N31" s="207" t="n">
        <f aca="false">SUM('111678 (0013):111706 (0238)'!N31)</f>
        <v>0</v>
      </c>
      <c r="O31" s="207" t="n">
        <f aca="false">SUM('111678 (0013):111706 (0238)'!O31)</f>
        <v>0</v>
      </c>
      <c r="P31" s="207" t="n">
        <f aca="false">SUM('111678 (0013):111706 (0238)'!P31)</f>
        <v>0</v>
      </c>
      <c r="Q31" s="207" t="n">
        <f aca="false">SUM('111678 (0013):111706 (0238)'!Q31)</f>
        <v>0</v>
      </c>
      <c r="R31" s="207" t="n">
        <f aca="false">SUM('111678 (0013):111706 (0238)'!R31)</f>
        <v>0</v>
      </c>
      <c r="S31" s="207" t="n">
        <f aca="false">SUM('111678 (0013):111706 (0238)'!S31)</f>
        <v>0</v>
      </c>
      <c r="T31" s="207" t="n">
        <f aca="false">SUM('111678 (0013):111706 (0238)'!T31)</f>
        <v>0</v>
      </c>
      <c r="U31" s="207" t="n">
        <f aca="false">SUM('111678 (0013):111706 (0238)'!U31)</f>
        <v>0</v>
      </c>
      <c r="V31" s="207" t="n">
        <f aca="false">SUM('111678 (0013):111706 (0238)'!V31)</f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-3180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f aca="false">SUM('111678 (0013):111706 (0238)'!E32)</f>
        <v>12000</v>
      </c>
      <c r="F32" s="208"/>
      <c r="G32" s="207" t="n">
        <f aca="false">SUM('111678 (0013):111706 (0238)'!G32)</f>
        <v>-11256</v>
      </c>
      <c r="H32" s="209"/>
      <c r="I32" s="207" t="n">
        <f aca="false">SUM('111678 (0013):111706 (0238)'!I32)</f>
        <v>744</v>
      </c>
      <c r="J32" s="206"/>
      <c r="K32" s="207" t="n">
        <f aca="false">SUM('111678 (0013):111706 (0238)'!K32)</f>
        <v>1000</v>
      </c>
      <c r="L32" s="207" t="n">
        <f aca="false">SUM('111678 (0013):111706 (0238)'!L32)</f>
        <v>1000</v>
      </c>
      <c r="M32" s="207" t="n">
        <f aca="false">SUM('111678 (0013):111706 (0238)'!M32)</f>
        <v>1000</v>
      </c>
      <c r="N32" s="207" t="n">
        <f aca="false">SUM('111678 (0013):111706 (0238)'!N32)</f>
        <v>1000</v>
      </c>
      <c r="O32" s="207" t="n">
        <f aca="false">SUM('111678 (0013):111706 (0238)'!O32)</f>
        <v>1000</v>
      </c>
      <c r="P32" s="207" t="n">
        <f aca="false">SUM('111678 (0013):111706 (0238)'!P32)</f>
        <v>1000</v>
      </c>
      <c r="Q32" s="207" t="n">
        <f aca="false">SUM('111678 (0013):111706 (0238)'!Q32)</f>
        <v>1000</v>
      </c>
      <c r="R32" s="207" t="n">
        <f aca="false">SUM('111678 (0013):111706 (0238)'!R32)</f>
        <v>1000</v>
      </c>
      <c r="S32" s="207" t="n">
        <f aca="false">SUM('111678 (0013):111706 (0238)'!S32)</f>
        <v>1000</v>
      </c>
      <c r="T32" s="207" t="n">
        <f aca="false">SUM('111678 (0013):111706 (0238)'!T32)</f>
        <v>1000</v>
      </c>
      <c r="U32" s="207" t="n">
        <f aca="false">SUM('111678 (0013):111706 (0238)'!U32)</f>
        <v>1000</v>
      </c>
      <c r="V32" s="207" t="n">
        <f aca="false">SUM('111678 (0013):111706 (0238)'!V32)</f>
        <v>1000</v>
      </c>
      <c r="W32" s="210" t="n">
        <f aca="false">SUM(K32:V32)</f>
        <v>12000</v>
      </c>
      <c r="X32" s="16"/>
      <c r="Y32" s="210" t="n">
        <f aca="false">W32-E32</f>
        <v>0</v>
      </c>
      <c r="Z32" s="211"/>
      <c r="AA32" s="210" t="n">
        <f aca="false">W32-I32</f>
        <v>11256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f aca="false">SUM('111678 (0013):111706 (0238)'!E33)</f>
        <v>4800</v>
      </c>
      <c r="F33" s="208"/>
      <c r="G33" s="207" t="n">
        <f aca="false">SUM('111678 (0013):111706 (0238)'!G33)</f>
        <v>-3360</v>
      </c>
      <c r="H33" s="209"/>
      <c r="I33" s="207" t="n">
        <f aca="false">SUM('111678 (0013):111706 (0238)'!I33)</f>
        <v>1440</v>
      </c>
      <c r="J33" s="206"/>
      <c r="K33" s="207" t="n">
        <f aca="false">SUM('111678 (0013):111706 (0238)'!K33)</f>
        <v>400</v>
      </c>
      <c r="L33" s="207" t="n">
        <f aca="false">SUM('111678 (0013):111706 (0238)'!L33)</f>
        <v>400</v>
      </c>
      <c r="M33" s="207" t="n">
        <f aca="false">SUM('111678 (0013):111706 (0238)'!M33)</f>
        <v>400</v>
      </c>
      <c r="N33" s="207" t="n">
        <f aca="false">SUM('111678 (0013):111706 (0238)'!N33)</f>
        <v>400</v>
      </c>
      <c r="O33" s="207" t="n">
        <f aca="false">SUM('111678 (0013):111706 (0238)'!O33)</f>
        <v>400</v>
      </c>
      <c r="P33" s="207" t="n">
        <f aca="false">SUM('111678 (0013):111706 (0238)'!P33)</f>
        <v>400</v>
      </c>
      <c r="Q33" s="207" t="n">
        <f aca="false">SUM('111678 (0013):111706 (0238)'!Q33)</f>
        <v>400</v>
      </c>
      <c r="R33" s="207" t="n">
        <f aca="false">SUM('111678 (0013):111706 (0238)'!R33)</f>
        <v>400</v>
      </c>
      <c r="S33" s="207" t="n">
        <f aca="false">SUM('111678 (0013):111706 (0238)'!S33)</f>
        <v>400</v>
      </c>
      <c r="T33" s="207" t="n">
        <f aca="false">SUM('111678 (0013):111706 (0238)'!T33)</f>
        <v>400</v>
      </c>
      <c r="U33" s="207" t="n">
        <f aca="false">SUM('111678 (0013):111706 (0238)'!U33)</f>
        <v>400</v>
      </c>
      <c r="V33" s="207" t="n">
        <f aca="false">SUM('111678 (0013):111706 (0238)'!V33)</f>
        <v>400</v>
      </c>
      <c r="W33" s="210" t="n">
        <f aca="false">SUM(K33:V33)</f>
        <v>4800</v>
      </c>
      <c r="X33" s="16"/>
      <c r="Y33" s="210" t="n">
        <f aca="false">W33-E33</f>
        <v>0</v>
      </c>
      <c r="Z33" s="211"/>
      <c r="AA33" s="210" t="n">
        <f aca="false">W33-I33</f>
        <v>3360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f aca="false">SUM('111678 (0013):111706 (0238)'!E34)</f>
        <v>0</v>
      </c>
      <c r="F34" s="208"/>
      <c r="G34" s="207" t="n">
        <f aca="false">SUM('111678 (0013):111706 (0238)'!G34)</f>
        <v>0</v>
      </c>
      <c r="H34" s="209"/>
      <c r="I34" s="207" t="n">
        <f aca="false">SUM('111678 (0013):111706 (0238)'!I34)</f>
        <v>0</v>
      </c>
      <c r="J34" s="206"/>
      <c r="K34" s="207" t="n">
        <f aca="false">SUM('111678 (0013):111706 (0238)'!K34)</f>
        <v>0</v>
      </c>
      <c r="L34" s="207" t="n">
        <f aca="false">SUM('111678 (0013):111706 (0238)'!L34)</f>
        <v>0</v>
      </c>
      <c r="M34" s="207" t="n">
        <f aca="false">SUM('111678 (0013):111706 (0238)'!M34)</f>
        <v>0</v>
      </c>
      <c r="N34" s="207" t="n">
        <f aca="false">SUM('111678 (0013):111706 (0238)'!N34)</f>
        <v>0</v>
      </c>
      <c r="O34" s="207" t="n">
        <f aca="false">SUM('111678 (0013):111706 (0238)'!O34)</f>
        <v>0</v>
      </c>
      <c r="P34" s="207" t="n">
        <f aca="false">SUM('111678 (0013):111706 (0238)'!P34)</f>
        <v>0</v>
      </c>
      <c r="Q34" s="207" t="n">
        <f aca="false">SUM('111678 (0013):111706 (0238)'!Q34)</f>
        <v>0</v>
      </c>
      <c r="R34" s="207" t="n">
        <f aca="false">SUM('111678 (0013):111706 (0238)'!R34)</f>
        <v>0</v>
      </c>
      <c r="S34" s="207" t="n">
        <f aca="false">SUM('111678 (0013):111706 (0238)'!S34)</f>
        <v>0</v>
      </c>
      <c r="T34" s="207" t="n">
        <f aca="false">SUM('111678 (0013):111706 (0238)'!T34)</f>
        <v>0</v>
      </c>
      <c r="U34" s="207" t="n">
        <f aca="false">SUM('111678 (0013):111706 (0238)'!U34)</f>
        <v>0</v>
      </c>
      <c r="V34" s="207" t="n">
        <f aca="false">SUM('111678 (0013):111706 (0238)'!V34)</f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f aca="false">SUM('111678 (0013):111706 (0238)'!E35)</f>
        <v>0</v>
      </c>
      <c r="F35" s="208"/>
      <c r="G35" s="207" t="n">
        <f aca="false">SUM('111678 (0013):111706 (0238)'!G35)</f>
        <v>0</v>
      </c>
      <c r="H35" s="209"/>
      <c r="I35" s="207" t="n">
        <f aca="false">SUM('111678 (0013):111706 (0238)'!I35)</f>
        <v>0</v>
      </c>
      <c r="J35" s="206"/>
      <c r="K35" s="207" t="n">
        <f aca="false">SUM('111678 (0013):111706 (0238)'!K35)</f>
        <v>0</v>
      </c>
      <c r="L35" s="207" t="n">
        <f aca="false">SUM('111678 (0013):111706 (0238)'!L35)</f>
        <v>0</v>
      </c>
      <c r="M35" s="207" t="n">
        <f aca="false">SUM('111678 (0013):111706 (0238)'!M35)</f>
        <v>0</v>
      </c>
      <c r="N35" s="207" t="n">
        <f aca="false">SUM('111678 (0013):111706 (0238)'!N35)</f>
        <v>0</v>
      </c>
      <c r="O35" s="207" t="n">
        <f aca="false">SUM('111678 (0013):111706 (0238)'!O35)</f>
        <v>0</v>
      </c>
      <c r="P35" s="207" t="n">
        <f aca="false">SUM('111678 (0013):111706 (0238)'!P35)</f>
        <v>0</v>
      </c>
      <c r="Q35" s="207" t="n">
        <f aca="false">SUM('111678 (0013):111706 (0238)'!Q35)</f>
        <v>0</v>
      </c>
      <c r="R35" s="207" t="n">
        <f aca="false">SUM('111678 (0013):111706 (0238)'!R35)</f>
        <v>0</v>
      </c>
      <c r="S35" s="207" t="n">
        <f aca="false">SUM('111678 (0013):111706 (0238)'!S35)</f>
        <v>0</v>
      </c>
      <c r="T35" s="207" t="n">
        <f aca="false">SUM('111678 (0013):111706 (0238)'!T35)</f>
        <v>0</v>
      </c>
      <c r="U35" s="207" t="n">
        <f aca="false">SUM('111678 (0013):111706 (0238)'!U35)</f>
        <v>0</v>
      </c>
      <c r="V35" s="207" t="n">
        <f aca="false">SUM('111678 (0013):111706 (0238)'!V35)</f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f aca="false">SUM('111678 (0013):111706 (0238)'!E36)</f>
        <v>0</v>
      </c>
      <c r="F36" s="208"/>
      <c r="G36" s="207" t="n">
        <f aca="false">SUM('111678 (0013):111706 (0238)'!G36)</f>
        <v>0</v>
      </c>
      <c r="H36" s="209"/>
      <c r="I36" s="207" t="n">
        <f aca="false">SUM('111678 (0013):111706 (0238)'!I36)</f>
        <v>0</v>
      </c>
      <c r="J36" s="206"/>
      <c r="K36" s="207" t="n">
        <f aca="false">SUM('111678 (0013):111706 (0238)'!K36)</f>
        <v>0</v>
      </c>
      <c r="L36" s="207" t="n">
        <f aca="false">SUM('111678 (0013):111706 (0238)'!L36)</f>
        <v>0</v>
      </c>
      <c r="M36" s="207" t="n">
        <f aca="false">SUM('111678 (0013):111706 (0238)'!M36)</f>
        <v>0</v>
      </c>
      <c r="N36" s="207" t="n">
        <f aca="false">SUM('111678 (0013):111706 (0238)'!N36)</f>
        <v>0</v>
      </c>
      <c r="O36" s="207" t="n">
        <f aca="false">SUM('111678 (0013):111706 (0238)'!O36)</f>
        <v>0</v>
      </c>
      <c r="P36" s="207" t="n">
        <f aca="false">SUM('111678 (0013):111706 (0238)'!P36)</f>
        <v>0</v>
      </c>
      <c r="Q36" s="207" t="n">
        <f aca="false">SUM('111678 (0013):111706 (0238)'!Q36)</f>
        <v>0</v>
      </c>
      <c r="R36" s="207" t="n">
        <f aca="false">SUM('111678 (0013):111706 (0238)'!R36)</f>
        <v>0</v>
      </c>
      <c r="S36" s="207" t="n">
        <f aca="false">SUM('111678 (0013):111706 (0238)'!S36)</f>
        <v>0</v>
      </c>
      <c r="T36" s="207" t="n">
        <f aca="false">SUM('111678 (0013):111706 (0238)'!T36)</f>
        <v>0</v>
      </c>
      <c r="U36" s="207" t="n">
        <f aca="false">SUM('111678 (0013):111706 (0238)'!U36)</f>
        <v>0</v>
      </c>
      <c r="V36" s="207" t="n">
        <f aca="false">SUM('111678 (0013):111706 (0238)'!V36)</f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219</v>
      </c>
      <c r="C37" s="205"/>
      <c r="D37" s="206"/>
      <c r="E37" s="207" t="n">
        <f aca="false">SUM('111678 (0013):111706 (0238)'!E37)</f>
        <v>0</v>
      </c>
      <c r="F37" s="208"/>
      <c r="G37" s="207" t="n">
        <f aca="false">SUM('111678 (0013):111706 (0238)'!G37)</f>
        <v>0</v>
      </c>
      <c r="H37" s="209"/>
      <c r="I37" s="207" t="n">
        <f aca="false">SUM('111678 (0013):111706 (0238)'!I37)</f>
        <v>0</v>
      </c>
      <c r="J37" s="206"/>
      <c r="K37" s="207" t="n">
        <f aca="false">SUM('111678 (0013):111706 (0238)'!K37)</f>
        <v>0</v>
      </c>
      <c r="L37" s="207" t="n">
        <f aca="false">SUM('111678 (0013):111706 (0238)'!L37)</f>
        <v>0</v>
      </c>
      <c r="M37" s="207" t="n">
        <f aca="false">SUM('111678 (0013):111706 (0238)'!M37)</f>
        <v>0</v>
      </c>
      <c r="N37" s="207" t="n">
        <f aca="false">SUM('111678 (0013):111706 (0238)'!N37)</f>
        <v>0</v>
      </c>
      <c r="O37" s="207" t="n">
        <f aca="false">SUM('111678 (0013):111706 (0238)'!O37)</f>
        <v>0</v>
      </c>
      <c r="P37" s="207" t="n">
        <f aca="false">SUM('111678 (0013):111706 (0238)'!P37)</f>
        <v>0</v>
      </c>
      <c r="Q37" s="207" t="n">
        <f aca="false">SUM('111678 (0013):111706 (0238)'!Q37)</f>
        <v>0</v>
      </c>
      <c r="R37" s="207" t="n">
        <f aca="false">SUM('111678 (0013):111706 (0238)'!R37)</f>
        <v>0</v>
      </c>
      <c r="S37" s="207" t="n">
        <f aca="false">SUM('111678 (0013):111706 (0238)'!S37)</f>
        <v>0</v>
      </c>
      <c r="T37" s="207" t="n">
        <f aca="false">SUM('111678 (0013):111706 (0238)'!T37)</f>
        <v>0</v>
      </c>
      <c r="U37" s="207" t="n">
        <f aca="false">SUM('111678 (0013):111706 (0238)'!U37)</f>
        <v>0</v>
      </c>
      <c r="V37" s="207" t="n">
        <f aca="false">SUM('111678 (0013):111706 (0238)'!V37)</f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f aca="false">SUM('111678 (0013):111706 (0238)'!E38)</f>
        <v>0</v>
      </c>
      <c r="F38" s="208"/>
      <c r="G38" s="207" t="n">
        <f aca="false">SUM('111678 (0013):111706 (0238)'!G38)</f>
        <v>0</v>
      </c>
      <c r="H38" s="209"/>
      <c r="I38" s="207" t="n">
        <f aca="false">SUM('111678 (0013):111706 (0238)'!I38)</f>
        <v>0</v>
      </c>
      <c r="J38" s="206"/>
      <c r="K38" s="207" t="n">
        <f aca="false">SUM('111678 (0013):111706 (0238)'!K38)</f>
        <v>0</v>
      </c>
      <c r="L38" s="207" t="n">
        <f aca="false">SUM('111678 (0013):111706 (0238)'!L38)</f>
        <v>0</v>
      </c>
      <c r="M38" s="207" t="n">
        <f aca="false">SUM('111678 (0013):111706 (0238)'!M38)</f>
        <v>0</v>
      </c>
      <c r="N38" s="207" t="n">
        <f aca="false">SUM('111678 (0013):111706 (0238)'!N38)</f>
        <v>0</v>
      </c>
      <c r="O38" s="207" t="n">
        <f aca="false">SUM('111678 (0013):111706 (0238)'!O38)</f>
        <v>0</v>
      </c>
      <c r="P38" s="207" t="n">
        <f aca="false">SUM('111678 (0013):111706 (0238)'!P38)</f>
        <v>0</v>
      </c>
      <c r="Q38" s="207" t="n">
        <f aca="false">SUM('111678 (0013):111706 (0238)'!Q38)</f>
        <v>0</v>
      </c>
      <c r="R38" s="207" t="n">
        <f aca="false">SUM('111678 (0013):111706 (0238)'!R38)</f>
        <v>0</v>
      </c>
      <c r="S38" s="207" t="n">
        <f aca="false">SUM('111678 (0013):111706 (0238)'!S38)</f>
        <v>0</v>
      </c>
      <c r="T38" s="207" t="n">
        <f aca="false">SUM('111678 (0013):111706 (0238)'!T38)</f>
        <v>0</v>
      </c>
      <c r="U38" s="207" t="n">
        <f aca="false">SUM('111678 (0013):111706 (0238)'!U38)</f>
        <v>0</v>
      </c>
      <c r="V38" s="207" t="n">
        <f aca="false">SUM('111678 (0013):111706 (0238)'!V38)</f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f aca="false">SUM('111678 (0013):111706 (0238)'!E39)</f>
        <v>0</v>
      </c>
      <c r="F39" s="208"/>
      <c r="G39" s="213" t="n">
        <f aca="false">SUM('111678 (0013):111706 (0238)'!G39)</f>
        <v>0</v>
      </c>
      <c r="H39" s="209"/>
      <c r="I39" s="213" t="n">
        <f aca="false">SUM('111678 (0013):111706 (0238)'!I39)</f>
        <v>0</v>
      </c>
      <c r="J39" s="206"/>
      <c r="K39" s="213" t="n">
        <f aca="false">SUM('111678 (0013):111706 (0238)'!K39)</f>
        <v>0</v>
      </c>
      <c r="L39" s="213" t="n">
        <f aca="false">SUM('111678 (0013):111706 (0238)'!L39)</f>
        <v>0</v>
      </c>
      <c r="M39" s="213" t="n">
        <f aca="false">SUM('111678 (0013):111706 (0238)'!M39)</f>
        <v>0</v>
      </c>
      <c r="N39" s="213" t="n">
        <f aca="false">SUM('111678 (0013):111706 (0238)'!N39)</f>
        <v>0</v>
      </c>
      <c r="O39" s="213" t="n">
        <f aca="false">SUM('111678 (0013):111706 (0238)'!O39)</f>
        <v>0</v>
      </c>
      <c r="P39" s="213" t="n">
        <f aca="false">SUM('111678 (0013):111706 (0238)'!P39)</f>
        <v>0</v>
      </c>
      <c r="Q39" s="213" t="n">
        <f aca="false">SUM('111678 (0013):111706 (0238)'!Q39)</f>
        <v>0</v>
      </c>
      <c r="R39" s="213" t="n">
        <f aca="false">SUM('111678 (0013):111706 (0238)'!R39)</f>
        <v>0</v>
      </c>
      <c r="S39" s="213" t="n">
        <f aca="false">SUM('111678 (0013):111706 (0238)'!S39)</f>
        <v>0</v>
      </c>
      <c r="T39" s="213" t="n">
        <f aca="false">SUM('111678 (0013):111706 (0238)'!T39)</f>
        <v>0</v>
      </c>
      <c r="U39" s="213" t="n">
        <f aca="false">SUM('111678 (0013):111706 (0238)'!U39)</f>
        <v>0</v>
      </c>
      <c r="V39" s="213" t="n">
        <f aca="false">SUM('111678 (0013):111706 (0238)'!V39)</f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f aca="false">SUM(E14:E39)</f>
        <v>6079825</v>
      </c>
      <c r="F40" s="220"/>
      <c r="G40" s="219" t="n">
        <f aca="false">SUM(G14:G39)</f>
        <v>-10947</v>
      </c>
      <c r="H40" s="49"/>
      <c r="I40" s="219" t="n">
        <f aca="false">SUM(I14:I39)</f>
        <v>6068878</v>
      </c>
      <c r="J40" s="218"/>
      <c r="K40" s="219" t="n">
        <f aca="false">SUM(K14:K39)</f>
        <v>495358.576666667</v>
      </c>
      <c r="L40" s="219" t="n">
        <f aca="false">SUM(L14:L39)</f>
        <v>495358.576666667</v>
      </c>
      <c r="M40" s="219" t="n">
        <f aca="false">SUM(M14:M39)</f>
        <v>495358.576666667</v>
      </c>
      <c r="N40" s="219" t="n">
        <f aca="false">SUM(N14:N39)</f>
        <v>495358.576666667</v>
      </c>
      <c r="O40" s="219" t="n">
        <f aca="false">SUM(O14:O39)</f>
        <v>495358.576666667</v>
      </c>
      <c r="P40" s="219" t="n">
        <f aca="false">SUM(P14:P39)</f>
        <v>495358.576666667</v>
      </c>
      <c r="Q40" s="219" t="n">
        <f aca="false">SUM(Q14:Q39)</f>
        <v>495358.576666667</v>
      </c>
      <c r="R40" s="219" t="n">
        <f aca="false">SUM(R14:R39)</f>
        <v>495358.576666667</v>
      </c>
      <c r="S40" s="219" t="n">
        <f aca="false">SUM(S14:S39)</f>
        <v>495358.576666667</v>
      </c>
      <c r="T40" s="219" t="n">
        <f aca="false">SUM(T14:T39)</f>
        <v>495358.576666667</v>
      </c>
      <c r="U40" s="219" t="n">
        <f aca="false">SUM(U14:U39)</f>
        <v>495358.576666667</v>
      </c>
      <c r="V40" s="219" t="n">
        <f aca="false">SUM(V14:V39)</f>
        <v>495358.576666667</v>
      </c>
      <c r="W40" s="221" t="n">
        <f aca="false">SUM(W14:W39)</f>
        <v>5944302.92</v>
      </c>
      <c r="X40" s="222"/>
      <c r="Y40" s="221" t="n">
        <f aca="false">SUM(Y14:Y39)</f>
        <v>-135522.08</v>
      </c>
      <c r="Z40" s="223"/>
      <c r="AA40" s="221" t="n">
        <f aca="false">SUM(AA14:AA39)</f>
        <v>-124575.08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f aca="false">SUM('111678 (0013):111706 (0238)'!E41)</f>
        <v>319534</v>
      </c>
      <c r="F41" s="208"/>
      <c r="G41" s="207" t="n">
        <f aca="false">SUM('111678 (0013):111706 (0238)'!G41)</f>
        <v>-28982</v>
      </c>
      <c r="H41" s="209"/>
      <c r="I41" s="207" t="n">
        <f aca="false">SUM('111678 (0013):111706 (0238)'!I41)</f>
        <v>290552</v>
      </c>
      <c r="J41" s="206"/>
      <c r="K41" s="210" t="n">
        <f aca="false">SUM('111678 (0013):111706 (0238)'!K41)</f>
        <v>27615</v>
      </c>
      <c r="L41" s="210" t="n">
        <f aca="false">SUM('111678 (0013):111706 (0238)'!L41)</f>
        <v>27614.4166666667</v>
      </c>
      <c r="M41" s="210" t="n">
        <f aca="false">SUM('111678 (0013):111706 (0238)'!M41)</f>
        <v>27614.4166666667</v>
      </c>
      <c r="N41" s="210" t="n">
        <f aca="false">SUM('111678 (0013):111706 (0238)'!N41)</f>
        <v>27614.4166666667</v>
      </c>
      <c r="O41" s="210" t="n">
        <f aca="false">SUM('111678 (0013):111706 (0238)'!O41)</f>
        <v>27614.4166666667</v>
      </c>
      <c r="P41" s="210" t="n">
        <f aca="false">SUM('111678 (0013):111706 (0238)'!P41)</f>
        <v>27614.4166666667</v>
      </c>
      <c r="Q41" s="210" t="n">
        <f aca="false">SUM('111678 (0013):111706 (0238)'!Q41)</f>
        <v>27614.4166666667</v>
      </c>
      <c r="R41" s="210" t="n">
        <f aca="false">SUM('111678 (0013):111706 (0238)'!R41)</f>
        <v>27614.4166666667</v>
      </c>
      <c r="S41" s="210" t="n">
        <f aca="false">SUM('111678 (0013):111706 (0238)'!S41)</f>
        <v>27614.4166666667</v>
      </c>
      <c r="T41" s="210" t="n">
        <f aca="false">SUM('111678 (0013):111706 (0238)'!T41)</f>
        <v>27614.4166666667</v>
      </c>
      <c r="U41" s="210" t="n">
        <f aca="false">SUM('111678 (0013):111706 (0238)'!U41)</f>
        <v>27614.4166666667</v>
      </c>
      <c r="V41" s="210" t="n">
        <f aca="false">SUM('111678 (0013):111706 (0238)'!V41)</f>
        <v>27614.4166666667</v>
      </c>
      <c r="W41" s="210" t="n">
        <f aca="false">SUM(K41:V41)</f>
        <v>331373.583333333</v>
      </c>
      <c r="X41" s="16"/>
      <c r="Y41" s="210" t="n">
        <f aca="false">W41-E41</f>
        <v>11839.5833333334</v>
      </c>
      <c r="Z41" s="16"/>
      <c r="AA41" s="210" t="n">
        <f aca="false">W41-I41</f>
        <v>40821.5833333334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f aca="false">SUM('111678 (0013):111706 (0238)'!E42)</f>
        <v>203349</v>
      </c>
      <c r="F42" s="208"/>
      <c r="G42" s="213" t="n">
        <f aca="false">SUM('111678 (0013):111706 (0238)'!G42)</f>
        <v>-13768</v>
      </c>
      <c r="H42" s="209"/>
      <c r="I42" s="213" t="n">
        <f aca="false">SUM('111678 (0013):111706 (0238)'!I42)</f>
        <v>189581</v>
      </c>
      <c r="J42" s="206"/>
      <c r="K42" s="214" t="n">
        <f aca="false">SUM('111678 (0013):111706 (0238)'!K42)</f>
        <v>15482.83</v>
      </c>
      <c r="L42" s="214" t="n">
        <f aca="false">SUM('111678 (0013):111706 (0238)'!L42)</f>
        <v>39760.74666</v>
      </c>
      <c r="M42" s="214" t="n">
        <f aca="false">SUM('111678 (0013):111706 (0238)'!M42)</f>
        <v>15482.83</v>
      </c>
      <c r="N42" s="214" t="n">
        <f aca="false">SUM('111678 (0013):111706 (0238)'!N42)</f>
        <v>15482.83</v>
      </c>
      <c r="O42" s="214" t="n">
        <f aca="false">SUM('111678 (0013):111706 (0238)'!O42)</f>
        <v>15482.83</v>
      </c>
      <c r="P42" s="214" t="n">
        <f aca="false">SUM('111678 (0013):111706 (0238)'!P42)</f>
        <v>15482.83</v>
      </c>
      <c r="Q42" s="214" t="n">
        <f aca="false">SUM('111678 (0013):111706 (0238)'!Q42)</f>
        <v>15482.83</v>
      </c>
      <c r="R42" s="214" t="n">
        <f aca="false">SUM('111678 (0013):111706 (0238)'!R42)</f>
        <v>15482.83</v>
      </c>
      <c r="S42" s="214" t="n">
        <f aca="false">SUM('111678 (0013):111706 (0238)'!S42)</f>
        <v>15482.83</v>
      </c>
      <c r="T42" s="214" t="n">
        <f aca="false">SUM('111678 (0013):111706 (0238)'!T42)</f>
        <v>15482.83</v>
      </c>
      <c r="U42" s="214" t="n">
        <f aca="false">SUM('111678 (0013):111706 (0238)'!U42)</f>
        <v>15482.83</v>
      </c>
      <c r="V42" s="214" t="n">
        <f aca="false">SUM('111678 (0013):111706 (0238)'!V42)</f>
        <v>15482.83</v>
      </c>
      <c r="W42" s="214" t="n">
        <f aca="false">SUM(K42:V42)</f>
        <v>210071.87666</v>
      </c>
      <c r="X42" s="16"/>
      <c r="Y42" s="214" t="n">
        <f aca="false">W42-E42</f>
        <v>6722.87666000001</v>
      </c>
      <c r="Z42" s="16"/>
      <c r="AA42" s="214" t="n">
        <f aca="false">W42-I42</f>
        <v>20490.87666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f aca="false">+E42+E41</f>
        <v>522883</v>
      </c>
      <c r="F43" s="220"/>
      <c r="G43" s="219" t="n">
        <f aca="false">+G42+G41</f>
        <v>-42750</v>
      </c>
      <c r="H43" s="49"/>
      <c r="I43" s="219" t="n">
        <f aca="false">+I42+I41</f>
        <v>480133</v>
      </c>
      <c r="J43" s="218"/>
      <c r="K43" s="219" t="n">
        <f aca="false">+K42+K41</f>
        <v>43097.83</v>
      </c>
      <c r="L43" s="219" t="n">
        <f aca="false">+L42+L41</f>
        <v>67375.1633266667</v>
      </c>
      <c r="M43" s="219" t="n">
        <f aca="false">+M42+M41</f>
        <v>43097.2466666667</v>
      </c>
      <c r="N43" s="219" t="n">
        <f aca="false">+N42+N41</f>
        <v>43097.2466666667</v>
      </c>
      <c r="O43" s="219" t="n">
        <f aca="false">+O42+O41</f>
        <v>43097.2466666667</v>
      </c>
      <c r="P43" s="219" t="n">
        <f aca="false">+P42+P41</f>
        <v>43097.2466666667</v>
      </c>
      <c r="Q43" s="219" t="n">
        <f aca="false">+Q42+Q41</f>
        <v>43097.2466666667</v>
      </c>
      <c r="R43" s="219" t="n">
        <f aca="false">+R42+R41</f>
        <v>43097.2466666667</v>
      </c>
      <c r="S43" s="219" t="n">
        <f aca="false">+S42+S41</f>
        <v>43097.2466666667</v>
      </c>
      <c r="T43" s="219" t="n">
        <f aca="false">+T42+T41</f>
        <v>43097.2466666667</v>
      </c>
      <c r="U43" s="219" t="n">
        <f aca="false">+U42+U41</f>
        <v>43097.2466666667</v>
      </c>
      <c r="V43" s="219" t="n">
        <f aca="false">+V42+V41</f>
        <v>43097.2466666667</v>
      </c>
      <c r="W43" s="219" t="n">
        <f aca="false">SUM(W41:W42)</f>
        <v>541445.459993333</v>
      </c>
      <c r="X43" s="222"/>
      <c r="Y43" s="221" t="n">
        <f aca="false">SUM(Y41:Y42)</f>
        <v>18562.4599933334</v>
      </c>
      <c r="Z43" s="222"/>
      <c r="AA43" s="221" t="n">
        <f aca="false">SUM(AA41:AA42)</f>
        <v>61312.4599933334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f aca="false">SUM('111678 (0013):111706 (0238)'!E44)</f>
        <v>0</v>
      </c>
      <c r="F44" s="208"/>
      <c r="G44" s="207" t="n">
        <f aca="false">SUM('111678 (0013):111706 (0238)'!G44)</f>
        <v>0</v>
      </c>
      <c r="H44" s="209"/>
      <c r="I44" s="207" t="n">
        <f aca="false">SUM('111678 (0013):111706 (0238)'!I44)</f>
        <v>0</v>
      </c>
      <c r="J44" s="206"/>
      <c r="K44" s="207" t="n">
        <f aca="false">SUM('111678 (0013):111706 (0238)'!K44)</f>
        <v>0</v>
      </c>
      <c r="L44" s="207" t="n">
        <f aca="false">SUM('111678 (0013):111706 (0238)'!L44)</f>
        <v>0</v>
      </c>
      <c r="M44" s="207" t="n">
        <f aca="false">SUM('111678 (0013):111706 (0238)'!M44)</f>
        <v>0</v>
      </c>
      <c r="N44" s="207" t="n">
        <f aca="false">SUM('111678 (0013):111706 (0238)'!N44)</f>
        <v>0</v>
      </c>
      <c r="O44" s="207" t="n">
        <f aca="false">SUM('111678 (0013):111706 (0238)'!O44)</f>
        <v>0</v>
      </c>
      <c r="P44" s="207" t="n">
        <f aca="false">SUM('111678 (0013):111706 (0238)'!P44)</f>
        <v>0</v>
      </c>
      <c r="Q44" s="207" t="n">
        <f aca="false">SUM('111678 (0013):111706 (0238)'!Q44)</f>
        <v>0</v>
      </c>
      <c r="R44" s="207" t="n">
        <f aca="false">SUM('111678 (0013):111706 (0238)'!R44)</f>
        <v>0</v>
      </c>
      <c r="S44" s="207" t="n">
        <f aca="false">SUM('111678 (0013):111706 (0238)'!S44)</f>
        <v>0</v>
      </c>
      <c r="T44" s="207" t="n">
        <f aca="false">SUM('111678 (0013):111706 (0238)'!T44)</f>
        <v>0</v>
      </c>
      <c r="U44" s="207" t="n">
        <f aca="false">SUM('111678 (0013):111706 (0238)'!U44)</f>
        <v>0</v>
      </c>
      <c r="V44" s="207" t="n">
        <f aca="false">SUM('111678 (0013):111706 (0238)'!V44)</f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f aca="false">SUM('111678 (0013):111706 (0238)'!E45)</f>
        <v>0</v>
      </c>
      <c r="F45" s="208"/>
      <c r="G45" s="207" t="n">
        <f aca="false">SUM('111678 (0013):111706 (0238)'!G45)</f>
        <v>0</v>
      </c>
      <c r="H45" s="209"/>
      <c r="I45" s="207" t="n">
        <f aca="false">SUM('111678 (0013):111706 (0238)'!I45)</f>
        <v>0</v>
      </c>
      <c r="J45" s="206"/>
      <c r="K45" s="207" t="n">
        <f aca="false">SUM('111678 (0013):111706 (0238)'!K45)</f>
        <v>0</v>
      </c>
      <c r="L45" s="207" t="n">
        <f aca="false">SUM('111678 (0013):111706 (0238)'!L45)</f>
        <v>0</v>
      </c>
      <c r="M45" s="207" t="n">
        <f aca="false">SUM('111678 (0013):111706 (0238)'!M45)</f>
        <v>0</v>
      </c>
      <c r="N45" s="207" t="n">
        <f aca="false">SUM('111678 (0013):111706 (0238)'!N45)</f>
        <v>0</v>
      </c>
      <c r="O45" s="207" t="n">
        <f aca="false">SUM('111678 (0013):111706 (0238)'!O45)</f>
        <v>0</v>
      </c>
      <c r="P45" s="207" t="n">
        <f aca="false">SUM('111678 (0013):111706 (0238)'!P45)</f>
        <v>0</v>
      </c>
      <c r="Q45" s="207" t="n">
        <f aca="false">SUM('111678 (0013):111706 (0238)'!Q45)</f>
        <v>0</v>
      </c>
      <c r="R45" s="207" t="n">
        <f aca="false">SUM('111678 (0013):111706 (0238)'!R45)</f>
        <v>0</v>
      </c>
      <c r="S45" s="207" t="n">
        <f aca="false">SUM('111678 (0013):111706 (0238)'!S45)</f>
        <v>0</v>
      </c>
      <c r="T45" s="207" t="n">
        <f aca="false">SUM('111678 (0013):111706 (0238)'!T45)</f>
        <v>0</v>
      </c>
      <c r="U45" s="207" t="n">
        <f aca="false">SUM('111678 (0013):111706 (0238)'!U45)</f>
        <v>0</v>
      </c>
      <c r="V45" s="207" t="n">
        <f aca="false">SUM('111678 (0013):111706 (0238)'!V45)</f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f aca="false">SUM('111678 (0013):111706 (0238)'!E46)</f>
        <v>300406</v>
      </c>
      <c r="F46" s="208"/>
      <c r="G46" s="207" t="n">
        <f aca="false">SUM('111678 (0013):111706 (0238)'!G46)</f>
        <v>-21608</v>
      </c>
      <c r="H46" s="209"/>
      <c r="I46" s="207" t="n">
        <f aca="false">SUM('111678 (0013):111706 (0238)'!I46)</f>
        <v>278798</v>
      </c>
      <c r="J46" s="206"/>
      <c r="K46" s="210" t="n">
        <f aca="false">SUM('111678 (0013):111706 (0238)'!K46)</f>
        <v>22652.1775</v>
      </c>
      <c r="L46" s="210" t="n">
        <f aca="false">SUM('111678 (0013):111706 (0238)'!L46)</f>
        <v>22652.1775</v>
      </c>
      <c r="M46" s="210" t="n">
        <f aca="false">SUM('111678 (0013):111706 (0238)'!M46)</f>
        <v>22652.1775</v>
      </c>
      <c r="N46" s="210" t="n">
        <f aca="false">SUM('111678 (0013):111706 (0238)'!N46)</f>
        <v>22652.1775</v>
      </c>
      <c r="O46" s="210" t="n">
        <f aca="false">SUM('111678 (0013):111706 (0238)'!O46)</f>
        <v>22652.1775</v>
      </c>
      <c r="P46" s="210" t="n">
        <f aca="false">SUM('111678 (0013):111706 (0238)'!P46)</f>
        <v>22652.1775</v>
      </c>
      <c r="Q46" s="210" t="n">
        <f aca="false">SUM('111678 (0013):111706 (0238)'!Q46)</f>
        <v>22652.1775</v>
      </c>
      <c r="R46" s="210" t="n">
        <f aca="false">SUM('111678 (0013):111706 (0238)'!R46)</f>
        <v>22652.1775</v>
      </c>
      <c r="S46" s="210" t="n">
        <f aca="false">SUM('111678 (0013):111706 (0238)'!S46)</f>
        <v>22652.1775</v>
      </c>
      <c r="T46" s="210" t="n">
        <f aca="false">SUM('111678 (0013):111706 (0238)'!T46)</f>
        <v>22652.1775</v>
      </c>
      <c r="U46" s="210" t="n">
        <f aca="false">SUM('111678 (0013):111706 (0238)'!U46)</f>
        <v>22652.1775</v>
      </c>
      <c r="V46" s="210" t="n">
        <f aca="false">SUM('111678 (0013):111706 (0238)'!V46)</f>
        <v>22652.1775</v>
      </c>
      <c r="W46" s="210" t="n">
        <f aca="false">SUM(K46:V46)</f>
        <v>271826.13</v>
      </c>
      <c r="X46" s="16"/>
      <c r="Y46" s="210" t="n">
        <f aca="false">W46-E46</f>
        <v>-28579.87</v>
      </c>
      <c r="Z46" s="16"/>
      <c r="AA46" s="210" t="n">
        <f aca="false">W46-I46</f>
        <v>-6971.87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f aca="false">SUM('111678 (0013):111706 (0238)'!E47)</f>
        <v>66694</v>
      </c>
      <c r="F47" s="208"/>
      <c r="G47" s="213" t="n">
        <f aca="false">SUM('111678 (0013):111706 (0238)'!G47)</f>
        <v>-2902</v>
      </c>
      <c r="H47" s="209"/>
      <c r="I47" s="213" t="n">
        <f aca="false">SUM('111678 (0013):111706 (0238)'!I47)</f>
        <v>63792</v>
      </c>
      <c r="J47" s="206"/>
      <c r="K47" s="214" t="n">
        <f aca="false">SUM('111678 (0013):111706 (0238)'!K47)</f>
        <v>5349.575</v>
      </c>
      <c r="L47" s="214" t="n">
        <f aca="false">SUM('111678 (0013):111706 (0238)'!L47)</f>
        <v>5349.575</v>
      </c>
      <c r="M47" s="214" t="n">
        <f aca="false">SUM('111678 (0013):111706 (0238)'!M47)</f>
        <v>5349.575</v>
      </c>
      <c r="N47" s="214" t="n">
        <f aca="false">SUM('111678 (0013):111706 (0238)'!N47)</f>
        <v>5349.575</v>
      </c>
      <c r="O47" s="214" t="n">
        <f aca="false">SUM('111678 (0013):111706 (0238)'!O47)</f>
        <v>5349.575</v>
      </c>
      <c r="P47" s="214" t="n">
        <f aca="false">SUM('111678 (0013):111706 (0238)'!P47)</f>
        <v>5349.575</v>
      </c>
      <c r="Q47" s="214" t="n">
        <f aca="false">SUM('111678 (0013):111706 (0238)'!Q47)</f>
        <v>5349.575</v>
      </c>
      <c r="R47" s="214" t="n">
        <f aca="false">SUM('111678 (0013):111706 (0238)'!R47)</f>
        <v>5349.575</v>
      </c>
      <c r="S47" s="214" t="n">
        <f aca="false">SUM('111678 (0013):111706 (0238)'!S47)</f>
        <v>5349.575</v>
      </c>
      <c r="T47" s="214" t="n">
        <f aca="false">SUM('111678 (0013):111706 (0238)'!T47)</f>
        <v>5349.575</v>
      </c>
      <c r="U47" s="214" t="n">
        <f aca="false">SUM('111678 (0013):111706 (0238)'!U47)</f>
        <v>5349.575</v>
      </c>
      <c r="V47" s="214" t="n">
        <f aca="false">SUM('111678 (0013):111706 (0238)'!V47)</f>
        <v>5349.575</v>
      </c>
      <c r="W47" s="214" t="n">
        <f aca="false">SUM(K47:V47)</f>
        <v>64194.9</v>
      </c>
      <c r="X47" s="16"/>
      <c r="Y47" s="214" t="n">
        <f aca="false">W47-E47</f>
        <v>-2499.10000000001</v>
      </c>
      <c r="Z47" s="16"/>
      <c r="AA47" s="214" t="n">
        <f aca="false">W47-I47</f>
        <v>402.899999999994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f aca="false">SUM(E44:E47)</f>
        <v>367100</v>
      </c>
      <c r="F48" s="220"/>
      <c r="G48" s="225" t="n">
        <f aca="false">SUM(G44:G47)</f>
        <v>-24510</v>
      </c>
      <c r="H48" s="49"/>
      <c r="I48" s="225" t="n">
        <f aca="false">SUM(I44:I47)</f>
        <v>342590</v>
      </c>
      <c r="J48" s="218"/>
      <c r="K48" s="225" t="n">
        <f aca="false">SUM(K44:K47)</f>
        <v>28001.7525</v>
      </c>
      <c r="L48" s="225" t="n">
        <f aca="false">SUM(L44:L47)</f>
        <v>28001.7525</v>
      </c>
      <c r="M48" s="225" t="n">
        <f aca="false">SUM(M44:M47)</f>
        <v>28001.7525</v>
      </c>
      <c r="N48" s="225" t="n">
        <f aca="false">SUM(N44:N47)</f>
        <v>28001.7525</v>
      </c>
      <c r="O48" s="225" t="n">
        <f aca="false">SUM(O44:O47)</f>
        <v>28001.7525</v>
      </c>
      <c r="P48" s="225" t="n">
        <f aca="false">SUM(P44:P47)</f>
        <v>28001.7525</v>
      </c>
      <c r="Q48" s="225" t="n">
        <f aca="false">SUM(Q44:Q47)</f>
        <v>28001.7525</v>
      </c>
      <c r="R48" s="225" t="n">
        <f aca="false">SUM(R44:R47)</f>
        <v>28001.7525</v>
      </c>
      <c r="S48" s="225" t="n">
        <f aca="false">SUM(S44:S47)</f>
        <v>28001.7525</v>
      </c>
      <c r="T48" s="225" t="n">
        <f aca="false">SUM(T44:T47)</f>
        <v>28001.7525</v>
      </c>
      <c r="U48" s="225" t="n">
        <f aca="false">SUM(U44:U47)</f>
        <v>28001.7525</v>
      </c>
      <c r="V48" s="225" t="n">
        <f aca="false">SUM(V44:V47)</f>
        <v>28001.7525</v>
      </c>
      <c r="W48" s="225" t="n">
        <f aca="false">SUM(K48:V48)</f>
        <v>336021.03</v>
      </c>
      <c r="X48" s="222"/>
      <c r="Y48" s="225" t="n">
        <f aca="false">SUM(Y44:Y47)</f>
        <v>-31078.97</v>
      </c>
      <c r="Z48" s="223"/>
      <c r="AA48" s="225" t="n">
        <f aca="false">SUM(AA44:AA47)</f>
        <v>-6568.97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f aca="false">+E48+E43+E40</f>
        <v>6969808</v>
      </c>
      <c r="F49" s="220"/>
      <c r="G49" s="225" t="n">
        <f aca="false">+G48+G43+G40</f>
        <v>-78207</v>
      </c>
      <c r="H49" s="49"/>
      <c r="I49" s="225" t="n">
        <f aca="false">+I48+I43+I40</f>
        <v>6891601</v>
      </c>
      <c r="J49" s="206"/>
      <c r="K49" s="225" t="n">
        <f aca="false">+K48+K43+K40</f>
        <v>566458.159166667</v>
      </c>
      <c r="L49" s="225" t="n">
        <f aca="false">+L48+L43+L40</f>
        <v>590735.492493333</v>
      </c>
      <c r="M49" s="225" t="n">
        <f aca="false">+M48+M43+M40</f>
        <v>566457.575833333</v>
      </c>
      <c r="N49" s="225" t="n">
        <f aca="false">+N48+N43+N40</f>
        <v>566457.575833333</v>
      </c>
      <c r="O49" s="225" t="n">
        <f aca="false">+O48+O43+O40</f>
        <v>566457.575833333</v>
      </c>
      <c r="P49" s="225" t="n">
        <f aca="false">+P48+P43+P40</f>
        <v>566457.575833333</v>
      </c>
      <c r="Q49" s="225" t="n">
        <f aca="false">+Q48+Q43+Q40</f>
        <v>566457.575833333</v>
      </c>
      <c r="R49" s="225" t="n">
        <f aca="false">+R48+R43+R40</f>
        <v>566457.575833333</v>
      </c>
      <c r="S49" s="225" t="n">
        <f aca="false">+S48+S43+S40</f>
        <v>566457.575833333</v>
      </c>
      <c r="T49" s="225" t="n">
        <f aca="false">+T48+T43+T40</f>
        <v>566457.575833333</v>
      </c>
      <c r="U49" s="225" t="n">
        <f aca="false">+U48+U43+U40</f>
        <v>566457.575833333</v>
      </c>
      <c r="V49" s="225" t="n">
        <f aca="false">+V48+V43+V40</f>
        <v>566457.575833333</v>
      </c>
      <c r="W49" s="225" t="n">
        <f aca="false">SUM(K49:V49)</f>
        <v>6821769.40999333</v>
      </c>
      <c r="X49" s="16"/>
      <c r="Y49" s="225" t="n">
        <f aca="false">W49-E49</f>
        <v>-148038.590006666</v>
      </c>
      <c r="Z49" s="223"/>
      <c r="AA49" s="225" t="n">
        <f aca="false">W49-I49</f>
        <v>-69831.5900066663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7"/>
      <c r="H50" s="209"/>
      <c r="I50" s="227"/>
      <c r="J50" s="206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16"/>
      <c r="Y50" s="228"/>
      <c r="Z50" s="211"/>
      <c r="AA50" s="228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f aca="false">SUM('111678 (0013):111706 (0238)'!E51)</f>
        <v>-178835</v>
      </c>
      <c r="F51" s="208"/>
      <c r="G51" s="207" t="n">
        <f aca="false">SUM('111678 (0013):111706 (0238)'!G51)</f>
        <v>-112040</v>
      </c>
      <c r="H51" s="209"/>
      <c r="I51" s="207" t="n">
        <f aca="false">SUM('111678 (0013):111706 (0238)'!I51)</f>
        <v>-290875</v>
      </c>
      <c r="J51" s="206"/>
      <c r="K51" s="207" t="n">
        <f aca="false">SUM('111678 (0013):111706 (0238)'!K51)</f>
        <v>-26077.5416666667</v>
      </c>
      <c r="L51" s="207" t="n">
        <f aca="false">SUM('111678 (0013):111706 (0238)'!L51)</f>
        <v>-26077.5416666667</v>
      </c>
      <c r="M51" s="207" t="n">
        <f aca="false">SUM('111678 (0013):111706 (0238)'!M51)</f>
        <v>-26077.5416666667</v>
      </c>
      <c r="N51" s="207" t="n">
        <f aca="false">SUM('111678 (0013):111706 (0238)'!N51)</f>
        <v>-26077.5416666667</v>
      </c>
      <c r="O51" s="207" t="n">
        <f aca="false">SUM('111678 (0013):111706 (0238)'!O51)</f>
        <v>-26077.5416666667</v>
      </c>
      <c r="P51" s="207" t="n">
        <f aca="false">SUM('111678 (0013):111706 (0238)'!P51)</f>
        <v>-26077.5416666667</v>
      </c>
      <c r="Q51" s="207" t="n">
        <f aca="false">SUM('111678 (0013):111706 (0238)'!Q51)</f>
        <v>-26077.5416666667</v>
      </c>
      <c r="R51" s="207" t="n">
        <f aca="false">SUM('111678 (0013):111706 (0238)'!R51)</f>
        <v>-26077.5416666667</v>
      </c>
      <c r="S51" s="207" t="n">
        <f aca="false">SUM('111678 (0013):111706 (0238)'!S51)</f>
        <v>-26077.5416666667</v>
      </c>
      <c r="T51" s="207" t="n">
        <f aca="false">SUM('111678 (0013):111706 (0238)'!T51)</f>
        <v>-26077.5416666667</v>
      </c>
      <c r="U51" s="207" t="n">
        <f aca="false">SUM('111678 (0013):111706 (0238)'!U51)</f>
        <v>-26077.5416666667</v>
      </c>
      <c r="V51" s="207" t="n">
        <f aca="false">SUM('111678 (0013):111706 (0238)'!V51)</f>
        <v>-26077.5416666667</v>
      </c>
      <c r="W51" s="210" t="n">
        <f aca="false">SUM(K51:V51)</f>
        <v>-312930.5</v>
      </c>
      <c r="X51" s="16"/>
      <c r="Y51" s="210" t="n">
        <f aca="false">W51-E51</f>
        <v>-134095.5</v>
      </c>
      <c r="Z51" s="211"/>
      <c r="AA51" s="210" t="n">
        <f aca="false">W51-I51</f>
        <v>-22055.5000000001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f aca="false">SUM('111678 (0013):111706 (0238)'!E52)</f>
        <v>-22643</v>
      </c>
      <c r="F52" s="208"/>
      <c r="G52" s="207" t="n">
        <f aca="false">SUM('111678 (0013):111706 (0238)'!G52)</f>
        <v>-10500</v>
      </c>
      <c r="H52" s="209"/>
      <c r="I52" s="207" t="n">
        <f aca="false">SUM('111678 (0013):111706 (0238)'!I52)</f>
        <v>-33143</v>
      </c>
      <c r="J52" s="206"/>
      <c r="K52" s="207" t="n">
        <f aca="false">SUM('111678 (0013):111706 (0238)'!K52)</f>
        <v>-2204.91666666667</v>
      </c>
      <c r="L52" s="207" t="n">
        <f aca="false">SUM('111678 (0013):111706 (0238)'!L52)</f>
        <v>-2204.91666666667</v>
      </c>
      <c r="M52" s="207" t="n">
        <f aca="false">SUM('111678 (0013):111706 (0238)'!M52)</f>
        <v>-2204.91666666667</v>
      </c>
      <c r="N52" s="207" t="n">
        <f aca="false">SUM('111678 (0013):111706 (0238)'!N52)</f>
        <v>-2204.91666666667</v>
      </c>
      <c r="O52" s="207" t="n">
        <f aca="false">SUM('111678 (0013):111706 (0238)'!O52)</f>
        <v>-2204.91666666667</v>
      </c>
      <c r="P52" s="207" t="n">
        <f aca="false">SUM('111678 (0013):111706 (0238)'!P52)</f>
        <v>-2204.91666666667</v>
      </c>
      <c r="Q52" s="207" t="n">
        <f aca="false">SUM('111678 (0013):111706 (0238)'!Q52)</f>
        <v>-2204.91666666667</v>
      </c>
      <c r="R52" s="207" t="n">
        <f aca="false">SUM('111678 (0013):111706 (0238)'!R52)</f>
        <v>-2204.91666666667</v>
      </c>
      <c r="S52" s="207" t="n">
        <f aca="false">SUM('111678 (0013):111706 (0238)'!S52)</f>
        <v>-2204.91666666667</v>
      </c>
      <c r="T52" s="207" t="n">
        <f aca="false">SUM('111678 (0013):111706 (0238)'!T52)</f>
        <v>-2204.91666666667</v>
      </c>
      <c r="U52" s="207" t="n">
        <f aca="false">SUM('111678 (0013):111706 (0238)'!U52)</f>
        <v>-2204.91666666667</v>
      </c>
      <c r="V52" s="207" t="n">
        <f aca="false">SUM('111678 (0013):111706 (0238)'!V52)</f>
        <v>-2204.91666666667</v>
      </c>
      <c r="W52" s="210" t="n">
        <f aca="false">SUM(K52:V52)</f>
        <v>-26459</v>
      </c>
      <c r="X52" s="16"/>
      <c r="Y52" s="210" t="n">
        <f aca="false">W52-E52</f>
        <v>-3816</v>
      </c>
      <c r="Z52" s="211"/>
      <c r="AA52" s="210" t="n">
        <f aca="false">W52-I52</f>
        <v>6684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f aca="false">SUM('111678 (0013):111706 (0238)'!E53)</f>
        <v>-12551</v>
      </c>
      <c r="F53" s="208"/>
      <c r="G53" s="207" t="n">
        <f aca="false">SUM('111678 (0013):111706 (0238)'!G53)</f>
        <v>-16760</v>
      </c>
      <c r="H53" s="209"/>
      <c r="I53" s="207" t="n">
        <f aca="false">SUM('111678 (0013):111706 (0238)'!I53)</f>
        <v>-29311</v>
      </c>
      <c r="J53" s="206"/>
      <c r="K53" s="207" t="n">
        <f aca="false">SUM('111678 (0013):111706 (0238)'!K53)</f>
        <v>-2696.91666666667</v>
      </c>
      <c r="L53" s="207" t="n">
        <f aca="false">SUM('111678 (0013):111706 (0238)'!L53)</f>
        <v>-2696.91666666667</v>
      </c>
      <c r="M53" s="207" t="n">
        <f aca="false">SUM('111678 (0013):111706 (0238)'!M53)</f>
        <v>-2696.91666666667</v>
      </c>
      <c r="N53" s="207" t="n">
        <f aca="false">SUM('111678 (0013):111706 (0238)'!N53)</f>
        <v>-2696.91666666667</v>
      </c>
      <c r="O53" s="207" t="n">
        <f aca="false">SUM('111678 (0013):111706 (0238)'!O53)</f>
        <v>-2696.91666666667</v>
      </c>
      <c r="P53" s="207" t="n">
        <f aca="false">SUM('111678 (0013):111706 (0238)'!P53)</f>
        <v>-2696.91666666667</v>
      </c>
      <c r="Q53" s="207" t="n">
        <f aca="false">SUM('111678 (0013):111706 (0238)'!Q53)</f>
        <v>-2696.91666666667</v>
      </c>
      <c r="R53" s="207" t="n">
        <f aca="false">SUM('111678 (0013):111706 (0238)'!R53)</f>
        <v>-2696.91666666667</v>
      </c>
      <c r="S53" s="207" t="n">
        <f aca="false">SUM('111678 (0013):111706 (0238)'!S53)</f>
        <v>-2696.91666666667</v>
      </c>
      <c r="T53" s="207" t="n">
        <f aca="false">SUM('111678 (0013):111706 (0238)'!T53)</f>
        <v>-2696.91666666667</v>
      </c>
      <c r="U53" s="207" t="n">
        <f aca="false">SUM('111678 (0013):111706 (0238)'!U53)</f>
        <v>-2696.91666666667</v>
      </c>
      <c r="V53" s="207" t="n">
        <f aca="false">SUM('111678 (0013):111706 (0238)'!V53)</f>
        <v>-2696.91666666667</v>
      </c>
      <c r="W53" s="210" t="n">
        <f aca="false">SUM(K53:V53)</f>
        <v>-32363</v>
      </c>
      <c r="X53" s="16"/>
      <c r="Y53" s="210" t="n">
        <f aca="false">W53-E53</f>
        <v>-19812</v>
      </c>
      <c r="Z53" s="211"/>
      <c r="AA53" s="210" t="n">
        <f aca="false">W53-I53</f>
        <v>-3052</v>
      </c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f aca="false">SUM('111678 (0013):111706 (0238)'!E54)</f>
        <v>-1293000</v>
      </c>
      <c r="F54" s="208"/>
      <c r="G54" s="213" t="n">
        <f aca="false">SUM('111678 (0013):111706 (0238)'!G54)</f>
        <v>450000</v>
      </c>
      <c r="H54" s="209"/>
      <c r="I54" s="213" t="n">
        <f aca="false">SUM('111678 (0013):111706 (0238)'!I54)</f>
        <v>-843000</v>
      </c>
      <c r="J54" s="206"/>
      <c r="K54" s="213" t="n">
        <f aca="false">SUM('111678 (0013):111706 (0238)'!K54)</f>
        <v>-73416.6633333333</v>
      </c>
      <c r="L54" s="213" t="n">
        <f aca="false">SUM('111678 (0013):111706 (0238)'!L54)</f>
        <v>-73416.6633333333</v>
      </c>
      <c r="M54" s="213" t="n">
        <f aca="false">SUM('111678 (0013):111706 (0238)'!M54)</f>
        <v>-73416.6633333333</v>
      </c>
      <c r="N54" s="213" t="n">
        <f aca="false">SUM('111678 (0013):111706 (0238)'!N54)</f>
        <v>-73416.6633333333</v>
      </c>
      <c r="O54" s="213" t="n">
        <f aca="false">SUM('111678 (0013):111706 (0238)'!O54)</f>
        <v>-73416.6633333333</v>
      </c>
      <c r="P54" s="213" t="n">
        <f aca="false">SUM('111678 (0013):111706 (0238)'!P54)</f>
        <v>-73416.6633333333</v>
      </c>
      <c r="Q54" s="213" t="n">
        <f aca="false">SUM('111678 (0013):111706 (0238)'!Q54)</f>
        <v>-73416.6633333333</v>
      </c>
      <c r="R54" s="213" t="n">
        <f aca="false">SUM('111678 (0013):111706 (0238)'!R54)</f>
        <v>-73416.6633333333</v>
      </c>
      <c r="S54" s="213" t="n">
        <f aca="false">SUM('111678 (0013):111706 (0238)'!S54)</f>
        <v>-73416.6633333333</v>
      </c>
      <c r="T54" s="213" t="n">
        <f aca="false">SUM('111678 (0013):111706 (0238)'!T54)</f>
        <v>-73416.6633333333</v>
      </c>
      <c r="U54" s="213" t="n">
        <f aca="false">SUM('111678 (0013):111706 (0238)'!U54)</f>
        <v>-73416.6633333333</v>
      </c>
      <c r="V54" s="213" t="n">
        <f aca="false">SUM('111678 (0013):111706 (0238)'!V54)</f>
        <v>-73416.6633333333</v>
      </c>
      <c r="W54" s="214" t="n">
        <f aca="false">SUM(K54:V54)</f>
        <v>-880999.96</v>
      </c>
      <c r="X54" s="16"/>
      <c r="Y54" s="214" t="n">
        <f aca="false">W54-E54</f>
        <v>412000.04</v>
      </c>
      <c r="Z54" s="211"/>
      <c r="AA54" s="214" t="n">
        <f aca="false">W54-I54</f>
        <v>-37999.96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f aca="false">SUM(E51:E54)</f>
        <v>-1507029</v>
      </c>
      <c r="F55" s="220"/>
      <c r="G55" s="229" t="n">
        <f aca="false">SUM(G51:G54)</f>
        <v>310700</v>
      </c>
      <c r="H55" s="49"/>
      <c r="I55" s="229" t="n">
        <f aca="false">SUM(I51:I54)</f>
        <v>-1196329</v>
      </c>
      <c r="J55" s="218"/>
      <c r="K55" s="229" t="n">
        <f aca="false">SUM(K51:K54)</f>
        <v>-104396.038333333</v>
      </c>
      <c r="L55" s="229" t="n">
        <f aca="false">SUM(L51:L54)</f>
        <v>-104396.038333333</v>
      </c>
      <c r="M55" s="229" t="n">
        <f aca="false">SUM(M51:M54)</f>
        <v>-104396.038333333</v>
      </c>
      <c r="N55" s="229" t="n">
        <f aca="false">SUM(N51:N54)</f>
        <v>-104396.038333333</v>
      </c>
      <c r="O55" s="229" t="n">
        <f aca="false">SUM(O51:O54)</f>
        <v>-104396.038333333</v>
      </c>
      <c r="P55" s="229" t="n">
        <f aca="false">SUM(P51:P54)</f>
        <v>-104396.038333333</v>
      </c>
      <c r="Q55" s="229" t="n">
        <f aca="false">SUM(Q51:Q54)</f>
        <v>-104396.038333333</v>
      </c>
      <c r="R55" s="229" t="n">
        <f aca="false">SUM(R51:R54)</f>
        <v>-104396.038333333</v>
      </c>
      <c r="S55" s="229" t="n">
        <f aca="false">SUM(S51:S54)</f>
        <v>-104396.038333333</v>
      </c>
      <c r="T55" s="229" t="n">
        <f aca="false">SUM(T51:T54)</f>
        <v>-104396.038333333</v>
      </c>
      <c r="U55" s="229" t="n">
        <f aca="false">SUM(U51:U54)</f>
        <v>-104396.038333333</v>
      </c>
      <c r="V55" s="229" t="n">
        <f aca="false">SUM(V51:V54)</f>
        <v>-104396.038333333</v>
      </c>
      <c r="W55" s="229" t="n">
        <f aca="false">SUM(K55:V55)</f>
        <v>-1252752.46</v>
      </c>
      <c r="X55" s="222"/>
      <c r="Y55" s="229" t="n">
        <f aca="false">SUM(Y51:Y54)</f>
        <v>254276.54</v>
      </c>
      <c r="Z55" s="223"/>
      <c r="AA55" s="229" t="n">
        <f aca="false">W55-I55</f>
        <v>-56423.46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f aca="false">+E49+E55</f>
        <v>5462779</v>
      </c>
      <c r="F56" s="234"/>
      <c r="G56" s="233" t="n">
        <f aca="false">+G49+G55</f>
        <v>232493</v>
      </c>
      <c r="H56" s="235"/>
      <c r="I56" s="233" t="n">
        <f aca="false">+I49+I55</f>
        <v>5695272</v>
      </c>
      <c r="J56" s="232"/>
      <c r="K56" s="233" t="n">
        <f aca="false">+K49+K55</f>
        <v>462062.120833333</v>
      </c>
      <c r="L56" s="233" t="n">
        <f aca="false">+L49+L55</f>
        <v>486339.45416</v>
      </c>
      <c r="M56" s="233" t="n">
        <f aca="false">+M49+M55</f>
        <v>462061.5375</v>
      </c>
      <c r="N56" s="233" t="n">
        <f aca="false">+N49+N55</f>
        <v>462061.5375</v>
      </c>
      <c r="O56" s="233" t="n">
        <f aca="false">+O49+O55</f>
        <v>462061.5375</v>
      </c>
      <c r="P56" s="233" t="n">
        <f aca="false">+P49+P55</f>
        <v>462061.5375</v>
      </c>
      <c r="Q56" s="233" t="n">
        <f aca="false">+Q49+Q55</f>
        <v>462061.5375</v>
      </c>
      <c r="R56" s="233" t="n">
        <f aca="false">+R49+R55</f>
        <v>462061.5375</v>
      </c>
      <c r="S56" s="233" t="n">
        <f aca="false">+S49+S55</f>
        <v>462061.5375</v>
      </c>
      <c r="T56" s="233" t="n">
        <f aca="false">+T49+T55</f>
        <v>462061.5375</v>
      </c>
      <c r="U56" s="233" t="n">
        <f aca="false">+U49+U55</f>
        <v>462061.5375</v>
      </c>
      <c r="V56" s="233" t="n">
        <f aca="false">+V49+V55</f>
        <v>462061.5375</v>
      </c>
      <c r="W56" s="233" t="n">
        <f aca="false">+W49+W55</f>
        <v>5569016.94999333</v>
      </c>
      <c r="X56" s="222"/>
      <c r="Y56" s="233" t="n">
        <f aca="false">+Y49+Y55</f>
        <v>106237.949993334</v>
      </c>
      <c r="Z56" s="236"/>
      <c r="AA56" s="233" t="n">
        <f aca="false">+AA49+AA55</f>
        <v>-126255.050006666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A58" s="237" t="s">
        <v>232</v>
      </c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H59" s="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customFormat="false" ht="12.75" hidden="false" customHeight="false" outlineLevel="0" collapsed="false"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customFormat="false" ht="12.75" hidden="false" customHeight="false" outlineLevel="0" collapsed="false"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customFormat="false" ht="12.75" hidden="false" customHeight="false" outlineLevel="0" collapsed="false">
      <c r="B62" s="238" t="s">
        <v>160</v>
      </c>
      <c r="C62" s="238"/>
      <c r="D62" s="239"/>
      <c r="E62" s="240" t="n">
        <f aca="false">SUM('111678 (0013):111706 (0238)'!E62)</f>
        <v>0</v>
      </c>
      <c r="F62" s="241"/>
      <c r="G62" s="242" t="n">
        <f aca="false">SUM('111678 (0013):111706 (0238)'!G62)</f>
        <v>0</v>
      </c>
      <c r="H62" s="243"/>
      <c r="I62" s="244" t="n">
        <f aca="false">SUM('111678 (0013):111706 (0238)'!I62)</f>
        <v>0</v>
      </c>
      <c r="J62" s="245" t="n">
        <f aca="false">W62/$W$81</f>
        <v>0.0179564905077403</v>
      </c>
      <c r="K62" s="246" t="n">
        <f aca="false">SUM('111678 (0013):111706 (0238)'!K62)</f>
        <v>8278.46792446037</v>
      </c>
      <c r="L62" s="246" t="n">
        <f aca="false">SUM('111678 (0013):111706 (0238)'!L62)</f>
        <v>8936.70092750669</v>
      </c>
      <c r="M62" s="246" t="n">
        <f aca="false">SUM('111678 (0013):111706 (0238)'!M62)</f>
        <v>8278.48311480329</v>
      </c>
      <c r="N62" s="246" t="n">
        <f aca="false">SUM('111678 (0013):111706 (0238)'!N62)</f>
        <v>8278.48311480329</v>
      </c>
      <c r="O62" s="246" t="n">
        <f aca="false">SUM('111678 (0013):111706 (0238)'!O62)</f>
        <v>8278.48311480329</v>
      </c>
      <c r="P62" s="246" t="n">
        <f aca="false">SUM('111678 (0013):111706 (0238)'!P62)</f>
        <v>8278.48311480329</v>
      </c>
      <c r="Q62" s="246" t="n">
        <f aca="false">SUM('111678 (0013):111706 (0238)'!Q62)</f>
        <v>8278.48311480329</v>
      </c>
      <c r="R62" s="246" t="n">
        <f aca="false">SUM('111678 (0013):111706 (0238)'!R62)</f>
        <v>8278.48311480329</v>
      </c>
      <c r="S62" s="246" t="n">
        <f aca="false">SUM('111678 (0013):111706 (0238)'!S62)</f>
        <v>8278.48311480329</v>
      </c>
      <c r="T62" s="246" t="n">
        <f aca="false">SUM('111678 (0013):111706 (0238)'!T62)</f>
        <v>8278.48311480329</v>
      </c>
      <c r="U62" s="246" t="n">
        <f aca="false">SUM('111678 (0013):111706 (0238)'!U62)</f>
        <v>8278.48311480329</v>
      </c>
      <c r="V62" s="247" t="n">
        <f aca="false">SUM('111678 (0013):111706 (0238)'!V62)</f>
        <v>8278.48311480329</v>
      </c>
      <c r="W62" s="246" t="n">
        <f aca="false">SUM(K62:V62)</f>
        <v>99999.9999999999</v>
      </c>
      <c r="X62" s="248"/>
      <c r="Y62" s="246" t="n">
        <f aca="false">$W62-E62</f>
        <v>99999.9999999999</v>
      </c>
      <c r="Z62" s="248"/>
      <c r="AA62" s="246" t="n">
        <f aca="false">$W62-I62</f>
        <v>99999.9999999999</v>
      </c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51" t="n">
        <f aca="false">SUM('111678 (0013):111706 (0238)'!E63)</f>
        <v>0</v>
      </c>
      <c r="F63" s="252"/>
      <c r="G63" s="253" t="n">
        <f aca="false">SUM('111678 (0013):111706 (0238)'!G63)</f>
        <v>0</v>
      </c>
      <c r="H63" s="254"/>
      <c r="I63" s="255" t="n">
        <f aca="false">SUM('111678 (0013):111706 (0238)'!I63)</f>
        <v>0</v>
      </c>
      <c r="J63" s="256" t="n">
        <f aca="false">W63/$W$81</f>
        <v>0</v>
      </c>
      <c r="K63" s="210" t="n">
        <f aca="false">SUM('111678 (0013):111706 (0238)'!K63)</f>
        <v>0</v>
      </c>
      <c r="L63" s="210" t="n">
        <f aca="false">SUM('111678 (0013):111706 (0238)'!L63)</f>
        <v>0</v>
      </c>
      <c r="M63" s="210" t="n">
        <f aca="false">SUM('111678 (0013):111706 (0238)'!M63)</f>
        <v>0</v>
      </c>
      <c r="N63" s="210" t="n">
        <f aca="false">SUM('111678 (0013):111706 (0238)'!N63)</f>
        <v>0</v>
      </c>
      <c r="O63" s="210" t="n">
        <f aca="false">SUM('111678 (0013):111706 (0238)'!O63)</f>
        <v>0</v>
      </c>
      <c r="P63" s="210" t="n">
        <f aca="false">SUM('111678 (0013):111706 (0238)'!P63)</f>
        <v>0</v>
      </c>
      <c r="Q63" s="210" t="n">
        <f aca="false">SUM('111678 (0013):111706 (0238)'!Q63)</f>
        <v>0</v>
      </c>
      <c r="R63" s="210" t="n">
        <f aca="false">SUM('111678 (0013):111706 (0238)'!R63)</f>
        <v>0</v>
      </c>
      <c r="S63" s="210" t="n">
        <f aca="false">SUM('111678 (0013):111706 (0238)'!S63)</f>
        <v>0</v>
      </c>
      <c r="T63" s="210" t="n">
        <f aca="false">SUM('111678 (0013):111706 (0238)'!T63)</f>
        <v>0</v>
      </c>
      <c r="U63" s="210" t="n">
        <f aca="false">SUM('111678 (0013):111706 (0238)'!U63)</f>
        <v>0</v>
      </c>
      <c r="V63" s="257" t="n">
        <f aca="false">SUM('111678 (0013):111706 (0238)'!V63)</f>
        <v>0</v>
      </c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51" t="n">
        <f aca="false">SUM('111678 (0013):111706 (0238)'!E64)</f>
        <v>0</v>
      </c>
      <c r="F64" s="252"/>
      <c r="G64" s="253" t="n">
        <f aca="false">SUM('111678 (0013):111706 (0238)'!G64)</f>
        <v>0</v>
      </c>
      <c r="H64" s="254"/>
      <c r="I64" s="255" t="n">
        <f aca="false">SUM('111678 (0013):111706 (0238)'!I64)</f>
        <v>0</v>
      </c>
      <c r="J64" s="256" t="n">
        <f aca="false">W64/$W$81</f>
        <v>0</v>
      </c>
      <c r="K64" s="210" t="n">
        <f aca="false">SUM('111678 (0013):111706 (0238)'!K64)</f>
        <v>0</v>
      </c>
      <c r="L64" s="210" t="n">
        <f aca="false">SUM('111678 (0013):111706 (0238)'!L64)</f>
        <v>0</v>
      </c>
      <c r="M64" s="210" t="n">
        <f aca="false">SUM('111678 (0013):111706 (0238)'!M64)</f>
        <v>0</v>
      </c>
      <c r="N64" s="210" t="n">
        <f aca="false">SUM('111678 (0013):111706 (0238)'!N64)</f>
        <v>0</v>
      </c>
      <c r="O64" s="210" t="n">
        <f aca="false">SUM('111678 (0013):111706 (0238)'!O64)</f>
        <v>0</v>
      </c>
      <c r="P64" s="210" t="n">
        <f aca="false">SUM('111678 (0013):111706 (0238)'!P64)</f>
        <v>0</v>
      </c>
      <c r="Q64" s="210" t="n">
        <f aca="false">SUM('111678 (0013):111706 (0238)'!Q64)</f>
        <v>0</v>
      </c>
      <c r="R64" s="210" t="n">
        <f aca="false">SUM('111678 (0013):111706 (0238)'!R64)</f>
        <v>0</v>
      </c>
      <c r="S64" s="210" t="n">
        <f aca="false">SUM('111678 (0013):111706 (0238)'!S64)</f>
        <v>0</v>
      </c>
      <c r="T64" s="210" t="n">
        <f aca="false">SUM('111678 (0013):111706 (0238)'!T64)</f>
        <v>0</v>
      </c>
      <c r="U64" s="210" t="n">
        <f aca="false">SUM('111678 (0013):111706 (0238)'!U64)</f>
        <v>0</v>
      </c>
      <c r="V64" s="257" t="n">
        <f aca="false">SUM('111678 (0013):111706 (0238)'!V64)</f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51" t="n">
        <f aca="false">SUM('111678 (0013):111706 (0238)'!E65)</f>
        <v>0</v>
      </c>
      <c r="F65" s="252"/>
      <c r="G65" s="253" t="n">
        <f aca="false">SUM('111678 (0013):111706 (0238)'!G65)</f>
        <v>0</v>
      </c>
      <c r="H65" s="254"/>
      <c r="I65" s="255" t="n">
        <f aca="false">SUM('111678 (0013):111706 (0238)'!I65)</f>
        <v>0</v>
      </c>
      <c r="J65" s="256" t="n">
        <f aca="false">W65/$W$81</f>
        <v>0</v>
      </c>
      <c r="K65" s="210" t="n">
        <f aca="false">SUM('111678 (0013):111706 (0238)'!K65)</f>
        <v>0</v>
      </c>
      <c r="L65" s="210" t="n">
        <f aca="false">SUM('111678 (0013):111706 (0238)'!L65)</f>
        <v>0</v>
      </c>
      <c r="M65" s="210" t="n">
        <f aca="false">SUM('111678 (0013):111706 (0238)'!M65)</f>
        <v>0</v>
      </c>
      <c r="N65" s="210" t="n">
        <f aca="false">SUM('111678 (0013):111706 (0238)'!N65)</f>
        <v>0</v>
      </c>
      <c r="O65" s="210" t="n">
        <f aca="false">SUM('111678 (0013):111706 (0238)'!O65)</f>
        <v>0</v>
      </c>
      <c r="P65" s="210" t="n">
        <f aca="false">SUM('111678 (0013):111706 (0238)'!P65)</f>
        <v>0</v>
      </c>
      <c r="Q65" s="210" t="n">
        <f aca="false">SUM('111678 (0013):111706 (0238)'!Q65)</f>
        <v>0</v>
      </c>
      <c r="R65" s="210" t="n">
        <f aca="false">SUM('111678 (0013):111706 (0238)'!R65)</f>
        <v>0</v>
      </c>
      <c r="S65" s="210" t="n">
        <f aca="false">SUM('111678 (0013):111706 (0238)'!S65)</f>
        <v>0</v>
      </c>
      <c r="T65" s="210" t="n">
        <f aca="false">SUM('111678 (0013):111706 (0238)'!T65)</f>
        <v>0</v>
      </c>
      <c r="U65" s="210" t="n">
        <f aca="false">SUM('111678 (0013):111706 (0238)'!U65)</f>
        <v>0</v>
      </c>
      <c r="V65" s="257" t="n">
        <f aca="false">SUM('111678 (0013):111706 (0238)'!V65)</f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51" t="n">
        <f aca="false">SUM('111678 (0013):111706 (0238)'!E66)</f>
        <v>1611181</v>
      </c>
      <c r="F66" s="252"/>
      <c r="G66" s="253" t="n">
        <f aca="false">SUM('111678 (0013):111706 (0238)'!G66)</f>
        <v>0</v>
      </c>
      <c r="H66" s="254"/>
      <c r="I66" s="255" t="n">
        <f aca="false">SUM('111678 (0013):111706 (0238)'!I66)</f>
        <v>1611181</v>
      </c>
      <c r="J66" s="256" t="n">
        <f aca="false">W66/$W$81</f>
        <v>0.243901102180177</v>
      </c>
      <c r="K66" s="210" t="n">
        <f aca="false">SUM('111678 (0013):111706 (0238)'!K66)</f>
        <v>112653.847339714</v>
      </c>
      <c r="L66" s="210" t="n">
        <f aca="false">SUM('111678 (0013):111706 (0238)'!L66)</f>
        <v>119099.397824878</v>
      </c>
      <c r="M66" s="210" t="n">
        <f aca="false">SUM('111678 (0013):111706 (0238)'!M66)</f>
        <v>112653.612699887</v>
      </c>
      <c r="N66" s="210" t="n">
        <f aca="false">SUM('111678 (0013):111706 (0238)'!N66)</f>
        <v>112653.612699887</v>
      </c>
      <c r="O66" s="210" t="n">
        <f aca="false">SUM('111678 (0013):111706 (0238)'!O66)</f>
        <v>112653.612699887</v>
      </c>
      <c r="P66" s="210" t="n">
        <f aca="false">SUM('111678 (0013):111706 (0238)'!P66)</f>
        <v>112653.612699887</v>
      </c>
      <c r="Q66" s="210" t="n">
        <f aca="false">SUM('111678 (0013):111706 (0238)'!Q66)</f>
        <v>112653.612699887</v>
      </c>
      <c r="R66" s="210" t="n">
        <f aca="false">SUM('111678 (0013):111706 (0238)'!R66)</f>
        <v>112653.612699887</v>
      </c>
      <c r="S66" s="210" t="n">
        <f aca="false">SUM('111678 (0013):111706 (0238)'!S66)</f>
        <v>112653.612699887</v>
      </c>
      <c r="T66" s="210" t="n">
        <f aca="false">SUM('111678 (0013):111706 (0238)'!T66)</f>
        <v>112653.612699887</v>
      </c>
      <c r="U66" s="210" t="n">
        <f aca="false">SUM('111678 (0013):111706 (0238)'!U66)</f>
        <v>112653.612699887</v>
      </c>
      <c r="V66" s="257" t="n">
        <f aca="false">SUM('111678 (0013):111706 (0238)'!V66)</f>
        <v>112653.612699887</v>
      </c>
      <c r="W66" s="210" t="n">
        <f aca="false">SUM(K66:V66)</f>
        <v>1358289.37216346</v>
      </c>
      <c r="X66" s="209"/>
      <c r="Y66" s="210" t="n">
        <f aca="false">$W66-E66</f>
        <v>-252891.627836536</v>
      </c>
      <c r="Z66" s="209"/>
      <c r="AA66" s="210" t="n">
        <f aca="false">$W66-I66</f>
        <v>-252891.627836536</v>
      </c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51" t="n">
        <f aca="false">SUM('111678 (0013):111706 (0238)'!E67)</f>
        <v>1677599</v>
      </c>
      <c r="F67" s="252"/>
      <c r="G67" s="253" t="n">
        <f aca="false">SUM('111678 (0013):111706 (0238)'!G67)</f>
        <v>0</v>
      </c>
      <c r="H67" s="254"/>
      <c r="I67" s="255" t="n">
        <f aca="false">SUM('111678 (0013):111706 (0238)'!I67)</f>
        <v>1677599</v>
      </c>
      <c r="J67" s="256" t="n">
        <f aca="false">W67/$W$81</f>
        <v>0.249542085202063</v>
      </c>
      <c r="K67" s="210" t="n">
        <f aca="false">SUM('111678 (0013):111706 (0238)'!K67)</f>
        <v>115320.280453907</v>
      </c>
      <c r="L67" s="210" t="n">
        <f aca="false">SUM('111678 (0013):111706 (0238)'!L67)</f>
        <v>121185.701285354</v>
      </c>
      <c r="M67" s="210" t="n">
        <f aca="false">SUM('111678 (0013):111706 (0238)'!M67)</f>
        <v>115319.812048771</v>
      </c>
      <c r="N67" s="210" t="n">
        <f aca="false">SUM('111678 (0013):111706 (0238)'!N67)</f>
        <v>115319.812048771</v>
      </c>
      <c r="O67" s="210" t="n">
        <f aca="false">SUM('111678 (0013):111706 (0238)'!O67)</f>
        <v>115319.812048771</v>
      </c>
      <c r="P67" s="210" t="n">
        <f aca="false">SUM('111678 (0013):111706 (0238)'!P67)</f>
        <v>115319.812048771</v>
      </c>
      <c r="Q67" s="210" t="n">
        <f aca="false">SUM('111678 (0013):111706 (0238)'!Q67)</f>
        <v>115319.812048771</v>
      </c>
      <c r="R67" s="210" t="n">
        <f aca="false">SUM('111678 (0013):111706 (0238)'!R67)</f>
        <v>115319.812048771</v>
      </c>
      <c r="S67" s="210" t="n">
        <f aca="false">SUM('111678 (0013):111706 (0238)'!S67)</f>
        <v>115319.812048771</v>
      </c>
      <c r="T67" s="210" t="n">
        <f aca="false">SUM('111678 (0013):111706 (0238)'!T67)</f>
        <v>115319.812048771</v>
      </c>
      <c r="U67" s="210" t="n">
        <f aca="false">SUM('111678 (0013):111706 (0238)'!U67)</f>
        <v>115319.812048771</v>
      </c>
      <c r="V67" s="257" t="n">
        <f aca="false">SUM('111678 (0013):111706 (0238)'!V67)</f>
        <v>115319.812048771</v>
      </c>
      <c r="W67" s="210" t="n">
        <f aca="false">SUM(K67:V67)</f>
        <v>1389704.10222697</v>
      </c>
      <c r="X67" s="209"/>
      <c r="Y67" s="210" t="n">
        <f aca="false">$W67-E67</f>
        <v>-287894.897773033</v>
      </c>
      <c r="Z67" s="209"/>
      <c r="AA67" s="210" t="n">
        <f aca="false">$W67-I67</f>
        <v>-287894.897773033</v>
      </c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51" t="n">
        <f aca="false">SUM('111678 (0013):111706 (0238)'!E68)</f>
        <v>0</v>
      </c>
      <c r="F68" s="252"/>
      <c r="G68" s="253" t="n">
        <f aca="false">SUM('111678 (0013):111706 (0238)'!G68)</f>
        <v>0</v>
      </c>
      <c r="H68" s="254"/>
      <c r="I68" s="255" t="n">
        <f aca="false">SUM('111678 (0013):111706 (0238)'!I68)</f>
        <v>0</v>
      </c>
      <c r="J68" s="256" t="n">
        <f aca="false">W68/$W$81</f>
        <v>0</v>
      </c>
      <c r="K68" s="210" t="n">
        <f aca="false">SUM('111678 (0013):111706 (0238)'!K68)</f>
        <v>0</v>
      </c>
      <c r="L68" s="210" t="n">
        <f aca="false">SUM('111678 (0013):111706 (0238)'!L68)</f>
        <v>0</v>
      </c>
      <c r="M68" s="210" t="n">
        <f aca="false">SUM('111678 (0013):111706 (0238)'!M68)</f>
        <v>0</v>
      </c>
      <c r="N68" s="210" t="n">
        <f aca="false">SUM('111678 (0013):111706 (0238)'!N68)</f>
        <v>0</v>
      </c>
      <c r="O68" s="210" t="n">
        <f aca="false">SUM('111678 (0013):111706 (0238)'!O68)</f>
        <v>0</v>
      </c>
      <c r="P68" s="210" t="n">
        <f aca="false">SUM('111678 (0013):111706 (0238)'!P68)</f>
        <v>0</v>
      </c>
      <c r="Q68" s="210" t="n">
        <f aca="false">SUM('111678 (0013):111706 (0238)'!Q68)</f>
        <v>0</v>
      </c>
      <c r="R68" s="210" t="n">
        <f aca="false">SUM('111678 (0013):111706 (0238)'!R68)</f>
        <v>0</v>
      </c>
      <c r="S68" s="210" t="n">
        <f aca="false">SUM('111678 (0013):111706 (0238)'!S68)</f>
        <v>0</v>
      </c>
      <c r="T68" s="210" t="n">
        <f aca="false">SUM('111678 (0013):111706 (0238)'!T68)</f>
        <v>0</v>
      </c>
      <c r="U68" s="210" t="n">
        <f aca="false">SUM('111678 (0013):111706 (0238)'!U68)</f>
        <v>0</v>
      </c>
      <c r="V68" s="257" t="n">
        <f aca="false">SUM('111678 (0013):111706 (0238)'!V68)</f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51" t="n">
        <f aca="false">SUM('111678 (0013):111706 (0238)'!E69)</f>
        <v>0</v>
      </c>
      <c r="F69" s="252"/>
      <c r="G69" s="253" t="n">
        <f aca="false">SUM('111678 (0013):111706 (0238)'!G69)</f>
        <v>0</v>
      </c>
      <c r="H69" s="254"/>
      <c r="I69" s="255" t="n">
        <f aca="false">SUM('111678 (0013):111706 (0238)'!I69)</f>
        <v>0</v>
      </c>
      <c r="J69" s="256" t="n">
        <f aca="false">W69/$W$81</f>
        <v>0</v>
      </c>
      <c r="K69" s="210" t="n">
        <f aca="false">SUM('111678 (0013):111706 (0238)'!K69)</f>
        <v>0</v>
      </c>
      <c r="L69" s="210" t="n">
        <f aca="false">SUM('111678 (0013):111706 (0238)'!L69)</f>
        <v>0</v>
      </c>
      <c r="M69" s="210" t="n">
        <f aca="false">SUM('111678 (0013):111706 (0238)'!M69)</f>
        <v>0</v>
      </c>
      <c r="N69" s="210" t="n">
        <f aca="false">SUM('111678 (0013):111706 (0238)'!N69)</f>
        <v>0</v>
      </c>
      <c r="O69" s="210" t="n">
        <f aca="false">SUM('111678 (0013):111706 (0238)'!O69)</f>
        <v>0</v>
      </c>
      <c r="P69" s="210" t="n">
        <f aca="false">SUM('111678 (0013):111706 (0238)'!P69)</f>
        <v>0</v>
      </c>
      <c r="Q69" s="210" t="n">
        <f aca="false">SUM('111678 (0013):111706 (0238)'!Q69)</f>
        <v>0</v>
      </c>
      <c r="R69" s="210" t="n">
        <f aca="false">SUM('111678 (0013):111706 (0238)'!R69)</f>
        <v>0</v>
      </c>
      <c r="S69" s="210" t="n">
        <f aca="false">SUM('111678 (0013):111706 (0238)'!S69)</f>
        <v>0</v>
      </c>
      <c r="T69" s="210" t="n">
        <f aca="false">SUM('111678 (0013):111706 (0238)'!T69)</f>
        <v>0</v>
      </c>
      <c r="U69" s="210" t="n">
        <f aca="false">SUM('111678 (0013):111706 (0238)'!U69)</f>
        <v>0</v>
      </c>
      <c r="V69" s="257" t="n">
        <f aca="false">SUM('111678 (0013):111706 (0238)'!V69)</f>
        <v>0</v>
      </c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51" t="n">
        <f aca="false">SUM('111678 (0013):111706 (0238)'!E70)</f>
        <v>0</v>
      </c>
      <c r="F70" s="252"/>
      <c r="G70" s="253" t="n">
        <f aca="false">SUM('111678 (0013):111706 (0238)'!G70)</f>
        <v>0</v>
      </c>
      <c r="H70" s="254"/>
      <c r="I70" s="255" t="n">
        <f aca="false">SUM('111678 (0013):111706 (0238)'!I70)</f>
        <v>0</v>
      </c>
      <c r="J70" s="256" t="n">
        <f aca="false">W70/$W$81</f>
        <v>0</v>
      </c>
      <c r="K70" s="210" t="n">
        <f aca="false">SUM('111678 (0013):111706 (0238)'!K70)</f>
        <v>0</v>
      </c>
      <c r="L70" s="210" t="n">
        <f aca="false">SUM('111678 (0013):111706 (0238)'!L70)</f>
        <v>0</v>
      </c>
      <c r="M70" s="210" t="n">
        <f aca="false">SUM('111678 (0013):111706 (0238)'!M70)</f>
        <v>0</v>
      </c>
      <c r="N70" s="210" t="n">
        <f aca="false">SUM('111678 (0013):111706 (0238)'!N70)</f>
        <v>0</v>
      </c>
      <c r="O70" s="210" t="n">
        <f aca="false">SUM('111678 (0013):111706 (0238)'!O70)</f>
        <v>0</v>
      </c>
      <c r="P70" s="210" t="n">
        <f aca="false">SUM('111678 (0013):111706 (0238)'!P70)</f>
        <v>0</v>
      </c>
      <c r="Q70" s="210" t="n">
        <f aca="false">SUM('111678 (0013):111706 (0238)'!Q70)</f>
        <v>0</v>
      </c>
      <c r="R70" s="210" t="n">
        <f aca="false">SUM('111678 (0013):111706 (0238)'!R70)</f>
        <v>0</v>
      </c>
      <c r="S70" s="210" t="n">
        <f aca="false">SUM('111678 (0013):111706 (0238)'!S70)</f>
        <v>0</v>
      </c>
      <c r="T70" s="210" t="n">
        <f aca="false">SUM('111678 (0013):111706 (0238)'!T70)</f>
        <v>0</v>
      </c>
      <c r="U70" s="210" t="n">
        <f aca="false">SUM('111678 (0013):111706 (0238)'!U70)</f>
        <v>0</v>
      </c>
      <c r="V70" s="257" t="n">
        <f aca="false">SUM('111678 (0013):111706 (0238)'!V70)</f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51" t="n">
        <f aca="false">SUM('111678 (0013):111706 (0238)'!E71)</f>
        <v>2692916</v>
      </c>
      <c r="F71" s="252"/>
      <c r="G71" s="253" t="n">
        <f aca="false">SUM('111678 (0013):111706 (0238)'!G71)</f>
        <v>0</v>
      </c>
      <c r="H71" s="254"/>
      <c r="I71" s="255" t="n">
        <f aca="false">SUM('111678 (0013):111706 (0238)'!I71)</f>
        <v>2692916</v>
      </c>
      <c r="J71" s="256" t="n">
        <f aca="false">W71/$W$81</f>
        <v>0.415526390913743</v>
      </c>
      <c r="K71" s="210" t="n">
        <f aca="false">SUM('111678 (0013):111706 (0238)'!K71)</f>
        <v>192117.457026046</v>
      </c>
      <c r="L71" s="210" t="n">
        <f aca="false">SUM('111678 (0013):111706 (0238)'!L71)</f>
        <v>200780.900896497</v>
      </c>
      <c r="M71" s="210" t="n">
        <f aca="false">SUM('111678 (0013):111706 (0238)'!M71)</f>
        <v>192117.515624565</v>
      </c>
      <c r="N71" s="210" t="n">
        <f aca="false">SUM('111678 (0013):111706 (0238)'!N71)</f>
        <v>192117.515624565</v>
      </c>
      <c r="O71" s="210" t="n">
        <f aca="false">SUM('111678 (0013):111706 (0238)'!O71)</f>
        <v>192117.515624565</v>
      </c>
      <c r="P71" s="210" t="n">
        <f aca="false">SUM('111678 (0013):111706 (0238)'!P71)</f>
        <v>192117.515624565</v>
      </c>
      <c r="Q71" s="210" t="n">
        <f aca="false">SUM('111678 (0013):111706 (0238)'!Q71)</f>
        <v>192117.515624565</v>
      </c>
      <c r="R71" s="210" t="n">
        <f aca="false">SUM('111678 (0013):111706 (0238)'!R71)</f>
        <v>192117.515624565</v>
      </c>
      <c r="S71" s="210" t="n">
        <f aca="false">SUM('111678 (0013):111706 (0238)'!S71)</f>
        <v>192117.515624565</v>
      </c>
      <c r="T71" s="210" t="n">
        <f aca="false">SUM('111678 (0013):111706 (0238)'!T71)</f>
        <v>192117.515624565</v>
      </c>
      <c r="U71" s="210" t="n">
        <f aca="false">SUM('111678 (0013):111706 (0238)'!U71)</f>
        <v>192117.515624565</v>
      </c>
      <c r="V71" s="257" t="n">
        <f aca="false">SUM('111678 (0013):111706 (0238)'!V71)</f>
        <v>192117.515624565</v>
      </c>
      <c r="W71" s="210" t="n">
        <f aca="false">SUM(K71:V71)</f>
        <v>2314073.51416819</v>
      </c>
      <c r="X71" s="209"/>
      <c r="Y71" s="210" t="n">
        <f aca="false">$W71-E71</f>
        <v>-378842.485831812</v>
      </c>
      <c r="Z71" s="209"/>
      <c r="AA71" s="210" t="n">
        <f aca="false">$W71-I71</f>
        <v>-378842.485831812</v>
      </c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51" t="n">
        <f aca="false">SUM('111678 (0013):111706 (0238)'!E72)</f>
        <v>0</v>
      </c>
      <c r="F72" s="252"/>
      <c r="G72" s="253" t="n">
        <f aca="false">SUM('111678 (0013):111706 (0238)'!G72)</f>
        <v>0</v>
      </c>
      <c r="H72" s="254"/>
      <c r="I72" s="255" t="n">
        <f aca="false">SUM('111678 (0013):111706 (0238)'!I72)</f>
        <v>0</v>
      </c>
      <c r="J72" s="256" t="n">
        <f aca="false">W72/$W$81</f>
        <v>0</v>
      </c>
      <c r="K72" s="210" t="n">
        <f aca="false">SUM('111678 (0013):111706 (0238)'!K72)</f>
        <v>0</v>
      </c>
      <c r="L72" s="210" t="n">
        <f aca="false">SUM('111678 (0013):111706 (0238)'!L72)</f>
        <v>0</v>
      </c>
      <c r="M72" s="210" t="n">
        <f aca="false">SUM('111678 (0013):111706 (0238)'!M72)</f>
        <v>0</v>
      </c>
      <c r="N72" s="210" t="n">
        <f aca="false">SUM('111678 (0013):111706 (0238)'!N72)</f>
        <v>0</v>
      </c>
      <c r="O72" s="210" t="n">
        <f aca="false">SUM('111678 (0013):111706 (0238)'!O72)</f>
        <v>0</v>
      </c>
      <c r="P72" s="210" t="n">
        <f aca="false">SUM('111678 (0013):111706 (0238)'!P72)</f>
        <v>0</v>
      </c>
      <c r="Q72" s="210" t="n">
        <f aca="false">SUM('111678 (0013):111706 (0238)'!Q72)</f>
        <v>0</v>
      </c>
      <c r="R72" s="210" t="n">
        <f aca="false">SUM('111678 (0013):111706 (0238)'!R72)</f>
        <v>0</v>
      </c>
      <c r="S72" s="210" t="n">
        <f aca="false">SUM('111678 (0013):111706 (0238)'!S72)</f>
        <v>0</v>
      </c>
      <c r="T72" s="210" t="n">
        <f aca="false">SUM('111678 (0013):111706 (0238)'!T72)</f>
        <v>0</v>
      </c>
      <c r="U72" s="210" t="n">
        <f aca="false">SUM('111678 (0013):111706 (0238)'!U72)</f>
        <v>0</v>
      </c>
      <c r="V72" s="257" t="n">
        <f aca="false">SUM('111678 (0013):111706 (0238)'!V72)</f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51" t="n">
        <f aca="false">SUM('111678 (0013):111706 (0238)'!E73)</f>
        <v>130415</v>
      </c>
      <c r="F73" s="252"/>
      <c r="G73" s="253" t="n">
        <f aca="false">SUM('111678 (0013):111706 (0238)'!G73)</f>
        <v>0</v>
      </c>
      <c r="H73" s="254"/>
      <c r="I73" s="255" t="n">
        <f aca="false">SUM('111678 (0013):111706 (0238)'!I73)</f>
        <v>130415</v>
      </c>
      <c r="J73" s="256" t="n">
        <f aca="false">W73/$W$81</f>
        <v>0.0155476237310032</v>
      </c>
      <c r="K73" s="210" t="n">
        <f aca="false">SUM('111678 (0013):111706 (0238)'!K73)</f>
        <v>7165.32939946374</v>
      </c>
      <c r="L73" s="210" t="n">
        <f aca="false">SUM('111678 (0013):111706 (0238)'!L73)</f>
        <v>7766.29355791655</v>
      </c>
      <c r="M73" s="210" t="n">
        <f aca="false">SUM('111678 (0013):111706 (0238)'!M73)</f>
        <v>7165.33571326951</v>
      </c>
      <c r="N73" s="210" t="n">
        <f aca="false">SUM('111678 (0013):111706 (0238)'!N73)</f>
        <v>7165.33571326951</v>
      </c>
      <c r="O73" s="210" t="n">
        <f aca="false">SUM('111678 (0013):111706 (0238)'!O73)</f>
        <v>7165.33571326951</v>
      </c>
      <c r="P73" s="210" t="n">
        <f aca="false">SUM('111678 (0013):111706 (0238)'!P73)</f>
        <v>7165.33571326951</v>
      </c>
      <c r="Q73" s="210" t="n">
        <f aca="false">SUM('111678 (0013):111706 (0238)'!Q73)</f>
        <v>7165.33571326951</v>
      </c>
      <c r="R73" s="210" t="n">
        <f aca="false">SUM('111678 (0013):111706 (0238)'!R73)</f>
        <v>7165.33571326951</v>
      </c>
      <c r="S73" s="210" t="n">
        <f aca="false">SUM('111678 (0013):111706 (0238)'!S73)</f>
        <v>7165.33571326951</v>
      </c>
      <c r="T73" s="210" t="n">
        <f aca="false">SUM('111678 (0013):111706 (0238)'!T73)</f>
        <v>7165.33571326951</v>
      </c>
      <c r="U73" s="210" t="n">
        <f aca="false">SUM('111678 (0013):111706 (0238)'!U73)</f>
        <v>7165.33571326951</v>
      </c>
      <c r="V73" s="257" t="n">
        <f aca="false">SUM('111678 (0013):111706 (0238)'!V73)</f>
        <v>7165.33571326951</v>
      </c>
      <c r="W73" s="210" t="n">
        <f aca="false">SUM(K73:V73)</f>
        <v>86584.9800900754</v>
      </c>
      <c r="X73" s="209"/>
      <c r="Y73" s="210" t="n">
        <f aca="false">$W73-E73</f>
        <v>-43830.0199099246</v>
      </c>
      <c r="Z73" s="209"/>
      <c r="AA73" s="210" t="n">
        <f aca="false">$W73-I73</f>
        <v>-43830.0199099246</v>
      </c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51" t="n">
        <f aca="false">SUM('111678 (0013):111706 (0238)'!E74)</f>
        <v>136488</v>
      </c>
      <c r="F74" s="252"/>
      <c r="G74" s="253" t="n">
        <f aca="false">SUM('111678 (0013):111706 (0238)'!G74)</f>
        <v>0</v>
      </c>
      <c r="H74" s="254"/>
      <c r="I74" s="255" t="n">
        <f aca="false">SUM('111678 (0013):111706 (0238)'!I74)</f>
        <v>136488</v>
      </c>
      <c r="J74" s="256" t="n">
        <f aca="false">W74/$W$81</f>
        <v>0.0211978674481891</v>
      </c>
      <c r="K74" s="210" t="n">
        <f aca="false">SUM('111678 (0013):111706 (0238)'!K74)</f>
        <v>9771.1346685234</v>
      </c>
      <c r="L74" s="210" t="n">
        <f aca="false">SUM('111678 (0013):111706 (0238)'!L74)</f>
        <v>10568.6932618683</v>
      </c>
      <c r="M74" s="210" t="n">
        <f aca="false">SUM('111678 (0013):111706 (0238)'!M74)</f>
        <v>9771.14551922852</v>
      </c>
      <c r="N74" s="210" t="n">
        <f aca="false">SUM('111678 (0013):111706 (0238)'!N74)</f>
        <v>9771.14551922852</v>
      </c>
      <c r="O74" s="210" t="n">
        <f aca="false">SUM('111678 (0013):111706 (0238)'!O74)</f>
        <v>9771.14551922852</v>
      </c>
      <c r="P74" s="210" t="n">
        <f aca="false">SUM('111678 (0013):111706 (0238)'!P74)</f>
        <v>9771.14551922852</v>
      </c>
      <c r="Q74" s="210" t="n">
        <f aca="false">SUM('111678 (0013):111706 (0238)'!Q74)</f>
        <v>9771.14551922852</v>
      </c>
      <c r="R74" s="210" t="n">
        <f aca="false">SUM('111678 (0013):111706 (0238)'!R74)</f>
        <v>9771.14551922852</v>
      </c>
      <c r="S74" s="210" t="n">
        <f aca="false">SUM('111678 (0013):111706 (0238)'!S74)</f>
        <v>9771.14551922852</v>
      </c>
      <c r="T74" s="210" t="n">
        <f aca="false">SUM('111678 (0013):111706 (0238)'!T74)</f>
        <v>9771.14551922852</v>
      </c>
      <c r="U74" s="210" t="n">
        <f aca="false">SUM('111678 (0013):111706 (0238)'!U74)</f>
        <v>9771.14551922852</v>
      </c>
      <c r="V74" s="257" t="n">
        <f aca="false">SUM('111678 (0013):111706 (0238)'!V74)</f>
        <v>9771.14551922852</v>
      </c>
      <c r="W74" s="210" t="n">
        <f aca="false">SUM(K74:V74)</f>
        <v>118051.283122677</v>
      </c>
      <c r="X74" s="209"/>
      <c r="Y74" s="210" t="n">
        <f aca="false">$W74-E74</f>
        <v>-18436.7168773231</v>
      </c>
      <c r="Z74" s="209"/>
      <c r="AA74" s="210" t="n">
        <f aca="false">$W74-I74</f>
        <v>-18436.7168773231</v>
      </c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51" t="n">
        <f aca="false">SUM('111678 (0013):111706 (0238)'!E75)</f>
        <v>0</v>
      </c>
      <c r="F75" s="252"/>
      <c r="G75" s="253" t="n">
        <f aca="false">SUM('111678 (0013):111706 (0238)'!G75)</f>
        <v>0</v>
      </c>
      <c r="H75" s="254"/>
      <c r="I75" s="255" t="n">
        <f aca="false">SUM('111678 (0013):111706 (0238)'!I75)</f>
        <v>0</v>
      </c>
      <c r="J75" s="256" t="n">
        <f aca="false">W75/$W$81</f>
        <v>0</v>
      </c>
      <c r="K75" s="210" t="n">
        <f aca="false">SUM('111678 (0013):111706 (0238)'!K75)</f>
        <v>0</v>
      </c>
      <c r="L75" s="210" t="n">
        <f aca="false">SUM('111678 (0013):111706 (0238)'!L75)</f>
        <v>0</v>
      </c>
      <c r="M75" s="210" t="n">
        <f aca="false">SUM('111678 (0013):111706 (0238)'!M75)</f>
        <v>0</v>
      </c>
      <c r="N75" s="210" t="n">
        <f aca="false">SUM('111678 (0013):111706 (0238)'!N75)</f>
        <v>0</v>
      </c>
      <c r="O75" s="210" t="n">
        <f aca="false">SUM('111678 (0013):111706 (0238)'!O75)</f>
        <v>0</v>
      </c>
      <c r="P75" s="210" t="n">
        <f aca="false">SUM('111678 (0013):111706 (0238)'!P75)</f>
        <v>0</v>
      </c>
      <c r="Q75" s="210" t="n">
        <f aca="false">SUM('111678 (0013):111706 (0238)'!Q75)</f>
        <v>0</v>
      </c>
      <c r="R75" s="210" t="n">
        <f aca="false">SUM('111678 (0013):111706 (0238)'!R75)</f>
        <v>0</v>
      </c>
      <c r="S75" s="210" t="n">
        <f aca="false">SUM('111678 (0013):111706 (0238)'!S75)</f>
        <v>0</v>
      </c>
      <c r="T75" s="210" t="n">
        <f aca="false">SUM('111678 (0013):111706 (0238)'!T75)</f>
        <v>0</v>
      </c>
      <c r="U75" s="210" t="n">
        <f aca="false">SUM('111678 (0013):111706 (0238)'!U75)</f>
        <v>0</v>
      </c>
      <c r="V75" s="257" t="n">
        <f aca="false">SUM('111678 (0013):111706 (0238)'!V75)</f>
        <v>0</v>
      </c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51" t="n">
        <f aca="false">SUM('111678 (0013):111706 (0238)'!E76)</f>
        <v>71951</v>
      </c>
      <c r="F76" s="252"/>
      <c r="G76" s="253" t="n">
        <f aca="false">SUM('111678 (0013):111706 (0238)'!G76)</f>
        <v>0</v>
      </c>
      <c r="H76" s="254"/>
      <c r="I76" s="255" t="n">
        <f aca="false">SUM('111678 (0013):111706 (0238)'!I76)</f>
        <v>71951</v>
      </c>
      <c r="J76" s="256" t="n">
        <f aca="false">W76/$W$81</f>
        <v>0.00736185292738235</v>
      </c>
      <c r="K76" s="210" t="n">
        <f aca="false">SUM('111678 (0013):111706 (0238)'!K76)</f>
        <v>3394.90723415214</v>
      </c>
      <c r="L76" s="210" t="n">
        <f aca="false">SUM('111678 (0013):111706 (0238)'!L76)</f>
        <v>3654.2443118777</v>
      </c>
      <c r="M76" s="210" t="n">
        <f aca="false">SUM('111678 (0013):111706 (0238)'!M76)</f>
        <v>3394.91321899205</v>
      </c>
      <c r="N76" s="210" t="n">
        <f aca="false">SUM('111678 (0013):111706 (0238)'!N76)</f>
        <v>3394.91321899205</v>
      </c>
      <c r="O76" s="210" t="n">
        <f aca="false">SUM('111678 (0013):111706 (0238)'!O76)</f>
        <v>3394.91321899205</v>
      </c>
      <c r="P76" s="210" t="n">
        <f aca="false">SUM('111678 (0013):111706 (0238)'!P76)</f>
        <v>3394.91321899205</v>
      </c>
      <c r="Q76" s="210" t="n">
        <f aca="false">SUM('111678 (0013):111706 (0238)'!Q76)</f>
        <v>3394.91321899205</v>
      </c>
      <c r="R76" s="210" t="n">
        <f aca="false">SUM('111678 (0013):111706 (0238)'!R76)</f>
        <v>3394.91321899205</v>
      </c>
      <c r="S76" s="210" t="n">
        <f aca="false">SUM('111678 (0013):111706 (0238)'!S76)</f>
        <v>3394.91321899205</v>
      </c>
      <c r="T76" s="210" t="n">
        <f aca="false">SUM('111678 (0013):111706 (0238)'!T76)</f>
        <v>3394.91321899205</v>
      </c>
      <c r="U76" s="210" t="n">
        <f aca="false">SUM('111678 (0013):111706 (0238)'!U76)</f>
        <v>3394.91321899205</v>
      </c>
      <c r="V76" s="257" t="n">
        <f aca="false">SUM('111678 (0013):111706 (0238)'!V76)</f>
        <v>3394.91321899205</v>
      </c>
      <c r="W76" s="210" t="n">
        <f aca="false">SUM(K76:V76)</f>
        <v>40998.2837359503</v>
      </c>
      <c r="X76" s="209"/>
      <c r="Y76" s="210" t="n">
        <f aca="false">$W76-E76</f>
        <v>-30952.7162640497</v>
      </c>
      <c r="Z76" s="209"/>
      <c r="AA76" s="210" t="n">
        <f aca="false">$W76-I76</f>
        <v>-30952.7162640497</v>
      </c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51" t="n">
        <f aca="false">SUM('111678 (0013):111706 (0238)'!E77)</f>
        <v>64672</v>
      </c>
      <c r="F77" s="252"/>
      <c r="G77" s="253" t="n">
        <f aca="false">SUM('111678 (0013):111706 (0238)'!G77)</f>
        <v>0</v>
      </c>
      <c r="H77" s="254"/>
      <c r="I77" s="255" t="n">
        <f aca="false">SUM('111678 (0013):111706 (0238)'!I77)</f>
        <v>64672</v>
      </c>
      <c r="J77" s="256" t="n">
        <f aca="false">W77/$W$81</f>
        <v>0.000251281745051156</v>
      </c>
      <c r="K77" s="210" t="n">
        <f aca="false">SUM('111678 (0013):111706 (0238)'!K77)</f>
        <v>116.616024784483</v>
      </c>
      <c r="L77" s="210" t="n">
        <f aca="false">SUM('111678 (0013):111706 (0238)'!L77)</f>
        <v>116.616024784483</v>
      </c>
      <c r="M77" s="210" t="n">
        <f aca="false">SUM('111678 (0013):111706 (0238)'!M77)</f>
        <v>116.616024784483</v>
      </c>
      <c r="N77" s="210" t="n">
        <f aca="false">SUM('111678 (0013):111706 (0238)'!N77)</f>
        <v>116.616024784483</v>
      </c>
      <c r="O77" s="210" t="n">
        <f aca="false">SUM('111678 (0013):111706 (0238)'!O77)</f>
        <v>116.616024784483</v>
      </c>
      <c r="P77" s="210" t="n">
        <f aca="false">SUM('111678 (0013):111706 (0238)'!P77)</f>
        <v>116.616024784483</v>
      </c>
      <c r="Q77" s="210" t="n">
        <f aca="false">SUM('111678 (0013):111706 (0238)'!Q77)</f>
        <v>116.616024784483</v>
      </c>
      <c r="R77" s="210" t="n">
        <f aca="false">SUM('111678 (0013):111706 (0238)'!R77)</f>
        <v>116.616024784483</v>
      </c>
      <c r="S77" s="210" t="n">
        <f aca="false">SUM('111678 (0013):111706 (0238)'!S77)</f>
        <v>116.616024784483</v>
      </c>
      <c r="T77" s="210" t="n">
        <f aca="false">SUM('111678 (0013):111706 (0238)'!T77)</f>
        <v>116.616024784483</v>
      </c>
      <c r="U77" s="210" t="n">
        <f aca="false">SUM('111678 (0013):111706 (0238)'!U77)</f>
        <v>116.616024784483</v>
      </c>
      <c r="V77" s="257" t="n">
        <f aca="false">SUM('111678 (0013):111706 (0238)'!V77)</f>
        <v>116.616024784483</v>
      </c>
      <c r="W77" s="210" t="n">
        <f aca="false">SUM(K77:V77)</f>
        <v>1399.39229741379</v>
      </c>
      <c r="X77" s="209"/>
      <c r="Y77" s="210" t="n">
        <f aca="false">$W77-E77</f>
        <v>-63272.6077025862</v>
      </c>
      <c r="Z77" s="209"/>
      <c r="AA77" s="210" t="n">
        <f aca="false">$W77-I77</f>
        <v>-63272.6077025862</v>
      </c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51" t="n">
        <f aca="false">SUM('111678 (0013):111706 (0238)'!E78)</f>
        <v>425326</v>
      </c>
      <c r="F78" s="252"/>
      <c r="G78" s="253" t="n">
        <f aca="false">SUM('111678 (0013):111706 (0238)'!G78)</f>
        <v>-138700</v>
      </c>
      <c r="H78" s="254"/>
      <c r="I78" s="255" t="n">
        <f aca="false">SUM('111678 (0013):111706 (0238)'!I78)</f>
        <v>286626</v>
      </c>
      <c r="J78" s="256" t="n">
        <f aca="false">W78/$W$81</f>
        <v>0.0287153053446514</v>
      </c>
      <c r="K78" s="210" t="n">
        <f aca="false">SUM('111678 (0013):111706 (0238)'!K78)</f>
        <v>13244.0807622825</v>
      </c>
      <c r="L78" s="210" t="n">
        <f aca="false">SUM('111678 (0013):111706 (0238)'!L78)</f>
        <v>14230.9060693177</v>
      </c>
      <c r="M78" s="210" t="n">
        <f aca="false">SUM('111678 (0013):111706 (0238)'!M78)</f>
        <v>13244.1035356998</v>
      </c>
      <c r="N78" s="210" t="n">
        <f aca="false">SUM('111678 (0013):111706 (0238)'!N78)</f>
        <v>13244.1035356998</v>
      </c>
      <c r="O78" s="210" t="n">
        <f aca="false">SUM('111678 (0013):111706 (0238)'!O78)</f>
        <v>13244.1035356998</v>
      </c>
      <c r="P78" s="210" t="n">
        <f aca="false">SUM('111678 (0013):111706 (0238)'!P78)</f>
        <v>13244.1035356998</v>
      </c>
      <c r="Q78" s="210" t="n">
        <f aca="false">SUM('111678 (0013):111706 (0238)'!Q78)</f>
        <v>13244.1035356998</v>
      </c>
      <c r="R78" s="210" t="n">
        <f aca="false">SUM('111678 (0013):111706 (0238)'!R78)</f>
        <v>13244.1035356998</v>
      </c>
      <c r="S78" s="210" t="n">
        <f aca="false">SUM('111678 (0013):111706 (0238)'!S78)</f>
        <v>13244.1035356998</v>
      </c>
      <c r="T78" s="210" t="n">
        <f aca="false">SUM('111678 (0013):111706 (0238)'!T78)</f>
        <v>13244.1035356998</v>
      </c>
      <c r="U78" s="210" t="n">
        <f aca="false">SUM('111678 (0013):111706 (0238)'!U78)</f>
        <v>13244.1035356998</v>
      </c>
      <c r="V78" s="257" t="n">
        <f aca="false">SUM('111678 (0013):111706 (0238)'!V78)</f>
        <v>13244.1035356998</v>
      </c>
      <c r="W78" s="210" t="n">
        <f aca="false">SUM(K78:V78)</f>
        <v>159916.022188598</v>
      </c>
      <c r="X78" s="209"/>
      <c r="Y78" s="210" t="n">
        <f aca="false">$W78-E78</f>
        <v>-265409.977811402</v>
      </c>
      <c r="Z78" s="209"/>
      <c r="AA78" s="210" t="n">
        <f aca="false">$W78-I78</f>
        <v>-126709.977811402</v>
      </c>
    </row>
    <row r="79" customFormat="false" ht="12.75" hidden="false" customHeight="false" outlineLevel="0" collapsed="false">
      <c r="B79" s="249" t="s">
        <v>173</v>
      </c>
      <c r="C79" s="249"/>
      <c r="D79" s="250"/>
      <c r="E79" s="251" t="n">
        <f aca="false">SUM('111678 (0013):111706 (0238)'!E79)</f>
        <v>0</v>
      </c>
      <c r="F79" s="252"/>
      <c r="G79" s="253" t="n">
        <f aca="false">SUM('111678 (0013):111706 (0238)'!G79)</f>
        <v>0</v>
      </c>
      <c r="H79" s="254"/>
      <c r="I79" s="255" t="n">
        <f aca="false">SUM('111678 (0013):111706 (0238)'!I79)</f>
        <v>0</v>
      </c>
      <c r="J79" s="256" t="n">
        <f aca="false">W79/$W$81</f>
        <v>0</v>
      </c>
      <c r="K79" s="210" t="n">
        <f aca="false">SUM('111678 (0013):111706 (0238)'!K79)</f>
        <v>0</v>
      </c>
      <c r="L79" s="210" t="n">
        <f aca="false">SUM('111678 (0013):111706 (0238)'!L79)</f>
        <v>0</v>
      </c>
      <c r="M79" s="210" t="n">
        <f aca="false">SUM('111678 (0013):111706 (0238)'!M79)</f>
        <v>0</v>
      </c>
      <c r="N79" s="210" t="n">
        <f aca="false">SUM('111678 (0013):111706 (0238)'!N79)</f>
        <v>0</v>
      </c>
      <c r="O79" s="210" t="n">
        <f aca="false">SUM('111678 (0013):111706 (0238)'!O79)</f>
        <v>0</v>
      </c>
      <c r="P79" s="210" t="n">
        <f aca="false">SUM('111678 (0013):111706 (0238)'!P79)</f>
        <v>0</v>
      </c>
      <c r="Q79" s="210" t="n">
        <f aca="false">SUM('111678 (0013):111706 (0238)'!Q79)</f>
        <v>0</v>
      </c>
      <c r="R79" s="210" t="n">
        <f aca="false">SUM('111678 (0013):111706 (0238)'!R79)</f>
        <v>0</v>
      </c>
      <c r="S79" s="210" t="n">
        <f aca="false">SUM('111678 (0013):111706 (0238)'!S79)</f>
        <v>0</v>
      </c>
      <c r="T79" s="210" t="n">
        <f aca="false">SUM('111678 (0013):111706 (0238)'!T79)</f>
        <v>0</v>
      </c>
      <c r="U79" s="210" t="n">
        <f aca="false">SUM('111678 (0013):111706 (0238)'!U79)</f>
        <v>0</v>
      </c>
      <c r="V79" s="257" t="n">
        <f aca="false">SUM('111678 (0013):111706 (0238)'!V79)</f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</row>
    <row r="80" customFormat="false" ht="13.5" hidden="false" customHeight="false" outlineLevel="0" collapsed="false">
      <c r="B80" s="249" t="s">
        <v>173</v>
      </c>
      <c r="C80" s="249"/>
      <c r="D80" s="250"/>
      <c r="E80" s="258" t="n">
        <f aca="false">SUM('111678 (0013):111706 (0238)'!E80)</f>
        <v>0</v>
      </c>
      <c r="F80" s="252"/>
      <c r="G80" s="258" t="n">
        <f aca="false">SUM('111678 (0013):111706 (0238)'!G80)</f>
        <v>0</v>
      </c>
      <c r="H80" s="254"/>
      <c r="I80" s="258" t="n">
        <f aca="false">SUM('111678 (0013):111706 (0238)'!I80)</f>
        <v>0</v>
      </c>
      <c r="J80" s="256" t="n">
        <f aca="false">W80/$W$81</f>
        <v>0</v>
      </c>
      <c r="K80" s="259" t="n">
        <f aca="false">SUM('111678 (0013):111706 (0238)'!K80)</f>
        <v>0</v>
      </c>
      <c r="L80" s="259" t="n">
        <f aca="false">SUM('111678 (0013):111706 (0238)'!L80)</f>
        <v>0</v>
      </c>
      <c r="M80" s="259" t="n">
        <f aca="false">SUM('111678 (0013):111706 (0238)'!M80)</f>
        <v>0</v>
      </c>
      <c r="N80" s="259" t="n">
        <f aca="false">SUM('111678 (0013):111706 (0238)'!N80)</f>
        <v>0</v>
      </c>
      <c r="O80" s="259" t="n">
        <f aca="false">SUM('111678 (0013):111706 (0238)'!O80)</f>
        <v>0</v>
      </c>
      <c r="P80" s="259" t="n">
        <f aca="false">SUM('111678 (0013):111706 (0238)'!P80)</f>
        <v>0</v>
      </c>
      <c r="Q80" s="259" t="n">
        <f aca="false">SUM('111678 (0013):111706 (0238)'!Q80)</f>
        <v>0</v>
      </c>
      <c r="R80" s="259" t="n">
        <f aca="false">SUM('111678 (0013):111706 (0238)'!R80)</f>
        <v>0</v>
      </c>
      <c r="S80" s="259" t="n">
        <f aca="false">SUM('111678 (0013):111706 (0238)'!S80)</f>
        <v>0</v>
      </c>
      <c r="T80" s="259" t="n">
        <f aca="false">SUM('111678 (0013):111706 (0238)'!T80)</f>
        <v>0</v>
      </c>
      <c r="U80" s="259" t="n">
        <f aca="false">SUM('111678 (0013):111706 (0238)'!U80)</f>
        <v>0</v>
      </c>
      <c r="V80" s="260" t="n">
        <f aca="false">SUM('111678 (0013):111706 (0238)'!V80)</f>
        <v>0</v>
      </c>
      <c r="W80" s="259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</row>
    <row r="81" customFormat="false" ht="13.5" hidden="false" customHeight="false" outlineLevel="0" collapsed="false">
      <c r="B81" s="261" t="s">
        <v>174</v>
      </c>
      <c r="C81" s="261"/>
      <c r="D81" s="262"/>
      <c r="E81" s="263" t="n">
        <f aca="false">SUM('111678 (0013):111706 (0238)'!E81)</f>
        <v>6810548</v>
      </c>
      <c r="F81" s="264"/>
      <c r="G81" s="263" t="n">
        <f aca="false">SUM('111678 (0013):111706 (0238)'!G81)</f>
        <v>-138700</v>
      </c>
      <c r="H81" s="265"/>
      <c r="I81" s="263" t="n">
        <f aca="false">SUM('111678 (0013):111706 (0238)'!I81)</f>
        <v>6671848</v>
      </c>
      <c r="J81" s="266" t="n">
        <f aca="false">SUM(J62:J80)</f>
        <v>1</v>
      </c>
      <c r="K81" s="267" t="n">
        <f aca="false">SUM(K62:K80)</f>
        <v>462062.120833333</v>
      </c>
      <c r="L81" s="267" t="n">
        <f aca="false">SUM(L62:L80)</f>
        <v>486339.45416</v>
      </c>
      <c r="M81" s="267" t="n">
        <f aca="false">SUM(M62:M80)</f>
        <v>462061.5375</v>
      </c>
      <c r="N81" s="267" t="n">
        <f aca="false">SUM(N62:N80)</f>
        <v>462061.5375</v>
      </c>
      <c r="O81" s="267" t="n">
        <f aca="false">SUM(O62:O80)</f>
        <v>462061.5375</v>
      </c>
      <c r="P81" s="267" t="n">
        <f aca="false">SUM(P62:P80)</f>
        <v>462061.5375</v>
      </c>
      <c r="Q81" s="267" t="n">
        <f aca="false">SUM(Q62:Q80)</f>
        <v>462061.5375</v>
      </c>
      <c r="R81" s="267" t="n">
        <f aca="false">SUM(R62:R80)</f>
        <v>462061.5375</v>
      </c>
      <c r="S81" s="267" t="n">
        <f aca="false">SUM(S62:S80)</f>
        <v>462061.5375</v>
      </c>
      <c r="T81" s="267" t="n">
        <f aca="false">SUM(T62:T80)</f>
        <v>462061.5375</v>
      </c>
      <c r="U81" s="267" t="n">
        <f aca="false">SUM(U62:U80)</f>
        <v>462061.5375</v>
      </c>
      <c r="V81" s="268" t="n">
        <f aca="false">SUM(V62:V80)</f>
        <v>462061.5375</v>
      </c>
      <c r="W81" s="263" t="n">
        <f aca="false">SUM('111678 (0013):111706 (0238)'!W81)</f>
        <v>5569016.94999333</v>
      </c>
      <c r="X81" s="263"/>
      <c r="Y81" s="269" t="n">
        <f aca="false">SUM(Y62:Y80)</f>
        <v>-1241531.05000667</v>
      </c>
      <c r="Z81" s="49"/>
      <c r="AA81" s="269" t="n">
        <f aca="false">SUM(AA62:AA80)</f>
        <v>-1102831.05000667</v>
      </c>
    </row>
    <row r="82" customFormat="false" ht="12.75" hidden="false" customHeight="false" outlineLevel="0" collapsed="false">
      <c r="B82" s="270" t="s">
        <v>175</v>
      </c>
      <c r="C82" s="271"/>
      <c r="D82" s="272"/>
      <c r="E82" s="273" t="n">
        <f aca="false">E81-E56</f>
        <v>1347769</v>
      </c>
      <c r="F82" s="274"/>
      <c r="G82" s="273" t="n">
        <f aca="false">G81-G56</f>
        <v>-371193</v>
      </c>
      <c r="H82" s="275"/>
      <c r="I82" s="273" t="n">
        <f aca="false">I81-I56</f>
        <v>976576</v>
      </c>
      <c r="J82" s="273"/>
      <c r="K82" s="273" t="n">
        <f aca="false">K81-K56</f>
        <v>0</v>
      </c>
      <c r="L82" s="273" t="n">
        <f aca="false">L81-L56</f>
        <v>0</v>
      </c>
      <c r="M82" s="273" t="n">
        <f aca="false">M81-M56</f>
        <v>0</v>
      </c>
      <c r="N82" s="273" t="n">
        <f aca="false">N81-N56</f>
        <v>0</v>
      </c>
      <c r="O82" s="273" t="n">
        <f aca="false">O81-O56</f>
        <v>0</v>
      </c>
      <c r="P82" s="273" t="n">
        <f aca="false">P81-P56</f>
        <v>0</v>
      </c>
      <c r="Q82" s="273" t="n">
        <f aca="false">Q81-Q56</f>
        <v>0</v>
      </c>
      <c r="R82" s="273" t="n">
        <f aca="false">R81-R56</f>
        <v>0</v>
      </c>
      <c r="S82" s="273" t="n">
        <f aca="false">S81-S56</f>
        <v>0</v>
      </c>
      <c r="T82" s="273" t="n">
        <f aca="false">T81-T56</f>
        <v>0</v>
      </c>
      <c r="U82" s="273" t="n">
        <f aca="false">U81-U56</f>
        <v>0</v>
      </c>
      <c r="V82" s="276" t="n">
        <f aca="false">V81-V56</f>
        <v>0</v>
      </c>
      <c r="W82" s="276" t="n">
        <f aca="false">W81-W56</f>
        <v>0</v>
      </c>
      <c r="X82" s="275"/>
      <c r="Y82" s="276" t="n">
        <f aca="false">Y81-Y56</f>
        <v>-1347769</v>
      </c>
      <c r="Z82" s="275"/>
      <c r="AA82" s="276" t="n">
        <f aca="false">AA81-AA56</f>
        <v>-976576.000000001</v>
      </c>
      <c r="AD82" s="1"/>
    </row>
  </sheetData>
  <printOptions headings="false" gridLines="false" gridLinesSet="true" horizontalCentered="false" verticalCentered="false"/>
  <pageMargins left="0.25" right="0.25" top="0.320138888888889" bottom="0.2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1" width="8.99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7.7"/>
    <col collapsed="false" customWidth="true" hidden="false" outlineLevel="0" max="8" min="8" style="0" width="0.85"/>
    <col collapsed="false" customWidth="true" hidden="false" outlineLevel="0" max="9" min="9" style="0" width="10.56"/>
    <col collapsed="false" customWidth="true" hidden="false" outlineLevel="0" max="10" min="10" style="0" width="9.56"/>
    <col collapsed="false" customWidth="true" hidden="true" outlineLevel="0" max="22" min="11" style="0" width="8.7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9.7"/>
    <col collapsed="false" customWidth="true" hidden="false" outlineLevel="0" max="30" min="30" style="0" width="0.7"/>
    <col collapsed="false" customWidth="true" hidden="false" outlineLevel="0" max="31" min="31" style="1" width="9.85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279"/>
      <c r="D3" s="14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277" t="n">
        <v>111678</v>
      </c>
      <c r="D4" s="278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11"/>
      <c r="D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45926.887486139</v>
      </c>
      <c r="AB5" s="16"/>
    </row>
    <row r="6" customFormat="false" ht="12.75" hidden="false" customHeight="false" outlineLevel="0" collapsed="false">
      <c r="B6" s="18" t="s">
        <v>187</v>
      </c>
      <c r="C6" s="280" t="n">
        <v>13</v>
      </c>
      <c r="D6" s="281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45926.8874861391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XML/filtered-attachments/xls/Budget_2001_Consolidation___Legal.xls'#$111678 (0013)</v>
      </c>
    </row>
    <row r="8" customFormat="false" ht="12.75" hidden="false" customHeight="false" outlineLevel="0" collapsed="false">
      <c r="B8" s="181" t="s">
        <v>25</v>
      </c>
      <c r="C8" s="25" t="n">
        <v>5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5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417672</v>
      </c>
      <c r="F14" s="208"/>
      <c r="G14" s="210" t="n">
        <v>7350</v>
      </c>
      <c r="H14" s="209"/>
      <c r="I14" s="210" t="n">
        <v>425022</v>
      </c>
      <c r="J14" s="206"/>
      <c r="K14" s="210" t="n">
        <v>37912</v>
      </c>
      <c r="L14" s="210" t="n">
        <v>37912</v>
      </c>
      <c r="M14" s="210" t="n">
        <v>37912</v>
      </c>
      <c r="N14" s="210" t="n">
        <v>37912</v>
      </c>
      <c r="O14" s="210" t="n">
        <v>37912</v>
      </c>
      <c r="P14" s="210" t="n">
        <v>37912</v>
      </c>
      <c r="Q14" s="210" t="n">
        <v>37912</v>
      </c>
      <c r="R14" s="210" t="n">
        <v>37912</v>
      </c>
      <c r="S14" s="210" t="n">
        <v>37912</v>
      </c>
      <c r="T14" s="210" t="n">
        <v>37912</v>
      </c>
      <c r="U14" s="210" t="n">
        <v>37912</v>
      </c>
      <c r="V14" s="210" t="n">
        <v>37912</v>
      </c>
      <c r="W14" s="210" t="n">
        <f aca="false">SUM(K14:V14)</f>
        <v>454944</v>
      </c>
      <c r="X14" s="16"/>
      <c r="Y14" s="210" t="n">
        <f aca="false">W14-E14</f>
        <v>37272</v>
      </c>
      <c r="Z14" s="16"/>
      <c r="AA14" s="210" t="n">
        <f aca="false">W14-I14</f>
        <v>29922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20000</v>
      </c>
      <c r="F15" s="208"/>
      <c r="G15" s="210"/>
      <c r="H15" s="209"/>
      <c r="I15" s="210" t="n">
        <v>20000</v>
      </c>
      <c r="J15" s="206"/>
      <c r="K15" s="210" t="n">
        <v>1666.66666666667</v>
      </c>
      <c r="L15" s="210" t="n">
        <v>1666.66666666667</v>
      </c>
      <c r="M15" s="210" t="n">
        <v>1666.66666666667</v>
      </c>
      <c r="N15" s="210" t="n">
        <v>1666.66666666667</v>
      </c>
      <c r="O15" s="210" t="n">
        <v>1666.66666666667</v>
      </c>
      <c r="P15" s="210" t="n">
        <v>1666.66666666667</v>
      </c>
      <c r="Q15" s="210" t="n">
        <v>1666.66666666667</v>
      </c>
      <c r="R15" s="210" t="n">
        <v>1666.66666666667</v>
      </c>
      <c r="S15" s="210" t="n">
        <v>1666.66666666667</v>
      </c>
      <c r="T15" s="210" t="n">
        <v>1666.66666666667</v>
      </c>
      <c r="U15" s="210" t="n">
        <v>1666.66666666667</v>
      </c>
      <c r="V15" s="210" t="n">
        <v>1666.66666666667</v>
      </c>
      <c r="W15" s="210" t="n">
        <f aca="false">SUM(K15:V15)</f>
        <v>20000</v>
      </c>
      <c r="X15" s="16"/>
      <c r="Y15" s="210" t="n">
        <f aca="false">W15-E15</f>
        <v>0</v>
      </c>
      <c r="Z15" s="211"/>
      <c r="AA15" s="210" t="n">
        <f aca="false">W15-I15</f>
        <v>0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12000</v>
      </c>
      <c r="F16" s="208"/>
      <c r="G16" s="210" t="n">
        <v>-100</v>
      </c>
      <c r="H16" s="209"/>
      <c r="I16" s="210" t="n">
        <v>11900</v>
      </c>
      <c r="J16" s="206"/>
      <c r="K16" s="210" t="n">
        <v>991.666666666667</v>
      </c>
      <c r="L16" s="210" t="n">
        <v>991.666666666667</v>
      </c>
      <c r="M16" s="210" t="n">
        <v>991.666666666667</v>
      </c>
      <c r="N16" s="210" t="n">
        <v>991.666666666667</v>
      </c>
      <c r="O16" s="210" t="n">
        <v>991.666666666667</v>
      </c>
      <c r="P16" s="210" t="n">
        <v>991.666666666667</v>
      </c>
      <c r="Q16" s="210" t="n">
        <v>991.666666666667</v>
      </c>
      <c r="R16" s="210" t="n">
        <v>991.666666666667</v>
      </c>
      <c r="S16" s="210" t="n">
        <v>991.666666666667</v>
      </c>
      <c r="T16" s="210" t="n">
        <v>991.666666666667</v>
      </c>
      <c r="U16" s="210" t="n">
        <v>991.666666666667</v>
      </c>
      <c r="V16" s="210" t="n">
        <v>991.666666666667</v>
      </c>
      <c r="W16" s="210" t="n">
        <f aca="false">SUM(K16:V16)</f>
        <v>11900</v>
      </c>
      <c r="X16" s="16"/>
      <c r="Y16" s="210" t="n">
        <f aca="false">W16-E16</f>
        <v>-100.000000000002</v>
      </c>
      <c r="Z16" s="211"/>
      <c r="AA16" s="210" t="n">
        <f aca="false">W16-I16</f>
        <v>0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3000</v>
      </c>
      <c r="F17" s="208"/>
      <c r="G17" s="210" t="n">
        <v>197</v>
      </c>
      <c r="H17" s="209"/>
      <c r="I17" s="210" t="n">
        <v>3197</v>
      </c>
      <c r="J17" s="206"/>
      <c r="K17" s="210" t="n">
        <v>266.416666666667</v>
      </c>
      <c r="L17" s="210" t="n">
        <v>266.416666666667</v>
      </c>
      <c r="M17" s="210" t="n">
        <v>266.416666666667</v>
      </c>
      <c r="N17" s="210" t="n">
        <v>266.416666666667</v>
      </c>
      <c r="O17" s="210" t="n">
        <v>266.416666666667</v>
      </c>
      <c r="P17" s="210" t="n">
        <v>266.416666666667</v>
      </c>
      <c r="Q17" s="210" t="n">
        <v>266.416666666667</v>
      </c>
      <c r="R17" s="210" t="n">
        <v>266.416666666667</v>
      </c>
      <c r="S17" s="210" t="n">
        <v>266.416666666667</v>
      </c>
      <c r="T17" s="210" t="n">
        <v>266.416666666667</v>
      </c>
      <c r="U17" s="210" t="n">
        <v>266.416666666667</v>
      </c>
      <c r="V17" s="210" t="n">
        <v>266.416666666667</v>
      </c>
      <c r="W17" s="210" t="n">
        <f aca="false">SUM(K17:V17)</f>
        <v>3197</v>
      </c>
      <c r="X17" s="16"/>
      <c r="Y17" s="210" t="n">
        <f aca="false">W17-E17</f>
        <v>197</v>
      </c>
      <c r="Z17" s="211"/>
      <c r="AA17" s="210" t="n">
        <f aca="false">W17-I17</f>
        <v>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3000</v>
      </c>
      <c r="F18" s="208"/>
      <c r="G18" s="210" t="n">
        <v>-85</v>
      </c>
      <c r="H18" s="209"/>
      <c r="I18" s="210" t="n">
        <v>2915</v>
      </c>
      <c r="J18" s="206"/>
      <c r="K18" s="210" t="n">
        <v>242.916666666667</v>
      </c>
      <c r="L18" s="210" t="n">
        <v>242.916666666667</v>
      </c>
      <c r="M18" s="210" t="n">
        <v>242.916666666667</v>
      </c>
      <c r="N18" s="210" t="n">
        <v>242.916666666667</v>
      </c>
      <c r="O18" s="210" t="n">
        <v>242.916666666667</v>
      </c>
      <c r="P18" s="210" t="n">
        <v>242.916666666667</v>
      </c>
      <c r="Q18" s="210" t="n">
        <v>242.916666666667</v>
      </c>
      <c r="R18" s="210" t="n">
        <v>242.916666666667</v>
      </c>
      <c r="S18" s="210" t="n">
        <v>242.916666666667</v>
      </c>
      <c r="T18" s="210" t="n">
        <v>242.916666666667</v>
      </c>
      <c r="U18" s="210" t="n">
        <v>242.916666666667</v>
      </c>
      <c r="V18" s="210" t="n">
        <v>242.916666666667</v>
      </c>
      <c r="W18" s="210" t="n">
        <f aca="false">SUM(K18:V18)</f>
        <v>2915</v>
      </c>
      <c r="X18" s="16"/>
      <c r="Y18" s="210" t="n">
        <f aca="false">W18-E18</f>
        <v>-85.0000000000005</v>
      </c>
      <c r="Z18" s="211"/>
      <c r="AA18" s="210" t="n">
        <f aca="false">W18-I18</f>
        <v>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0</v>
      </c>
      <c r="F19" s="208"/>
      <c r="G19" s="210"/>
      <c r="H19" s="209"/>
      <c r="I19" s="210" t="n">
        <v>0</v>
      </c>
      <c r="J19" s="206"/>
      <c r="K19" s="210" t="n">
        <v>0</v>
      </c>
      <c r="L19" s="210" t="n">
        <v>0</v>
      </c>
      <c r="M19" s="210" t="n">
        <v>0</v>
      </c>
      <c r="N19" s="210" t="n">
        <v>0</v>
      </c>
      <c r="O19" s="210" t="n">
        <v>0</v>
      </c>
      <c r="P19" s="210" t="n">
        <v>0</v>
      </c>
      <c r="Q19" s="210" t="n">
        <v>0</v>
      </c>
      <c r="R19" s="210" t="n">
        <v>0</v>
      </c>
      <c r="S19" s="210" t="n">
        <v>0</v>
      </c>
      <c r="T19" s="210" t="n">
        <v>0</v>
      </c>
      <c r="U19" s="210" t="n">
        <v>0</v>
      </c>
      <c r="V19" s="210" t="n">
        <v>0</v>
      </c>
      <c r="W19" s="210" t="n">
        <f aca="false">SUM(K19:V19)</f>
        <v>0</v>
      </c>
      <c r="X19" s="16"/>
      <c r="Y19" s="210" t="n">
        <f aca="false">W19-E19</f>
        <v>0</v>
      </c>
      <c r="Z19" s="211"/>
      <c r="AA19" s="210" t="n">
        <f aca="false">W19-I19</f>
        <v>0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/>
      <c r="L22" s="210"/>
      <c r="M22" s="210"/>
      <c r="N22" s="210" t="n">
        <v>0</v>
      </c>
      <c r="O22" s="210" t="n">
        <v>0</v>
      </c>
      <c r="P22" s="210" t="n">
        <v>0</v>
      </c>
      <c r="Q22" s="210" t="n">
        <v>0</v>
      </c>
      <c r="R22" s="210" t="n">
        <v>0</v>
      </c>
      <c r="S22" s="210" t="n">
        <v>0</v>
      </c>
      <c r="T22" s="210" t="n">
        <v>0</v>
      </c>
      <c r="U22" s="210" t="n">
        <v>0</v>
      </c>
      <c r="V22" s="210" t="n">
        <v>0</v>
      </c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/>
      <c r="H24" s="209"/>
      <c r="I24" s="210" t="n">
        <v>0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0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0</v>
      </c>
      <c r="F25" s="208"/>
      <c r="G25" s="210"/>
      <c r="H25" s="209"/>
      <c r="I25" s="210" t="n">
        <v>0</v>
      </c>
      <c r="J25" s="206"/>
      <c r="K25" s="210" t="n">
        <v>0</v>
      </c>
      <c r="L25" s="210" t="n">
        <v>0</v>
      </c>
      <c r="M25" s="210" t="n">
        <v>0</v>
      </c>
      <c r="N25" s="210" t="n">
        <v>0</v>
      </c>
      <c r="O25" s="210" t="n">
        <v>0</v>
      </c>
      <c r="P25" s="210" t="n">
        <v>0</v>
      </c>
      <c r="Q25" s="210" t="n">
        <v>0</v>
      </c>
      <c r="R25" s="210" t="n">
        <v>0</v>
      </c>
      <c r="S25" s="210" t="n">
        <v>0</v>
      </c>
      <c r="T25" s="210" t="n">
        <v>0</v>
      </c>
      <c r="U25" s="210" t="n">
        <v>0</v>
      </c>
      <c r="V25" s="210" t="n">
        <v>0</v>
      </c>
      <c r="W25" s="210" t="n">
        <f aca="false">SUM(K25:V25)</f>
        <v>0</v>
      </c>
      <c r="X25" s="16"/>
      <c r="Y25" s="210" t="n">
        <f aca="false">W25-E25</f>
        <v>0</v>
      </c>
      <c r="Z25" s="211"/>
      <c r="AA25" s="210" t="n">
        <f aca="false">W25-I25</f>
        <v>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5016</v>
      </c>
      <c r="F26" s="208"/>
      <c r="G26" s="210" t="n">
        <v>-50</v>
      </c>
      <c r="H26" s="209"/>
      <c r="I26" s="210" t="n">
        <v>4966</v>
      </c>
      <c r="J26" s="206"/>
      <c r="K26" s="210" t="n">
        <v>413.833333333333</v>
      </c>
      <c r="L26" s="210" t="n">
        <v>413.833333333333</v>
      </c>
      <c r="M26" s="210" t="n">
        <v>413.833333333333</v>
      </c>
      <c r="N26" s="210" t="n">
        <v>413.833333333333</v>
      </c>
      <c r="O26" s="210" t="n">
        <v>413.833333333333</v>
      </c>
      <c r="P26" s="210" t="n">
        <v>413.833333333333</v>
      </c>
      <c r="Q26" s="210" t="n">
        <v>413.833333333333</v>
      </c>
      <c r="R26" s="210" t="n">
        <v>413.833333333333</v>
      </c>
      <c r="S26" s="210" t="n">
        <v>413.833333333333</v>
      </c>
      <c r="T26" s="210" t="n">
        <v>413.833333333333</v>
      </c>
      <c r="U26" s="210" t="n">
        <v>413.833333333333</v>
      </c>
      <c r="V26" s="210" t="n">
        <v>413.833333333333</v>
      </c>
      <c r="W26" s="210" t="n">
        <f aca="false">SUM(K26:V26)</f>
        <v>4966</v>
      </c>
      <c r="X26" s="16"/>
      <c r="Y26" s="210" t="n">
        <f aca="false">W26-E26</f>
        <v>-50.0000000000009</v>
      </c>
      <c r="Z26" s="211"/>
      <c r="AA26" s="210" t="n">
        <f aca="false">W26-I26</f>
        <v>0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0</v>
      </c>
      <c r="F27" s="208"/>
      <c r="G27" s="210"/>
      <c r="H27" s="209"/>
      <c r="I27" s="210" t="n">
        <v>0</v>
      </c>
      <c r="J27" s="206"/>
      <c r="K27" s="210" t="n">
        <v>0</v>
      </c>
      <c r="L27" s="210" t="n">
        <v>0</v>
      </c>
      <c r="M27" s="210" t="n">
        <v>0</v>
      </c>
      <c r="N27" s="210" t="n">
        <v>0</v>
      </c>
      <c r="O27" s="210" t="n">
        <v>0</v>
      </c>
      <c r="P27" s="210" t="n">
        <v>0</v>
      </c>
      <c r="Q27" s="210" t="n">
        <v>0</v>
      </c>
      <c r="R27" s="210" t="n">
        <v>0</v>
      </c>
      <c r="S27" s="210" t="n">
        <v>0</v>
      </c>
      <c r="T27" s="210" t="n">
        <v>0</v>
      </c>
      <c r="U27" s="210" t="n">
        <v>0</v>
      </c>
      <c r="V27" s="210" t="n">
        <v>0</v>
      </c>
      <c r="W27" s="210" t="n">
        <f aca="false">SUM(K27:V27)</f>
        <v>0</v>
      </c>
      <c r="X27" s="16"/>
      <c r="Y27" s="210" t="n">
        <f aca="false">W27-E27</f>
        <v>0</v>
      </c>
      <c r="Z27" s="211"/>
      <c r="AA27" s="210" t="n">
        <f aca="false">W27-I27</f>
        <v>0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438330</v>
      </c>
      <c r="F28" s="208"/>
      <c r="G28" s="210"/>
      <c r="H28" s="209"/>
      <c r="I28" s="210" t="n">
        <v>438330</v>
      </c>
      <c r="J28" s="206"/>
      <c r="K28" s="210" t="n">
        <v>36527.5</v>
      </c>
      <c r="L28" s="210" t="n">
        <v>36527.5</v>
      </c>
      <c r="M28" s="210" t="n">
        <v>36527.5</v>
      </c>
      <c r="N28" s="210" t="n">
        <v>36527.5</v>
      </c>
      <c r="O28" s="210" t="n">
        <v>36527.5</v>
      </c>
      <c r="P28" s="210" t="n">
        <v>36527.5</v>
      </c>
      <c r="Q28" s="210" t="n">
        <v>36527.5</v>
      </c>
      <c r="R28" s="210" t="n">
        <v>36527.5</v>
      </c>
      <c r="S28" s="210" t="n">
        <v>36527.5</v>
      </c>
      <c r="T28" s="210" t="n">
        <v>36527.5</v>
      </c>
      <c r="U28" s="210" t="n">
        <v>36527.5</v>
      </c>
      <c r="V28" s="210" t="n">
        <v>36527.5</v>
      </c>
      <c r="W28" s="210" t="n">
        <f aca="false">SUM(K28:V28)</f>
        <v>438330</v>
      </c>
      <c r="X28" s="16"/>
      <c r="Y28" s="210" t="n">
        <f aca="false">W28-E28</f>
        <v>0</v>
      </c>
      <c r="Z28" s="211"/>
      <c r="AA28" s="210" t="n">
        <f aca="false">W28-I28</f>
        <v>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2616</v>
      </c>
      <c r="F30" s="208"/>
      <c r="G30" s="210"/>
      <c r="H30" s="209"/>
      <c r="I30" s="210" t="n">
        <v>2616</v>
      </c>
      <c r="J30" s="206"/>
      <c r="K30" s="210" t="n">
        <v>218</v>
      </c>
      <c r="L30" s="210" t="n">
        <v>218</v>
      </c>
      <c r="M30" s="210" t="n">
        <v>218</v>
      </c>
      <c r="N30" s="210" t="n">
        <v>218</v>
      </c>
      <c r="O30" s="210" t="n">
        <v>218</v>
      </c>
      <c r="P30" s="210" t="n">
        <v>218</v>
      </c>
      <c r="Q30" s="210" t="n">
        <v>218</v>
      </c>
      <c r="R30" s="210" t="n">
        <v>218</v>
      </c>
      <c r="S30" s="210" t="n">
        <v>218</v>
      </c>
      <c r="T30" s="210" t="n">
        <v>218</v>
      </c>
      <c r="U30" s="210" t="n">
        <v>218</v>
      </c>
      <c r="V30" s="210" t="n">
        <v>218</v>
      </c>
      <c r="W30" s="210" t="n">
        <f aca="false">SUM(K30:V30)</f>
        <v>2616</v>
      </c>
      <c r="X30" s="16"/>
      <c r="Y30" s="210" t="n">
        <f aca="false">W30-E30</f>
        <v>0</v>
      </c>
      <c r="Z30" s="211"/>
      <c r="AA30" s="210" t="n">
        <f aca="false">W30-I30</f>
        <v>0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/>
      <c r="H31" s="209"/>
      <c r="I31" s="210" t="n">
        <v>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0</v>
      </c>
      <c r="F32" s="208"/>
      <c r="G32" s="210"/>
      <c r="H32" s="209"/>
      <c r="I32" s="210" t="n">
        <v>0</v>
      </c>
      <c r="J32" s="206"/>
      <c r="K32" s="210" t="n">
        <v>0</v>
      </c>
      <c r="L32" s="210" t="n">
        <v>0</v>
      </c>
      <c r="M32" s="210" t="n">
        <v>0</v>
      </c>
      <c r="N32" s="210" t="n">
        <v>0</v>
      </c>
      <c r="O32" s="210" t="n">
        <v>0</v>
      </c>
      <c r="P32" s="210" t="n">
        <v>0</v>
      </c>
      <c r="Q32" s="210" t="n">
        <v>0</v>
      </c>
      <c r="R32" s="210" t="n">
        <v>0</v>
      </c>
      <c r="S32" s="210" t="n">
        <v>0</v>
      </c>
      <c r="T32" s="210" t="n">
        <v>0</v>
      </c>
      <c r="U32" s="210" t="n">
        <v>0</v>
      </c>
      <c r="V32" s="210" t="n">
        <v>0</v>
      </c>
      <c r="W32" s="210" t="n">
        <f aca="false">SUM(K32:V32)</f>
        <v>0</v>
      </c>
      <c r="X32" s="16"/>
      <c r="Y32" s="210" t="n">
        <f aca="false">W32-E32</f>
        <v>0</v>
      </c>
      <c r="Z32" s="211"/>
      <c r="AA32" s="210" t="n">
        <f aca="false">W32-I32</f>
        <v>0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0</v>
      </c>
      <c r="F33" s="208"/>
      <c r="G33" s="210"/>
      <c r="H33" s="209"/>
      <c r="I33" s="210" t="n">
        <v>0</v>
      </c>
      <c r="J33" s="206"/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210" t="n">
        <v>0</v>
      </c>
      <c r="Q33" s="210" t="n">
        <v>0</v>
      </c>
      <c r="R33" s="210" t="n">
        <v>0</v>
      </c>
      <c r="S33" s="210" t="n">
        <v>0</v>
      </c>
      <c r="T33" s="210" t="n">
        <v>0</v>
      </c>
      <c r="U33" s="210" t="n">
        <v>0</v>
      </c>
      <c r="V33" s="210" t="n">
        <v>0</v>
      </c>
      <c r="W33" s="210" t="n">
        <f aca="false">SUM(K33:V33)</f>
        <v>0</v>
      </c>
      <c r="X33" s="16"/>
      <c r="Y33" s="210" t="n">
        <f aca="false">W33-E33</f>
        <v>0</v>
      </c>
      <c r="Z33" s="211"/>
      <c r="AA33" s="210" t="n">
        <f aca="false">W33-I33</f>
        <v>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901634</v>
      </c>
      <c r="F40" s="220"/>
      <c r="G40" s="219" t="n">
        <v>7312</v>
      </c>
      <c r="H40" s="49"/>
      <c r="I40" s="219" t="n">
        <v>908946</v>
      </c>
      <c r="J40" s="218"/>
      <c r="K40" s="221" t="n">
        <v>78239</v>
      </c>
      <c r="L40" s="221" t="n">
        <v>78239</v>
      </c>
      <c r="M40" s="221" t="n">
        <v>78239</v>
      </c>
      <c r="N40" s="221" t="n">
        <v>78239</v>
      </c>
      <c r="O40" s="221" t="n">
        <v>78239</v>
      </c>
      <c r="P40" s="221" t="n">
        <v>78239</v>
      </c>
      <c r="Q40" s="221" t="n">
        <v>78239</v>
      </c>
      <c r="R40" s="221" t="n">
        <v>78239</v>
      </c>
      <c r="S40" s="221" t="n">
        <v>78239</v>
      </c>
      <c r="T40" s="221" t="n">
        <v>78239</v>
      </c>
      <c r="U40" s="221" t="n">
        <v>78239</v>
      </c>
      <c r="V40" s="221" t="n">
        <v>78239</v>
      </c>
      <c r="W40" s="221" t="n">
        <f aca="false">SUM(W14:W39)</f>
        <v>938868</v>
      </c>
      <c r="X40" s="222"/>
      <c r="Y40" s="221" t="n">
        <f aca="false">SUM(Y14:Y39)</f>
        <v>37234</v>
      </c>
      <c r="Z40" s="223"/>
      <c r="AA40" s="221" t="n">
        <f aca="false">SUM(AA14:AA39)</f>
        <v>29922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49072</v>
      </c>
      <c r="F41" s="208"/>
      <c r="G41" s="210" t="n">
        <v>864</v>
      </c>
      <c r="H41" s="209"/>
      <c r="I41" s="210" t="n">
        <v>49936</v>
      </c>
      <c r="J41" s="206"/>
      <c r="K41" s="210" t="n">
        <v>4372</v>
      </c>
      <c r="L41" s="210" t="n">
        <v>4371.5</v>
      </c>
      <c r="M41" s="210" t="n">
        <v>4371.5</v>
      </c>
      <c r="N41" s="210" t="n">
        <v>4371.5</v>
      </c>
      <c r="O41" s="210" t="n">
        <v>4371.5</v>
      </c>
      <c r="P41" s="210" t="n">
        <v>4371.5</v>
      </c>
      <c r="Q41" s="210" t="n">
        <v>4371.5</v>
      </c>
      <c r="R41" s="210" t="n">
        <v>4371.5</v>
      </c>
      <c r="S41" s="210" t="n">
        <v>4371.5</v>
      </c>
      <c r="T41" s="210" t="n">
        <v>4371.5</v>
      </c>
      <c r="U41" s="210" t="n">
        <v>4371.5</v>
      </c>
      <c r="V41" s="210" t="n">
        <v>4371.5</v>
      </c>
      <c r="W41" s="210" t="n">
        <f aca="false">SUM(K41:V41)</f>
        <v>52458.5</v>
      </c>
      <c r="X41" s="16"/>
      <c r="Y41" s="210" t="n">
        <f aca="false">W41-E41</f>
        <v>3386.5</v>
      </c>
      <c r="Z41" s="16"/>
      <c r="AA41" s="210" t="n">
        <f aca="false">W41-I41</f>
        <v>2522.5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30819</v>
      </c>
      <c r="F42" s="208"/>
      <c r="G42" s="214" t="n">
        <v>147</v>
      </c>
      <c r="H42" s="209"/>
      <c r="I42" s="214" t="n">
        <v>30966</v>
      </c>
      <c r="J42" s="206"/>
      <c r="K42" s="214" t="n">
        <v>2462.67</v>
      </c>
      <c r="L42" s="214" t="n">
        <v>4995.278332</v>
      </c>
      <c r="M42" s="214" t="n">
        <v>2462.67</v>
      </c>
      <c r="N42" s="214" t="n">
        <v>2462.67</v>
      </c>
      <c r="O42" s="214" t="n">
        <v>2462.67</v>
      </c>
      <c r="P42" s="214" t="n">
        <v>2462.67</v>
      </c>
      <c r="Q42" s="214" t="n">
        <v>2462.67</v>
      </c>
      <c r="R42" s="214" t="n">
        <v>2462.67</v>
      </c>
      <c r="S42" s="214" t="n">
        <v>2462.67</v>
      </c>
      <c r="T42" s="214" t="n">
        <v>2462.67</v>
      </c>
      <c r="U42" s="214" t="n">
        <v>2462.67</v>
      </c>
      <c r="V42" s="214" t="n">
        <v>2462.67</v>
      </c>
      <c r="W42" s="214" t="n">
        <f aca="false">SUM(K42:V42)</f>
        <v>32084.648332</v>
      </c>
      <c r="X42" s="16"/>
      <c r="Y42" s="214" t="n">
        <f aca="false">W42-E42</f>
        <v>1265.648332</v>
      </c>
      <c r="Z42" s="16"/>
      <c r="AA42" s="214" t="n">
        <f aca="false">W42-I42</f>
        <v>1118.648332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79891</v>
      </c>
      <c r="F43" s="220"/>
      <c r="G43" s="219" t="n">
        <v>1011</v>
      </c>
      <c r="H43" s="49"/>
      <c r="I43" s="219" t="n">
        <v>80902</v>
      </c>
      <c r="J43" s="218"/>
      <c r="K43" s="221" t="n">
        <v>6834.67</v>
      </c>
      <c r="L43" s="221" t="n">
        <v>9366.778332</v>
      </c>
      <c r="M43" s="221" t="n">
        <v>6834.17</v>
      </c>
      <c r="N43" s="221" t="n">
        <v>6834.17</v>
      </c>
      <c r="O43" s="221" t="n">
        <v>6834.17</v>
      </c>
      <c r="P43" s="221" t="n">
        <v>6834.17</v>
      </c>
      <c r="Q43" s="221" t="n">
        <v>6834.17</v>
      </c>
      <c r="R43" s="221" t="n">
        <v>6834.17</v>
      </c>
      <c r="S43" s="221" t="n">
        <v>6834.17</v>
      </c>
      <c r="T43" s="221" t="n">
        <v>6834.17</v>
      </c>
      <c r="U43" s="221" t="n">
        <v>6834.17</v>
      </c>
      <c r="V43" s="221" t="n">
        <v>6834.17</v>
      </c>
      <c r="W43" s="219" t="n">
        <f aca="false">SUM(K43:V43)</f>
        <v>84543.148332</v>
      </c>
      <c r="X43" s="222"/>
      <c r="Y43" s="221" t="n">
        <f aca="false">SUM(Y41:Y42)</f>
        <v>4652.148332</v>
      </c>
      <c r="Z43" s="222"/>
      <c r="AA43" s="221" t="n">
        <f aca="false">SUM(AA41:AA42)</f>
        <v>3641.148332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60764</v>
      </c>
      <c r="F46" s="208"/>
      <c r="G46" s="210"/>
      <c r="H46" s="209"/>
      <c r="I46" s="210" t="n">
        <v>60764</v>
      </c>
      <c r="J46" s="206"/>
      <c r="K46" s="210" t="n">
        <v>4146.7</v>
      </c>
      <c r="L46" s="210" t="n">
        <v>4146.7</v>
      </c>
      <c r="M46" s="210" t="n">
        <v>4146.7</v>
      </c>
      <c r="N46" s="210" t="n">
        <v>4146.7</v>
      </c>
      <c r="O46" s="210" t="n">
        <v>4146.7</v>
      </c>
      <c r="P46" s="210" t="n">
        <v>4146.7</v>
      </c>
      <c r="Q46" s="210" t="n">
        <v>4146.7</v>
      </c>
      <c r="R46" s="210" t="n">
        <v>4146.7</v>
      </c>
      <c r="S46" s="210" t="n">
        <v>4146.7</v>
      </c>
      <c r="T46" s="210" t="n">
        <v>4146.7</v>
      </c>
      <c r="U46" s="210" t="n">
        <v>4146.7</v>
      </c>
      <c r="V46" s="210" t="n">
        <v>4146.7</v>
      </c>
      <c r="W46" s="210" t="n">
        <f aca="false">SUM(K46:V46)</f>
        <v>49760.4</v>
      </c>
      <c r="X46" s="16"/>
      <c r="Y46" s="210" t="n">
        <f aca="false">W46-E46</f>
        <v>-11003.6</v>
      </c>
      <c r="Z46" s="16"/>
      <c r="AA46" s="210" t="n">
        <f aca="false">W46-I46</f>
        <v>-11003.6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6789</v>
      </c>
      <c r="F47" s="208"/>
      <c r="G47" s="214"/>
      <c r="H47" s="209"/>
      <c r="I47" s="210" t="n">
        <v>6789</v>
      </c>
      <c r="J47" s="206"/>
      <c r="K47" s="214" t="n">
        <v>599.375</v>
      </c>
      <c r="L47" s="214" t="n">
        <v>599.375</v>
      </c>
      <c r="M47" s="214" t="n">
        <v>599.375</v>
      </c>
      <c r="N47" s="214" t="n">
        <v>599.375</v>
      </c>
      <c r="O47" s="214" t="n">
        <v>599.375</v>
      </c>
      <c r="P47" s="214" t="n">
        <v>599.375</v>
      </c>
      <c r="Q47" s="214" t="n">
        <v>599.375</v>
      </c>
      <c r="R47" s="214" t="n">
        <v>599.375</v>
      </c>
      <c r="S47" s="214" t="n">
        <v>599.375</v>
      </c>
      <c r="T47" s="214" t="n">
        <v>599.375</v>
      </c>
      <c r="U47" s="214" t="n">
        <v>599.375</v>
      </c>
      <c r="V47" s="214" t="n">
        <v>599.375</v>
      </c>
      <c r="W47" s="214" t="n">
        <f aca="false">SUM(K47:V47)</f>
        <v>7192.5</v>
      </c>
      <c r="X47" s="16"/>
      <c r="Y47" s="214" t="n">
        <f aca="false">W47-E47</f>
        <v>403.5</v>
      </c>
      <c r="Z47" s="16"/>
      <c r="AA47" s="214" t="n">
        <f aca="false">W47-I47</f>
        <v>403.5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67553</v>
      </c>
      <c r="F48" s="220"/>
      <c r="G48" s="225" t="n">
        <v>0</v>
      </c>
      <c r="H48" s="49"/>
      <c r="I48" s="225" t="n">
        <v>67553</v>
      </c>
      <c r="J48" s="218"/>
      <c r="K48" s="225" t="n">
        <v>4746.075</v>
      </c>
      <c r="L48" s="225" t="n">
        <v>4746.075</v>
      </c>
      <c r="M48" s="225" t="n">
        <v>4746.075</v>
      </c>
      <c r="N48" s="225" t="n">
        <v>4746.075</v>
      </c>
      <c r="O48" s="225" t="n">
        <v>4746.075</v>
      </c>
      <c r="P48" s="225" t="n">
        <v>4746.075</v>
      </c>
      <c r="Q48" s="225" t="n">
        <v>4746.075</v>
      </c>
      <c r="R48" s="225" t="n">
        <v>4746.075</v>
      </c>
      <c r="S48" s="225" t="n">
        <v>4746.075</v>
      </c>
      <c r="T48" s="225" t="n">
        <v>4746.075</v>
      </c>
      <c r="U48" s="225" t="n">
        <v>4746.075</v>
      </c>
      <c r="V48" s="225" t="n">
        <v>4746.075</v>
      </c>
      <c r="W48" s="225" t="n">
        <f aca="false">SUM(K48:V48)</f>
        <v>56952.9</v>
      </c>
      <c r="X48" s="222"/>
      <c r="Y48" s="225" t="n">
        <f aca="false">SUM(Y44:Y47)</f>
        <v>-10600.1</v>
      </c>
      <c r="Z48" s="223"/>
      <c r="AA48" s="225" t="n">
        <f aca="false">SUM(AA44:AA47)</f>
        <v>-10600.1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1049078</v>
      </c>
      <c r="F49" s="220"/>
      <c r="G49" s="225" t="n">
        <v>8323</v>
      </c>
      <c r="H49" s="49"/>
      <c r="I49" s="225" t="n">
        <v>1057401</v>
      </c>
      <c r="J49" s="206"/>
      <c r="K49" s="225" t="n">
        <v>89819.745</v>
      </c>
      <c r="L49" s="225" t="n">
        <v>92351.853332</v>
      </c>
      <c r="M49" s="225" t="n">
        <v>89819.245</v>
      </c>
      <c r="N49" s="225" t="n">
        <v>89819.245</v>
      </c>
      <c r="O49" s="225" t="n">
        <v>89819.245</v>
      </c>
      <c r="P49" s="225" t="n">
        <v>89819.245</v>
      </c>
      <c r="Q49" s="225" t="n">
        <v>89819.245</v>
      </c>
      <c r="R49" s="225" t="n">
        <v>89819.245</v>
      </c>
      <c r="S49" s="225" t="n">
        <v>89819.245</v>
      </c>
      <c r="T49" s="225" t="n">
        <v>89819.245</v>
      </c>
      <c r="U49" s="225" t="n">
        <v>89819.245</v>
      </c>
      <c r="V49" s="225" t="n">
        <v>89819.245</v>
      </c>
      <c r="W49" s="225" t="n">
        <f aca="false">SUM(K49:V49)</f>
        <v>1080364.048332</v>
      </c>
      <c r="X49" s="16"/>
      <c r="Y49" s="225" t="n">
        <f aca="false">W49-E49</f>
        <v>31286.0483319999</v>
      </c>
      <c r="Z49" s="223"/>
      <c r="AA49" s="225" t="n">
        <f aca="false">W49-I49</f>
        <v>22963.0483319999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-62651</v>
      </c>
      <c r="F51" s="208"/>
      <c r="G51" s="210" t="n">
        <v>0</v>
      </c>
      <c r="H51" s="209"/>
      <c r="I51" s="210" t="n">
        <v>-62651</v>
      </c>
      <c r="J51" s="206"/>
      <c r="K51" s="210" t="n">
        <v>-5220.91666666667</v>
      </c>
      <c r="L51" s="210" t="n">
        <v>-5220.91666666667</v>
      </c>
      <c r="M51" s="210" t="n">
        <v>-5220.91666666667</v>
      </c>
      <c r="N51" s="210" t="n">
        <v>-5220.91666666667</v>
      </c>
      <c r="O51" s="210" t="n">
        <v>-5220.91666666667</v>
      </c>
      <c r="P51" s="210" t="n">
        <v>-5220.91666666667</v>
      </c>
      <c r="Q51" s="210" t="n">
        <v>-5220.91666666667</v>
      </c>
      <c r="R51" s="210" t="n">
        <v>-5220.91666666667</v>
      </c>
      <c r="S51" s="210" t="n">
        <v>-5220.91666666667</v>
      </c>
      <c r="T51" s="210" t="n">
        <v>-5220.91666666667</v>
      </c>
      <c r="U51" s="210" t="n">
        <v>-5220.91666666667</v>
      </c>
      <c r="V51" s="210" t="n">
        <v>-5220.91666666667</v>
      </c>
      <c r="W51" s="210" t="n">
        <f aca="false">SUM(K51:V51)</f>
        <v>-62651</v>
      </c>
      <c r="X51" s="16"/>
      <c r="Y51" s="210" t="n">
        <f aca="false">W51-E51</f>
        <v>0</v>
      </c>
      <c r="Z51" s="211"/>
      <c r="AA51" s="210" t="n">
        <f aca="false">W51-I51</f>
        <v>0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-6899</v>
      </c>
      <c r="F52" s="208"/>
      <c r="G52" s="210" t="n">
        <v>0</v>
      </c>
      <c r="H52" s="209"/>
      <c r="I52" s="210" t="n">
        <v>-6899</v>
      </c>
      <c r="J52" s="206"/>
      <c r="K52" s="210" t="n">
        <v>-574.916666666667</v>
      </c>
      <c r="L52" s="210" t="n">
        <v>-574.916666666667</v>
      </c>
      <c r="M52" s="210" t="n">
        <v>-574.916666666667</v>
      </c>
      <c r="N52" s="210" t="n">
        <v>-574.916666666667</v>
      </c>
      <c r="O52" s="210" t="n">
        <v>-574.916666666667</v>
      </c>
      <c r="P52" s="210" t="n">
        <v>-574.916666666667</v>
      </c>
      <c r="Q52" s="210" t="n">
        <v>-574.916666666667</v>
      </c>
      <c r="R52" s="210" t="n">
        <v>-574.916666666667</v>
      </c>
      <c r="S52" s="210" t="n">
        <v>-574.916666666667</v>
      </c>
      <c r="T52" s="210" t="n">
        <v>-574.916666666667</v>
      </c>
      <c r="U52" s="210" t="n">
        <v>-574.916666666667</v>
      </c>
      <c r="V52" s="210" t="n">
        <v>-574.916666666667</v>
      </c>
      <c r="W52" s="210" t="n">
        <f aca="false">SUM(K52:V52)</f>
        <v>-6899</v>
      </c>
      <c r="X52" s="16"/>
      <c r="Y52" s="210" t="n">
        <f aca="false">W52-E52</f>
        <v>0</v>
      </c>
      <c r="Z52" s="211"/>
      <c r="AA52" s="210" t="n">
        <f aca="false">W52-I52</f>
        <v>0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-4079</v>
      </c>
      <c r="F53" s="208"/>
      <c r="G53" s="210" t="n">
        <v>0</v>
      </c>
      <c r="H53" s="209"/>
      <c r="I53" s="210" t="n">
        <v>-4079</v>
      </c>
      <c r="J53" s="206"/>
      <c r="K53" s="210" t="n">
        <v>-339.916666666667</v>
      </c>
      <c r="L53" s="210" t="n">
        <v>-339.916666666667</v>
      </c>
      <c r="M53" s="210" t="n">
        <v>-339.916666666667</v>
      </c>
      <c r="N53" s="210" t="n">
        <v>-339.916666666667</v>
      </c>
      <c r="O53" s="210" t="n">
        <v>-339.916666666667</v>
      </c>
      <c r="P53" s="210" t="n">
        <v>-339.916666666667</v>
      </c>
      <c r="Q53" s="210" t="n">
        <v>-339.916666666667</v>
      </c>
      <c r="R53" s="210" t="n">
        <v>-339.916666666667</v>
      </c>
      <c r="S53" s="210" t="n">
        <v>-339.916666666667</v>
      </c>
      <c r="T53" s="210" t="n">
        <v>-339.916666666667</v>
      </c>
      <c r="U53" s="210" t="n">
        <v>-339.916666666667</v>
      </c>
      <c r="V53" s="210" t="n">
        <v>-339.916666666667</v>
      </c>
      <c r="W53" s="210" t="n">
        <f aca="false">SUM(K53:V53)</f>
        <v>-4079</v>
      </c>
      <c r="X53" s="16"/>
      <c r="Y53" s="210" t="n">
        <f aca="false">W53-E53</f>
        <v>0</v>
      </c>
      <c r="Z53" s="211"/>
      <c r="AA53" s="210" t="n">
        <f aca="false">W53-I53</f>
        <v>0</v>
      </c>
      <c r="AD53" s="8"/>
      <c r="AE53" s="9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-125000</v>
      </c>
      <c r="F54" s="208"/>
      <c r="G54" s="214" t="n">
        <v>0</v>
      </c>
      <c r="H54" s="209"/>
      <c r="I54" s="210" t="n">
        <v>-125000</v>
      </c>
      <c r="J54" s="206"/>
      <c r="K54" s="214" t="n">
        <v>-10416.6666666667</v>
      </c>
      <c r="L54" s="214" t="n">
        <v>-10416.6666666667</v>
      </c>
      <c r="M54" s="214" t="n">
        <v>-10416.6666666667</v>
      </c>
      <c r="N54" s="214" t="n">
        <v>-10416.6666666667</v>
      </c>
      <c r="O54" s="214" t="n">
        <v>-10416.6666666667</v>
      </c>
      <c r="P54" s="214" t="n">
        <v>-10416.6666666667</v>
      </c>
      <c r="Q54" s="214" t="n">
        <v>-10416.6666666667</v>
      </c>
      <c r="R54" s="214" t="n">
        <v>-10416.6666666667</v>
      </c>
      <c r="S54" s="214" t="n">
        <v>-10416.6666666667</v>
      </c>
      <c r="T54" s="214" t="n">
        <v>-10416.6666666667</v>
      </c>
      <c r="U54" s="214" t="n">
        <v>-10416.6666666667</v>
      </c>
      <c r="V54" s="214" t="n">
        <v>-10416.6666666667</v>
      </c>
      <c r="W54" s="214" t="n">
        <f aca="false">SUM(K54:V54)</f>
        <v>-125000</v>
      </c>
      <c r="X54" s="16"/>
      <c r="Y54" s="214" t="n">
        <f aca="false">W54-E54</f>
        <v>0</v>
      </c>
      <c r="Z54" s="211"/>
      <c r="AA54" s="214" t="n">
        <f aca="false">W54-I54</f>
        <v>0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v>-198629</v>
      </c>
      <c r="F55" s="220"/>
      <c r="G55" s="229" t="n">
        <v>0</v>
      </c>
      <c r="H55" s="49"/>
      <c r="I55" s="229" t="n">
        <v>-198629</v>
      </c>
      <c r="J55" s="218"/>
      <c r="K55" s="229" t="n">
        <v>-16552.4166666667</v>
      </c>
      <c r="L55" s="229" t="n">
        <v>-16552.4166666667</v>
      </c>
      <c r="M55" s="229" t="n">
        <v>-16552.4166666667</v>
      </c>
      <c r="N55" s="229" t="n">
        <v>-16552.4166666667</v>
      </c>
      <c r="O55" s="229" t="n">
        <v>-16552.4166666667</v>
      </c>
      <c r="P55" s="229" t="n">
        <v>-16552.4166666667</v>
      </c>
      <c r="Q55" s="229" t="n">
        <v>-16552.4166666667</v>
      </c>
      <c r="R55" s="229" t="n">
        <v>-16552.4166666667</v>
      </c>
      <c r="S55" s="229" t="n">
        <v>-16552.4166666667</v>
      </c>
      <c r="T55" s="229" t="n">
        <v>-16552.4166666667</v>
      </c>
      <c r="U55" s="229" t="n">
        <v>-16552.4166666667</v>
      </c>
      <c r="V55" s="229" t="n">
        <v>-16552.4166666667</v>
      </c>
      <c r="W55" s="229" t="n">
        <f aca="false">SUM(K55:V55)</f>
        <v>-198629</v>
      </c>
      <c r="X55" s="222"/>
      <c r="Y55" s="229" t="n">
        <f aca="false">SUM(Y51:Y54)</f>
        <v>0</v>
      </c>
      <c r="Z55" s="223"/>
      <c r="AA55" s="229" t="n">
        <f aca="false">W55-I55</f>
        <v>0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v>850449</v>
      </c>
      <c r="F56" s="234"/>
      <c r="G56" s="233" t="n">
        <v>8323</v>
      </c>
      <c r="H56" s="235"/>
      <c r="I56" s="233" t="n">
        <v>858772</v>
      </c>
      <c r="J56" s="232"/>
      <c r="K56" s="233" t="n">
        <v>73267.3283333333</v>
      </c>
      <c r="L56" s="233" t="n">
        <v>75799.4366653333</v>
      </c>
      <c r="M56" s="233" t="n">
        <v>73266.8283333333</v>
      </c>
      <c r="N56" s="233" t="n">
        <v>73266.8283333333</v>
      </c>
      <c r="O56" s="233" t="n">
        <v>73266.8283333333</v>
      </c>
      <c r="P56" s="233" t="n">
        <v>73266.8283333333</v>
      </c>
      <c r="Q56" s="233" t="n">
        <v>73266.8283333333</v>
      </c>
      <c r="R56" s="233" t="n">
        <v>73266.8283333333</v>
      </c>
      <c r="S56" s="233" t="n">
        <v>73266.8283333333</v>
      </c>
      <c r="T56" s="233" t="n">
        <v>73266.8283333333</v>
      </c>
      <c r="U56" s="233" t="n">
        <v>73266.8283333333</v>
      </c>
      <c r="V56" s="233" t="n">
        <v>73266.8283333333</v>
      </c>
      <c r="W56" s="233" t="n">
        <f aca="false">+W49+W55</f>
        <v>881735.048332</v>
      </c>
      <c r="X56" s="222"/>
      <c r="Y56" s="233" t="n">
        <f aca="false">+Y49+Y55</f>
        <v>31286.0483319999</v>
      </c>
      <c r="Z56" s="236"/>
      <c r="AA56" s="233" t="n">
        <f aca="false">+AA49+AA55</f>
        <v>22963.0483319999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C58" s="0"/>
      <c r="D58" s="0"/>
      <c r="E58" s="0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C59" s="0"/>
      <c r="D59" s="0"/>
      <c r="E59" s="0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E59" s="283"/>
    </row>
    <row r="60" customFormat="false" ht="12.75" hidden="false" customHeight="false" outlineLevel="0" collapsed="false">
      <c r="C60" s="0"/>
      <c r="D60" s="0"/>
      <c r="E60" s="0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0"/>
      <c r="D61" s="0"/>
      <c r="E61" s="0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288" t="n">
        <v>0</v>
      </c>
      <c r="K62" s="246" t="n">
        <v>0</v>
      </c>
      <c r="L62" s="246" t="n">
        <v>0</v>
      </c>
      <c r="M62" s="246" t="n">
        <v>0</v>
      </c>
      <c r="N62" s="246" t="n">
        <v>0</v>
      </c>
      <c r="O62" s="246" t="n">
        <v>0</v>
      </c>
      <c r="P62" s="246" t="n">
        <v>0</v>
      </c>
      <c r="Q62" s="246" t="n">
        <v>0</v>
      </c>
      <c r="R62" s="246" t="n">
        <v>0</v>
      </c>
      <c r="S62" s="246" t="n">
        <v>0</v>
      </c>
      <c r="T62" s="246" t="n">
        <v>0</v>
      </c>
      <c r="U62" s="246" t="n">
        <v>0</v>
      </c>
      <c r="V62" s="246" t="n">
        <v>0</v>
      </c>
      <c r="W62" s="246" t="n">
        <f aca="false">SUM(K62:V62)</f>
        <v>0</v>
      </c>
      <c r="X62" s="248"/>
      <c r="Y62" s="246" t="n">
        <f aca="false">$W62-E62</f>
        <v>0</v>
      </c>
      <c r="Z62" s="248"/>
      <c r="AA62" s="246" t="n">
        <f aca="false">$W62-I62</f>
        <v>0</v>
      </c>
      <c r="AE62" s="285"/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210" t="n">
        <v>0</v>
      </c>
      <c r="Q64" s="210" t="n">
        <v>0</v>
      </c>
      <c r="R64" s="210" t="n">
        <v>0</v>
      </c>
      <c r="S64" s="210" t="n">
        <v>0</v>
      </c>
      <c r="T64" s="210" t="n">
        <v>0</v>
      </c>
      <c r="U64" s="210" t="n">
        <v>0</v>
      </c>
      <c r="V64" s="210" t="n"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v>0</v>
      </c>
      <c r="L65" s="210" t="n">
        <v>0</v>
      </c>
      <c r="M65" s="210" t="n">
        <v>0</v>
      </c>
      <c r="N65" s="210" t="n">
        <v>0</v>
      </c>
      <c r="O65" s="210" t="n">
        <v>0</v>
      </c>
      <c r="P65" s="210" t="n">
        <v>0</v>
      </c>
      <c r="Q65" s="210" t="n">
        <v>0</v>
      </c>
      <c r="R65" s="210" t="n">
        <v>0</v>
      </c>
      <c r="S65" s="210" t="n">
        <v>0</v>
      </c>
      <c r="T65" s="210" t="n">
        <v>0</v>
      </c>
      <c r="U65" s="210" t="n">
        <v>0</v>
      </c>
      <c r="V65" s="210" t="n"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0</v>
      </c>
      <c r="F66" s="289"/>
      <c r="G66" s="290"/>
      <c r="H66" s="207"/>
      <c r="I66" s="210" t="n">
        <v>0</v>
      </c>
      <c r="J66" s="291" t="n">
        <v>0</v>
      </c>
      <c r="K66" s="210" t="n">
        <v>0</v>
      </c>
      <c r="L66" s="210" t="n">
        <v>0</v>
      </c>
      <c r="M66" s="210" t="n">
        <v>0</v>
      </c>
      <c r="N66" s="210" t="n">
        <v>0</v>
      </c>
      <c r="O66" s="210" t="n">
        <v>0</v>
      </c>
      <c r="P66" s="210" t="n">
        <v>0</v>
      </c>
      <c r="Q66" s="210" t="n">
        <v>0</v>
      </c>
      <c r="R66" s="210" t="n">
        <v>0</v>
      </c>
      <c r="S66" s="210" t="n">
        <v>0</v>
      </c>
      <c r="T66" s="210" t="n">
        <v>0</v>
      </c>
      <c r="U66" s="210" t="n">
        <v>0</v>
      </c>
      <c r="V66" s="210" t="n">
        <v>0</v>
      </c>
      <c r="W66" s="210" t="n">
        <f aca="false">SUM(K66:V66)</f>
        <v>0</v>
      </c>
      <c r="X66" s="209"/>
      <c r="Y66" s="210" t="n">
        <f aca="false">$W66-E66</f>
        <v>0</v>
      </c>
      <c r="Z66" s="209"/>
      <c r="AA66" s="210" t="n">
        <f aca="false">$W66-I66</f>
        <v>0</v>
      </c>
      <c r="AE66" s="207"/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850449</v>
      </c>
      <c r="F67" s="289"/>
      <c r="G67" s="290"/>
      <c r="H67" s="207"/>
      <c r="I67" s="210" t="n">
        <v>850449</v>
      </c>
      <c r="J67" s="291" t="n">
        <v>1</v>
      </c>
      <c r="K67" s="210" t="n">
        <v>73267.3283333333</v>
      </c>
      <c r="L67" s="210" t="n">
        <v>75799.4366653333</v>
      </c>
      <c r="M67" s="210" t="n">
        <v>73266.8283333333</v>
      </c>
      <c r="N67" s="210" t="n">
        <v>73266.8283333333</v>
      </c>
      <c r="O67" s="210" t="n">
        <v>73266.8283333333</v>
      </c>
      <c r="P67" s="210" t="n">
        <v>73266.8283333333</v>
      </c>
      <c r="Q67" s="210" t="n">
        <v>73266.8283333333</v>
      </c>
      <c r="R67" s="210" t="n">
        <v>73266.8283333333</v>
      </c>
      <c r="S67" s="210" t="n">
        <v>73266.8283333333</v>
      </c>
      <c r="T67" s="210" t="n">
        <v>73266.8283333333</v>
      </c>
      <c r="U67" s="210" t="n">
        <v>73266.8283333333</v>
      </c>
      <c r="V67" s="210" t="n">
        <v>73266.8283333333</v>
      </c>
      <c r="W67" s="210" t="n">
        <f aca="false">SUM(K67:V67)</f>
        <v>881735.048332</v>
      </c>
      <c r="X67" s="209"/>
      <c r="Y67" s="210" t="n">
        <f aca="false">$W67-E67</f>
        <v>31286.0483319999</v>
      </c>
      <c r="Z67" s="209"/>
      <c r="AA67" s="210" t="n">
        <f aca="false">$W67-I67</f>
        <v>31286.0483319999</v>
      </c>
      <c r="AE67" s="207" t="e">
        <f aca="false">AA34+AA36+AA37+#REF!</f>
        <v>#REF!</v>
      </c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v>0</v>
      </c>
      <c r="L68" s="210" t="n">
        <v>0</v>
      </c>
      <c r="M68" s="210" t="n">
        <v>0</v>
      </c>
      <c r="N68" s="210" t="n">
        <v>0</v>
      </c>
      <c r="O68" s="210" t="n">
        <v>0</v>
      </c>
      <c r="P68" s="210" t="n">
        <v>0</v>
      </c>
      <c r="Q68" s="210" t="n">
        <v>0</v>
      </c>
      <c r="R68" s="210" t="n">
        <v>0</v>
      </c>
      <c r="S68" s="210" t="n">
        <v>0</v>
      </c>
      <c r="T68" s="210" t="n">
        <v>0</v>
      </c>
      <c r="U68" s="210" t="n">
        <v>0</v>
      </c>
      <c r="V68" s="210" t="n"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v>0</v>
      </c>
      <c r="L70" s="210" t="n">
        <v>0</v>
      </c>
      <c r="M70" s="210" t="n">
        <v>0</v>
      </c>
      <c r="N70" s="210" t="n">
        <v>0</v>
      </c>
      <c r="O70" s="210" t="n">
        <v>0</v>
      </c>
      <c r="P70" s="210" t="n">
        <v>0</v>
      </c>
      <c r="Q70" s="210" t="n">
        <v>0</v>
      </c>
      <c r="R70" s="210" t="n">
        <v>0</v>
      </c>
      <c r="S70" s="210" t="n">
        <v>0</v>
      </c>
      <c r="T70" s="210" t="n">
        <v>0</v>
      </c>
      <c r="U70" s="210" t="n">
        <v>0</v>
      </c>
      <c r="V70" s="210" t="n"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0</v>
      </c>
      <c r="F71" s="289"/>
      <c r="G71" s="290"/>
      <c r="H71" s="207"/>
      <c r="I71" s="210" t="n">
        <v>0</v>
      </c>
      <c r="J71" s="291" t="n">
        <v>0</v>
      </c>
      <c r="K71" s="210" t="n">
        <v>0</v>
      </c>
      <c r="L71" s="210" t="n">
        <v>0</v>
      </c>
      <c r="M71" s="210" t="n">
        <v>0</v>
      </c>
      <c r="N71" s="210" t="n">
        <v>0</v>
      </c>
      <c r="O71" s="210" t="n">
        <v>0</v>
      </c>
      <c r="P71" s="210" t="n">
        <v>0</v>
      </c>
      <c r="Q71" s="210" t="n">
        <v>0</v>
      </c>
      <c r="R71" s="210" t="n">
        <v>0</v>
      </c>
      <c r="S71" s="210" t="n">
        <v>0</v>
      </c>
      <c r="T71" s="210" t="n">
        <v>0</v>
      </c>
      <c r="U71" s="210" t="n">
        <v>0</v>
      </c>
      <c r="V71" s="210" t="n">
        <v>0</v>
      </c>
      <c r="W71" s="210" t="n">
        <f aca="false">SUM(K71:V71)</f>
        <v>0</v>
      </c>
      <c r="X71" s="209"/>
      <c r="Y71" s="210" t="n">
        <f aca="false">$W71-E71</f>
        <v>0</v>
      </c>
      <c r="Z71" s="209"/>
      <c r="AA71" s="210" t="n">
        <f aca="false">$W71-I71</f>
        <v>0</v>
      </c>
      <c r="AE71" s="207"/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v>0</v>
      </c>
      <c r="L72" s="210" t="n">
        <v>0</v>
      </c>
      <c r="M72" s="210" t="n">
        <v>0</v>
      </c>
      <c r="N72" s="210" t="n">
        <v>0</v>
      </c>
      <c r="O72" s="210" t="n">
        <v>0</v>
      </c>
      <c r="P72" s="210" t="n">
        <v>0</v>
      </c>
      <c r="Q72" s="210" t="n">
        <v>0</v>
      </c>
      <c r="R72" s="210" t="n">
        <v>0</v>
      </c>
      <c r="S72" s="210" t="n">
        <v>0</v>
      </c>
      <c r="T72" s="210" t="n">
        <v>0</v>
      </c>
      <c r="U72" s="210" t="n">
        <v>0</v>
      </c>
      <c r="V72" s="210" t="n"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0</v>
      </c>
      <c r="F73" s="289"/>
      <c r="G73" s="290"/>
      <c r="H73" s="207"/>
      <c r="I73" s="210" t="n">
        <v>0</v>
      </c>
      <c r="J73" s="291" t="n">
        <v>0</v>
      </c>
      <c r="K73" s="210" t="n">
        <v>0</v>
      </c>
      <c r="L73" s="210" t="n">
        <v>0</v>
      </c>
      <c r="M73" s="210" t="n">
        <v>0</v>
      </c>
      <c r="N73" s="210" t="n">
        <v>0</v>
      </c>
      <c r="O73" s="210" t="n">
        <v>0</v>
      </c>
      <c r="P73" s="210" t="n">
        <v>0</v>
      </c>
      <c r="Q73" s="210" t="n">
        <v>0</v>
      </c>
      <c r="R73" s="210" t="n">
        <v>0</v>
      </c>
      <c r="S73" s="210" t="n">
        <v>0</v>
      </c>
      <c r="T73" s="210" t="n">
        <v>0</v>
      </c>
      <c r="U73" s="210" t="n">
        <v>0</v>
      </c>
      <c r="V73" s="210" t="n">
        <v>0</v>
      </c>
      <c r="W73" s="210" t="n">
        <f aca="false">SUM(K73:V73)</f>
        <v>0</v>
      </c>
      <c r="X73" s="209"/>
      <c r="Y73" s="210" t="n">
        <f aca="false">$W73-E73</f>
        <v>0</v>
      </c>
      <c r="Z73" s="209"/>
      <c r="AA73" s="210" t="n">
        <f aca="false">$W73-I73</f>
        <v>0</v>
      </c>
      <c r="AE73" s="207"/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0</v>
      </c>
      <c r="F74" s="289"/>
      <c r="G74" s="290"/>
      <c r="H74" s="207"/>
      <c r="I74" s="210" t="n">
        <v>0</v>
      </c>
      <c r="J74" s="291" t="n">
        <v>0</v>
      </c>
      <c r="K74" s="210" t="n">
        <v>0</v>
      </c>
      <c r="L74" s="210" t="n">
        <v>0</v>
      </c>
      <c r="M74" s="210" t="n">
        <v>0</v>
      </c>
      <c r="N74" s="210" t="n">
        <v>0</v>
      </c>
      <c r="O74" s="210" t="n">
        <v>0</v>
      </c>
      <c r="P74" s="210" t="n">
        <v>0</v>
      </c>
      <c r="Q74" s="210" t="n">
        <v>0</v>
      </c>
      <c r="R74" s="210" t="n">
        <v>0</v>
      </c>
      <c r="S74" s="210" t="n">
        <v>0</v>
      </c>
      <c r="T74" s="210" t="n">
        <v>0</v>
      </c>
      <c r="U74" s="210" t="n">
        <v>0</v>
      </c>
      <c r="V74" s="210" t="n">
        <v>0</v>
      </c>
      <c r="W74" s="210" t="n">
        <f aca="false">SUM(K74:V74)</f>
        <v>0</v>
      </c>
      <c r="X74" s="209"/>
      <c r="Y74" s="210" t="n">
        <f aca="false">$W74-E74</f>
        <v>0</v>
      </c>
      <c r="Z74" s="209"/>
      <c r="AA74" s="210" t="n">
        <f aca="false">$W74-I74</f>
        <v>0</v>
      </c>
      <c r="AE74" s="207"/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0</v>
      </c>
      <c r="F76" s="289"/>
      <c r="G76" s="290"/>
      <c r="H76" s="207"/>
      <c r="I76" s="210" t="n">
        <v>0</v>
      </c>
      <c r="J76" s="291" t="n">
        <v>0</v>
      </c>
      <c r="K76" s="210" t="n">
        <v>0</v>
      </c>
      <c r="L76" s="210" t="n">
        <v>0</v>
      </c>
      <c r="M76" s="210" t="n">
        <v>0</v>
      </c>
      <c r="N76" s="210" t="n">
        <v>0</v>
      </c>
      <c r="O76" s="210" t="n">
        <v>0</v>
      </c>
      <c r="P76" s="210" t="n">
        <v>0</v>
      </c>
      <c r="Q76" s="210" t="n">
        <v>0</v>
      </c>
      <c r="R76" s="210" t="n">
        <v>0</v>
      </c>
      <c r="S76" s="210" t="n">
        <v>0</v>
      </c>
      <c r="T76" s="210" t="n">
        <v>0</v>
      </c>
      <c r="U76" s="210" t="n">
        <v>0</v>
      </c>
      <c r="V76" s="210" t="n">
        <v>0</v>
      </c>
      <c r="W76" s="210" t="n">
        <f aca="false">SUM(K76:V76)</f>
        <v>0</v>
      </c>
      <c r="X76" s="209"/>
      <c r="Y76" s="210" t="n">
        <f aca="false">$W76-E76</f>
        <v>0</v>
      </c>
      <c r="Z76" s="209"/>
      <c r="AA76" s="210" t="n">
        <f aca="false">$W76-I76</f>
        <v>0</v>
      </c>
      <c r="AE76" s="207"/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0</v>
      </c>
      <c r="F77" s="289"/>
      <c r="G77" s="290"/>
      <c r="H77" s="207"/>
      <c r="I77" s="210" t="n">
        <v>0</v>
      </c>
      <c r="J77" s="291" t="n">
        <v>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 t="n">
        <f aca="false">SUM(K77:V77)</f>
        <v>0</v>
      </c>
      <c r="X77" s="209"/>
      <c r="Y77" s="210" t="n">
        <f aca="false">$W77-E77</f>
        <v>0</v>
      </c>
      <c r="Z77" s="209"/>
      <c r="AA77" s="210" t="n">
        <f aca="false">$W77-I77</f>
        <v>0</v>
      </c>
      <c r="AE77" s="207"/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0</v>
      </c>
      <c r="F78" s="289"/>
      <c r="G78" s="290"/>
      <c r="H78" s="207"/>
      <c r="I78" s="210" t="n">
        <v>0</v>
      </c>
      <c r="J78" s="291" t="n">
        <v>0</v>
      </c>
      <c r="K78" s="210" t="n">
        <v>0</v>
      </c>
      <c r="L78" s="210" t="n">
        <v>0</v>
      </c>
      <c r="M78" s="210" t="n">
        <v>0</v>
      </c>
      <c r="N78" s="210" t="n">
        <v>0</v>
      </c>
      <c r="O78" s="210" t="n">
        <v>0</v>
      </c>
      <c r="P78" s="210" t="n">
        <v>0</v>
      </c>
      <c r="Q78" s="210" t="n">
        <v>0</v>
      </c>
      <c r="R78" s="210" t="n">
        <v>0</v>
      </c>
      <c r="S78" s="210" t="n">
        <v>0</v>
      </c>
      <c r="T78" s="210" t="n">
        <v>0</v>
      </c>
      <c r="U78" s="210" t="n">
        <v>0</v>
      </c>
      <c r="V78" s="210" t="n">
        <v>0</v>
      </c>
      <c r="W78" s="210" t="n">
        <f aca="false">SUM(K78:V78)</f>
        <v>0</v>
      </c>
      <c r="X78" s="209"/>
      <c r="Y78" s="210" t="n">
        <f aca="false">$W78-E78</f>
        <v>0</v>
      </c>
      <c r="Z78" s="209"/>
      <c r="AA78" s="210" t="n">
        <f aca="false">$W78-I78</f>
        <v>0</v>
      </c>
      <c r="AE78" s="207"/>
    </row>
    <row r="79" customFormat="false" ht="12.75" hidden="false" customHeight="false" outlineLevel="0" collapsed="false">
      <c r="B79" s="249" t="s">
        <v>173</v>
      </c>
      <c r="C79" s="249"/>
      <c r="D79" s="250"/>
      <c r="E79" s="207" t="n">
        <v>0</v>
      </c>
      <c r="F79" s="292"/>
      <c r="G79" s="290"/>
      <c r="H79" s="159"/>
      <c r="I79" s="210" t="n">
        <v>0</v>
      </c>
      <c r="J79" s="291" t="n">
        <v>0</v>
      </c>
      <c r="K79" s="210" t="n">
        <v>0</v>
      </c>
      <c r="L79" s="210" t="n">
        <v>0</v>
      </c>
      <c r="M79" s="210" t="n">
        <v>0</v>
      </c>
      <c r="N79" s="210" t="n">
        <v>0</v>
      </c>
      <c r="O79" s="210" t="n">
        <v>0</v>
      </c>
      <c r="P79" s="210" t="n">
        <v>0</v>
      </c>
      <c r="Q79" s="210" t="n">
        <v>0</v>
      </c>
      <c r="R79" s="210" t="n">
        <v>0</v>
      </c>
      <c r="S79" s="210" t="n">
        <v>0</v>
      </c>
      <c r="T79" s="210" t="n">
        <v>0</v>
      </c>
      <c r="U79" s="210" t="n">
        <v>0</v>
      </c>
      <c r="V79" s="210" t="n"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/>
    </row>
    <row r="80" customFormat="false" ht="13.5" hidden="false" customHeight="false" outlineLevel="0" collapsed="false">
      <c r="B80" s="249" t="s">
        <v>173</v>
      </c>
      <c r="C80" s="249"/>
      <c r="D80" s="250"/>
      <c r="E80" s="293" t="n">
        <v>0</v>
      </c>
      <c r="F80" s="292"/>
      <c r="G80" s="294"/>
      <c r="H80" s="159"/>
      <c r="I80" s="295" t="n">
        <v>0</v>
      </c>
      <c r="J80" s="296" t="n">
        <v>0</v>
      </c>
      <c r="K80" s="295" t="n">
        <v>0</v>
      </c>
      <c r="L80" s="295" t="n">
        <v>0</v>
      </c>
      <c r="M80" s="295" t="n">
        <v>0</v>
      </c>
      <c r="N80" s="295" t="n">
        <v>0</v>
      </c>
      <c r="O80" s="295" t="n">
        <v>0</v>
      </c>
      <c r="P80" s="295" t="n">
        <v>0</v>
      </c>
      <c r="Q80" s="295" t="n">
        <v>0</v>
      </c>
      <c r="R80" s="295" t="n">
        <v>0</v>
      </c>
      <c r="S80" s="295" t="n">
        <v>0</v>
      </c>
      <c r="T80" s="295" t="n">
        <v>0</v>
      </c>
      <c r="U80" s="295" t="n">
        <v>0</v>
      </c>
      <c r="V80" s="295" t="n"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97"/>
    </row>
    <row r="81" customFormat="false" ht="13.5" hidden="false" customHeight="false" outlineLevel="0" collapsed="false">
      <c r="B81" s="298" t="s">
        <v>174</v>
      </c>
      <c r="C81" s="298"/>
      <c r="D81" s="299"/>
      <c r="E81" s="300" t="n">
        <v>850449</v>
      </c>
      <c r="F81" s="264"/>
      <c r="G81" s="267" t="n">
        <v>0</v>
      </c>
      <c r="H81" s="267"/>
      <c r="I81" s="267" t="n">
        <v>850449</v>
      </c>
      <c r="J81" s="266" t="n">
        <v>1</v>
      </c>
      <c r="K81" s="267" t="n">
        <v>73267.3283333333</v>
      </c>
      <c r="L81" s="267" t="n">
        <v>75799.4366653333</v>
      </c>
      <c r="M81" s="267" t="n">
        <v>73266.8283333333</v>
      </c>
      <c r="N81" s="267" t="n">
        <v>73266.8283333333</v>
      </c>
      <c r="O81" s="267" t="n">
        <v>73266.8283333333</v>
      </c>
      <c r="P81" s="267" t="n">
        <v>73266.8283333333</v>
      </c>
      <c r="Q81" s="267" t="n">
        <v>73266.8283333333</v>
      </c>
      <c r="R81" s="267" t="n">
        <v>73266.8283333333</v>
      </c>
      <c r="S81" s="267" t="n">
        <v>73266.8283333333</v>
      </c>
      <c r="T81" s="267" t="n">
        <v>73266.8283333333</v>
      </c>
      <c r="U81" s="267" t="n">
        <v>73266.8283333333</v>
      </c>
      <c r="V81" s="267" t="n">
        <v>73266.8283333333</v>
      </c>
      <c r="W81" s="269" t="n">
        <f aca="false">SUM(W62:W80)</f>
        <v>881735.048332</v>
      </c>
      <c r="X81" s="218"/>
      <c r="Y81" s="269" t="n">
        <f aca="false">SUM(Y62:Y80)</f>
        <v>31286.0483319999</v>
      </c>
      <c r="Z81" s="49"/>
      <c r="AA81" s="269" t="n">
        <f aca="false">SUM(AA62:AA80)</f>
        <v>31286.0483319999</v>
      </c>
      <c r="AE81" s="293" t="e">
        <f aca="false">SUM(AE67:AE80)</f>
        <v>#REF!</v>
      </c>
    </row>
    <row r="82" customFormat="false" ht="12.75" hidden="false" customHeight="false" outlineLevel="0" collapsed="false">
      <c r="B82" s="270" t="s">
        <v>175</v>
      </c>
      <c r="C82" s="271"/>
      <c r="D82" s="272"/>
      <c r="E82" s="301" t="n">
        <v>0</v>
      </c>
      <c r="F82" s="302"/>
      <c r="G82" s="303" t="n">
        <v>-8323</v>
      </c>
      <c r="H82" s="303"/>
      <c r="I82" s="303" t="n">
        <v>-8323</v>
      </c>
      <c r="J82" s="304"/>
      <c r="K82" s="303" t="n">
        <v>0</v>
      </c>
      <c r="L82" s="303" t="n">
        <v>0</v>
      </c>
      <c r="M82" s="303" t="n">
        <v>0</v>
      </c>
      <c r="N82" s="303" t="n">
        <v>0</v>
      </c>
      <c r="O82" s="303" t="n">
        <v>0</v>
      </c>
      <c r="P82" s="303" t="n">
        <v>0</v>
      </c>
      <c r="Q82" s="303" t="n">
        <v>0</v>
      </c>
      <c r="R82" s="303" t="n">
        <v>0</v>
      </c>
      <c r="S82" s="303" t="n">
        <v>0</v>
      </c>
      <c r="T82" s="303" t="n">
        <v>0</v>
      </c>
      <c r="U82" s="303" t="n">
        <v>0</v>
      </c>
      <c r="V82" s="303" t="n">
        <v>0</v>
      </c>
      <c r="W82" s="303" t="n">
        <f aca="false">W81-W56</f>
        <v>0</v>
      </c>
      <c r="X82" s="305"/>
      <c r="Y82" s="303" t="n">
        <f aca="false">Y81-Y56</f>
        <v>0</v>
      </c>
      <c r="Z82" s="306"/>
      <c r="AA82" s="303" t="n">
        <f aca="false">AA81-AA56</f>
        <v>8323</v>
      </c>
      <c r="AE82" s="307"/>
    </row>
  </sheetData>
  <printOptions headings="false" gridLines="false" gridLinesSet="true" horizontalCentered="true" verticalCentered="false"/>
  <pageMargins left="0" right="0" top="0.429861111111111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1" width="8.99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9.7"/>
    <col collapsed="false" customWidth="true" hidden="false" outlineLevel="0" max="8" min="8" style="0" width="0.85"/>
    <col collapsed="false" customWidth="true" hidden="false" outlineLevel="0" max="9" min="9" style="0" width="8.99"/>
    <col collapsed="false" customWidth="true" hidden="false" outlineLevel="0" max="10" min="10" style="0" width="9.56"/>
    <col collapsed="false" customWidth="true" hidden="true" outlineLevel="0" max="22" min="11" style="0" width="7.99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10.41"/>
    <col collapsed="false" customWidth="true" hidden="false" outlineLevel="0" max="30" min="30" style="0" width="0.7"/>
    <col collapsed="false" customWidth="true" hidden="false" outlineLevel="0" max="31" min="31" style="1" width="9.14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279"/>
      <c r="D3" s="14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277" t="n">
        <v>111679</v>
      </c>
      <c r="D4" s="278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11"/>
      <c r="D5" s="175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45926.8874861631</v>
      </c>
      <c r="AB5" s="16"/>
    </row>
    <row r="6" customFormat="false" ht="12.75" hidden="false" customHeight="false" outlineLevel="0" collapsed="false">
      <c r="B6" s="18" t="s">
        <v>187</v>
      </c>
      <c r="C6" s="280" t="n">
        <v>14</v>
      </c>
      <c r="D6" s="281"/>
      <c r="E6" s="173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45926.8874861632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XML/filtered-attachments/xls/Budget_2001_Consolidation___Legal.xls'#$111679 (0014)</v>
      </c>
    </row>
    <row r="8" customFormat="false" ht="12.75" hidden="false" customHeight="false" outlineLevel="0" collapsed="false">
      <c r="B8" s="181" t="s">
        <v>25</v>
      </c>
      <c r="C8" s="25" t="n">
        <v>5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5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451224</v>
      </c>
      <c r="F14" s="208"/>
      <c r="G14" s="210" t="n">
        <v>-41784</v>
      </c>
      <c r="H14" s="209"/>
      <c r="I14" s="210" t="n">
        <v>409440</v>
      </c>
      <c r="J14" s="206"/>
      <c r="K14" s="210" t="n">
        <v>40900</v>
      </c>
      <c r="L14" s="210" t="n">
        <v>40900</v>
      </c>
      <c r="M14" s="210" t="n">
        <v>40900</v>
      </c>
      <c r="N14" s="210" t="n">
        <v>40900</v>
      </c>
      <c r="O14" s="210" t="n">
        <v>40900</v>
      </c>
      <c r="P14" s="210" t="n">
        <v>40900</v>
      </c>
      <c r="Q14" s="210" t="n">
        <v>40900</v>
      </c>
      <c r="R14" s="210" t="n">
        <v>40900</v>
      </c>
      <c r="S14" s="210" t="n">
        <v>40900</v>
      </c>
      <c r="T14" s="210" t="n">
        <v>40900</v>
      </c>
      <c r="U14" s="210" t="n">
        <v>40900</v>
      </c>
      <c r="V14" s="210" t="n">
        <v>40900</v>
      </c>
      <c r="W14" s="210" t="n">
        <f aca="false">SUM(K14:V14)</f>
        <v>490800</v>
      </c>
      <c r="X14" s="16"/>
      <c r="Y14" s="210" t="n">
        <f aca="false">W14-E14</f>
        <v>39576</v>
      </c>
      <c r="Z14" s="16"/>
      <c r="AA14" s="210" t="n">
        <f aca="false">W14-I14</f>
        <v>81360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20004</v>
      </c>
      <c r="F15" s="208"/>
      <c r="G15" s="210" t="n">
        <v>-20004</v>
      </c>
      <c r="H15" s="209"/>
      <c r="I15" s="210" t="n">
        <v>0</v>
      </c>
      <c r="J15" s="206"/>
      <c r="K15" s="210" t="n">
        <v>1667</v>
      </c>
      <c r="L15" s="210" t="n">
        <v>1667</v>
      </c>
      <c r="M15" s="210" t="n">
        <v>1667</v>
      </c>
      <c r="N15" s="210" t="n">
        <v>1667</v>
      </c>
      <c r="O15" s="210" t="n">
        <v>1667</v>
      </c>
      <c r="P15" s="210" t="n">
        <v>1667</v>
      </c>
      <c r="Q15" s="210" t="n">
        <v>1667</v>
      </c>
      <c r="R15" s="210" t="n">
        <v>1667</v>
      </c>
      <c r="S15" s="210" t="n">
        <v>1667</v>
      </c>
      <c r="T15" s="210" t="n">
        <v>1667</v>
      </c>
      <c r="U15" s="210" t="n">
        <v>1667</v>
      </c>
      <c r="V15" s="210" t="n">
        <v>1667</v>
      </c>
      <c r="W15" s="210" t="n">
        <f aca="false">SUM(K15:V15)</f>
        <v>20004</v>
      </c>
      <c r="X15" s="16"/>
      <c r="Y15" s="210" t="n">
        <f aca="false">W15-E15</f>
        <v>0</v>
      </c>
      <c r="Z15" s="211"/>
      <c r="AA15" s="210" t="n">
        <f aca="false">W15-I15</f>
        <v>20004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8004</v>
      </c>
      <c r="F16" s="208"/>
      <c r="G16" s="210" t="n">
        <v>-5208</v>
      </c>
      <c r="H16" s="209"/>
      <c r="I16" s="210" t="n">
        <v>2796</v>
      </c>
      <c r="J16" s="206"/>
      <c r="K16" s="210" t="n">
        <v>667</v>
      </c>
      <c r="L16" s="210" t="n">
        <v>667</v>
      </c>
      <c r="M16" s="210" t="n">
        <v>667</v>
      </c>
      <c r="N16" s="210" t="n">
        <v>667</v>
      </c>
      <c r="O16" s="210" t="n">
        <v>667</v>
      </c>
      <c r="P16" s="210" t="n">
        <v>667</v>
      </c>
      <c r="Q16" s="210" t="n">
        <v>667</v>
      </c>
      <c r="R16" s="210" t="n">
        <v>667</v>
      </c>
      <c r="S16" s="210" t="n">
        <v>667</v>
      </c>
      <c r="T16" s="210" t="n">
        <v>667</v>
      </c>
      <c r="U16" s="210" t="n">
        <v>667</v>
      </c>
      <c r="V16" s="210" t="n">
        <v>667</v>
      </c>
      <c r="W16" s="210" t="n">
        <f aca="false">SUM(K16:V16)</f>
        <v>8004</v>
      </c>
      <c r="X16" s="16"/>
      <c r="Y16" s="210" t="n">
        <f aca="false">W16-E16</f>
        <v>0</v>
      </c>
      <c r="Z16" s="211"/>
      <c r="AA16" s="210" t="n">
        <f aca="false">W16-I16</f>
        <v>5208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3204</v>
      </c>
      <c r="F17" s="208"/>
      <c r="G17" s="210" t="n">
        <v>-2880</v>
      </c>
      <c r="H17" s="209"/>
      <c r="I17" s="210" t="n">
        <v>324</v>
      </c>
      <c r="J17" s="206"/>
      <c r="K17" s="210" t="n">
        <v>267</v>
      </c>
      <c r="L17" s="210" t="n">
        <v>267</v>
      </c>
      <c r="M17" s="210" t="n">
        <v>267</v>
      </c>
      <c r="N17" s="210" t="n">
        <v>267</v>
      </c>
      <c r="O17" s="210" t="n">
        <v>267</v>
      </c>
      <c r="P17" s="210" t="n">
        <v>267</v>
      </c>
      <c r="Q17" s="210" t="n">
        <v>267</v>
      </c>
      <c r="R17" s="210" t="n">
        <v>267</v>
      </c>
      <c r="S17" s="210" t="n">
        <v>267</v>
      </c>
      <c r="T17" s="210" t="n">
        <v>267</v>
      </c>
      <c r="U17" s="210" t="n">
        <v>267</v>
      </c>
      <c r="V17" s="210" t="n">
        <v>267</v>
      </c>
      <c r="W17" s="210" t="n">
        <f aca="false">SUM(K17:V17)</f>
        <v>3204</v>
      </c>
      <c r="X17" s="16"/>
      <c r="Y17" s="210" t="n">
        <f aca="false">W17-E17</f>
        <v>0</v>
      </c>
      <c r="Z17" s="211"/>
      <c r="AA17" s="210" t="n">
        <f aca="false">W17-I17</f>
        <v>2880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2100</v>
      </c>
      <c r="F18" s="208"/>
      <c r="G18" s="210" t="n">
        <v>-2100</v>
      </c>
      <c r="H18" s="209"/>
      <c r="I18" s="210" t="n">
        <v>0</v>
      </c>
      <c r="J18" s="206"/>
      <c r="K18" s="210" t="n">
        <v>175</v>
      </c>
      <c r="L18" s="210" t="n">
        <v>175</v>
      </c>
      <c r="M18" s="210" t="n">
        <v>175</v>
      </c>
      <c r="N18" s="210" t="n">
        <v>175</v>
      </c>
      <c r="O18" s="210" t="n">
        <v>175</v>
      </c>
      <c r="P18" s="210" t="n">
        <v>175</v>
      </c>
      <c r="Q18" s="210" t="n">
        <v>175</v>
      </c>
      <c r="R18" s="210" t="n">
        <v>175</v>
      </c>
      <c r="S18" s="210" t="n">
        <v>175</v>
      </c>
      <c r="T18" s="210" t="n">
        <v>175</v>
      </c>
      <c r="U18" s="210" t="n">
        <v>175</v>
      </c>
      <c r="V18" s="210" t="n">
        <v>175</v>
      </c>
      <c r="W18" s="210" t="n">
        <f aca="false">SUM(K18:V18)</f>
        <v>2100</v>
      </c>
      <c r="X18" s="16"/>
      <c r="Y18" s="210" t="n">
        <f aca="false">W18-E18</f>
        <v>0</v>
      </c>
      <c r="Z18" s="211"/>
      <c r="AA18" s="210" t="n">
        <f aca="false">W18-I18</f>
        <v>2100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0</v>
      </c>
      <c r="F19" s="208"/>
      <c r="G19" s="210"/>
      <c r="H19" s="209"/>
      <c r="I19" s="210" t="n">
        <v>0</v>
      </c>
      <c r="J19" s="206"/>
      <c r="K19" s="210" t="n">
        <v>0</v>
      </c>
      <c r="L19" s="210" t="n">
        <v>0</v>
      </c>
      <c r="M19" s="210" t="n">
        <v>0</v>
      </c>
      <c r="N19" s="210" t="n">
        <v>0</v>
      </c>
      <c r="O19" s="210" t="n">
        <v>0</v>
      </c>
      <c r="P19" s="210" t="n">
        <v>0</v>
      </c>
      <c r="Q19" s="210" t="n">
        <v>0</v>
      </c>
      <c r="R19" s="210" t="n">
        <v>0</v>
      </c>
      <c r="S19" s="210" t="n">
        <v>0</v>
      </c>
      <c r="T19" s="210" t="n">
        <v>0</v>
      </c>
      <c r="U19" s="210" t="n">
        <v>0</v>
      </c>
      <c r="V19" s="210" t="n">
        <v>0</v>
      </c>
      <c r="W19" s="210" t="n">
        <f aca="false">SUM(K19:V19)</f>
        <v>0</v>
      </c>
      <c r="X19" s="16"/>
      <c r="Y19" s="210" t="n">
        <f aca="false">W19-E19</f>
        <v>0</v>
      </c>
      <c r="Z19" s="211"/>
      <c r="AA19" s="210" t="n">
        <f aca="false">W19-I19</f>
        <v>0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/>
      <c r="H24" s="209"/>
      <c r="I24" s="210" t="n">
        <v>0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0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0</v>
      </c>
      <c r="F25" s="208"/>
      <c r="G25" s="210"/>
      <c r="H25" s="209"/>
      <c r="I25" s="210" t="n">
        <v>0</v>
      </c>
      <c r="J25" s="206"/>
      <c r="K25" s="210" t="n">
        <v>0</v>
      </c>
      <c r="L25" s="210" t="n">
        <v>0</v>
      </c>
      <c r="M25" s="210" t="n">
        <v>0</v>
      </c>
      <c r="N25" s="210" t="n">
        <v>0</v>
      </c>
      <c r="O25" s="210" t="n">
        <v>0</v>
      </c>
      <c r="P25" s="210" t="n">
        <v>0</v>
      </c>
      <c r="Q25" s="210" t="n">
        <v>0</v>
      </c>
      <c r="R25" s="210" t="n">
        <v>0</v>
      </c>
      <c r="S25" s="210" t="n">
        <v>0</v>
      </c>
      <c r="T25" s="210" t="n">
        <v>0</v>
      </c>
      <c r="U25" s="210" t="n">
        <v>0</v>
      </c>
      <c r="V25" s="210" t="n">
        <v>0</v>
      </c>
      <c r="W25" s="210" t="n">
        <f aca="false">SUM(K25:V25)</f>
        <v>0</v>
      </c>
      <c r="X25" s="16"/>
      <c r="Y25" s="210" t="n">
        <f aca="false">W25-E25</f>
        <v>0</v>
      </c>
      <c r="Z25" s="211"/>
      <c r="AA25" s="210" t="n">
        <f aca="false">W25-I25</f>
        <v>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3600</v>
      </c>
      <c r="F26" s="208"/>
      <c r="G26" s="210" t="n">
        <v>-3600</v>
      </c>
      <c r="H26" s="209"/>
      <c r="I26" s="210" t="n">
        <v>0</v>
      </c>
      <c r="J26" s="206"/>
      <c r="K26" s="210" t="n">
        <v>300</v>
      </c>
      <c r="L26" s="210" t="n">
        <v>300</v>
      </c>
      <c r="M26" s="210" t="n">
        <v>300</v>
      </c>
      <c r="N26" s="210" t="n">
        <v>300</v>
      </c>
      <c r="O26" s="210" t="n">
        <v>300</v>
      </c>
      <c r="P26" s="210" t="n">
        <v>300</v>
      </c>
      <c r="Q26" s="210" t="n">
        <v>300</v>
      </c>
      <c r="R26" s="210" t="n">
        <v>300</v>
      </c>
      <c r="S26" s="210" t="n">
        <v>300</v>
      </c>
      <c r="T26" s="210" t="n">
        <v>300</v>
      </c>
      <c r="U26" s="210" t="n">
        <v>300</v>
      </c>
      <c r="V26" s="210" t="n">
        <v>300</v>
      </c>
      <c r="W26" s="210" t="n">
        <f aca="false">SUM(K26:V26)</f>
        <v>3600</v>
      </c>
      <c r="X26" s="16"/>
      <c r="Y26" s="210" t="n">
        <f aca="false">W26-E26</f>
        <v>0</v>
      </c>
      <c r="Z26" s="211"/>
      <c r="AA26" s="210" t="n">
        <f aca="false">W26-I26</f>
        <v>3600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0</v>
      </c>
      <c r="F27" s="208"/>
      <c r="G27" s="210"/>
      <c r="H27" s="209"/>
      <c r="I27" s="210" t="n">
        <v>0</v>
      </c>
      <c r="J27" s="206"/>
      <c r="K27" s="210" t="n">
        <v>0</v>
      </c>
      <c r="L27" s="210" t="n">
        <v>0</v>
      </c>
      <c r="M27" s="210" t="n">
        <v>0</v>
      </c>
      <c r="N27" s="210" t="n">
        <v>0</v>
      </c>
      <c r="O27" s="210" t="n">
        <v>0</v>
      </c>
      <c r="P27" s="210" t="n">
        <v>0</v>
      </c>
      <c r="Q27" s="210" t="n">
        <v>0</v>
      </c>
      <c r="R27" s="210" t="n">
        <v>0</v>
      </c>
      <c r="S27" s="210" t="n">
        <v>0</v>
      </c>
      <c r="T27" s="210" t="n">
        <v>0</v>
      </c>
      <c r="U27" s="210" t="n">
        <v>0</v>
      </c>
      <c r="V27" s="210" t="n">
        <v>0</v>
      </c>
      <c r="W27" s="210" t="n">
        <f aca="false">SUM(K27:V27)</f>
        <v>0</v>
      </c>
      <c r="X27" s="16"/>
      <c r="Y27" s="210" t="n">
        <f aca="false">W27-E27</f>
        <v>0</v>
      </c>
      <c r="Z27" s="211"/>
      <c r="AA27" s="210" t="n">
        <f aca="false">W27-I27</f>
        <v>0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274000</v>
      </c>
      <c r="F28" s="208"/>
      <c r="G28" s="210" t="n">
        <v>-83080</v>
      </c>
      <c r="H28" s="209"/>
      <c r="I28" s="210" t="n">
        <v>190920</v>
      </c>
      <c r="J28" s="206"/>
      <c r="K28" s="210" t="n">
        <v>22833.3333333333</v>
      </c>
      <c r="L28" s="210" t="n">
        <v>22833.3333333333</v>
      </c>
      <c r="M28" s="210" t="n">
        <v>22833.3333333333</v>
      </c>
      <c r="N28" s="210" t="n">
        <v>22833.3333333333</v>
      </c>
      <c r="O28" s="210" t="n">
        <v>22833.3333333333</v>
      </c>
      <c r="P28" s="210" t="n">
        <v>22833.3333333333</v>
      </c>
      <c r="Q28" s="210" t="n">
        <v>22833.3333333333</v>
      </c>
      <c r="R28" s="210" t="n">
        <v>22833.3333333333</v>
      </c>
      <c r="S28" s="210" t="n">
        <v>22833.3333333333</v>
      </c>
      <c r="T28" s="210" t="n">
        <v>22833.3333333333</v>
      </c>
      <c r="U28" s="210" t="n">
        <v>22833.3333333333</v>
      </c>
      <c r="V28" s="210" t="n">
        <v>22833.3333333333</v>
      </c>
      <c r="W28" s="210" t="n">
        <f aca="false">SUM(K28:V28)</f>
        <v>274000</v>
      </c>
      <c r="X28" s="16"/>
      <c r="Y28" s="210" t="n">
        <f aca="false">W28-E28</f>
        <v>0</v>
      </c>
      <c r="Z28" s="211"/>
      <c r="AA28" s="210" t="n">
        <f aca="false">W28-I28</f>
        <v>83080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0</v>
      </c>
      <c r="F30" s="208"/>
      <c r="G30" s="210"/>
      <c r="H30" s="209"/>
      <c r="I30" s="210" t="n">
        <v>0</v>
      </c>
      <c r="J30" s="206"/>
      <c r="K30" s="210" t="n">
        <v>0</v>
      </c>
      <c r="L30" s="210" t="n">
        <v>0</v>
      </c>
      <c r="M30" s="210" t="n">
        <v>0</v>
      </c>
      <c r="N30" s="210" t="n">
        <v>0</v>
      </c>
      <c r="O30" s="210" t="n">
        <v>0</v>
      </c>
      <c r="P30" s="210" t="n">
        <v>0</v>
      </c>
      <c r="Q30" s="210" t="n">
        <v>0</v>
      </c>
      <c r="R30" s="210" t="n">
        <v>0</v>
      </c>
      <c r="S30" s="210" t="n">
        <v>0</v>
      </c>
      <c r="T30" s="210" t="n">
        <v>0</v>
      </c>
      <c r="U30" s="210" t="n">
        <v>0</v>
      </c>
      <c r="V30" s="210" t="n">
        <v>0</v>
      </c>
      <c r="W30" s="210" t="n">
        <f aca="false">SUM(K30:V30)</f>
        <v>0</v>
      </c>
      <c r="X30" s="16"/>
      <c r="Y30" s="210" t="n">
        <f aca="false">W30-E30</f>
        <v>0</v>
      </c>
      <c r="Z30" s="211"/>
      <c r="AA30" s="210" t="n">
        <f aca="false">W30-I30</f>
        <v>0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/>
      <c r="H31" s="209"/>
      <c r="I31" s="210" t="n">
        <v>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0</v>
      </c>
      <c r="F32" s="208"/>
      <c r="G32" s="210"/>
      <c r="H32" s="209"/>
      <c r="I32" s="210" t="n">
        <v>0</v>
      </c>
      <c r="J32" s="206"/>
      <c r="K32" s="210" t="n">
        <v>0</v>
      </c>
      <c r="L32" s="210" t="n">
        <v>0</v>
      </c>
      <c r="M32" s="210" t="n">
        <v>0</v>
      </c>
      <c r="N32" s="210" t="n">
        <v>0</v>
      </c>
      <c r="O32" s="210" t="n">
        <v>0</v>
      </c>
      <c r="P32" s="210" t="n">
        <v>0</v>
      </c>
      <c r="Q32" s="210" t="n">
        <v>0</v>
      </c>
      <c r="R32" s="210" t="n">
        <v>0</v>
      </c>
      <c r="S32" s="210" t="n">
        <v>0</v>
      </c>
      <c r="T32" s="210" t="n">
        <v>0</v>
      </c>
      <c r="U32" s="210" t="n">
        <v>0</v>
      </c>
      <c r="V32" s="210" t="n">
        <v>0</v>
      </c>
      <c r="W32" s="210" t="n">
        <f aca="false">SUM(K32:V32)</f>
        <v>0</v>
      </c>
      <c r="X32" s="16"/>
      <c r="Y32" s="210" t="n">
        <f aca="false">W32-E32</f>
        <v>0</v>
      </c>
      <c r="Z32" s="211"/>
      <c r="AA32" s="210" t="n">
        <f aca="false">W32-I32</f>
        <v>0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0</v>
      </c>
      <c r="F33" s="208"/>
      <c r="G33" s="210"/>
      <c r="H33" s="209"/>
      <c r="I33" s="210" t="n">
        <v>0</v>
      </c>
      <c r="J33" s="206"/>
      <c r="K33" s="210" t="n">
        <v>0</v>
      </c>
      <c r="L33" s="210" t="n">
        <v>0</v>
      </c>
      <c r="M33" s="210" t="n">
        <v>0</v>
      </c>
      <c r="N33" s="210" t="n">
        <v>0</v>
      </c>
      <c r="O33" s="210" t="n">
        <v>0</v>
      </c>
      <c r="P33" s="210" t="n">
        <v>0</v>
      </c>
      <c r="Q33" s="210" t="n">
        <v>0</v>
      </c>
      <c r="R33" s="210" t="n">
        <v>0</v>
      </c>
      <c r="S33" s="210" t="n">
        <v>0</v>
      </c>
      <c r="T33" s="210" t="n">
        <v>0</v>
      </c>
      <c r="U33" s="210" t="n">
        <v>0</v>
      </c>
      <c r="V33" s="210" t="n">
        <v>0</v>
      </c>
      <c r="W33" s="210" t="n">
        <f aca="false">SUM(K33:V33)</f>
        <v>0</v>
      </c>
      <c r="X33" s="16"/>
      <c r="Y33" s="210" t="n">
        <f aca="false">W33-E33</f>
        <v>0</v>
      </c>
      <c r="Z33" s="211"/>
      <c r="AA33" s="210" t="n">
        <f aca="false">W33-I33</f>
        <v>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762136</v>
      </c>
      <c r="F40" s="220"/>
      <c r="G40" s="219" t="n">
        <v>-158656</v>
      </c>
      <c r="H40" s="49"/>
      <c r="I40" s="219" t="n">
        <v>603480</v>
      </c>
      <c r="J40" s="218"/>
      <c r="K40" s="221" t="n">
        <v>66809.3333333333</v>
      </c>
      <c r="L40" s="221" t="n">
        <v>66809.3333333333</v>
      </c>
      <c r="M40" s="221" t="n">
        <v>66809.3333333333</v>
      </c>
      <c r="N40" s="221" t="n">
        <v>66809.3333333333</v>
      </c>
      <c r="O40" s="221" t="n">
        <v>66809.3333333333</v>
      </c>
      <c r="P40" s="221" t="n">
        <v>66809.3333333333</v>
      </c>
      <c r="Q40" s="221" t="n">
        <v>66809.3333333333</v>
      </c>
      <c r="R40" s="221" t="n">
        <v>66809.3333333333</v>
      </c>
      <c r="S40" s="221" t="n">
        <v>66809.3333333333</v>
      </c>
      <c r="T40" s="221" t="n">
        <v>66809.3333333333</v>
      </c>
      <c r="U40" s="221" t="n">
        <v>66809.3333333333</v>
      </c>
      <c r="V40" s="221" t="n">
        <v>66809.3333333333</v>
      </c>
      <c r="W40" s="221" t="n">
        <f aca="false">SUM(W14:W39)</f>
        <v>801712</v>
      </c>
      <c r="X40" s="222"/>
      <c r="Y40" s="221" t="n">
        <f aca="false">SUM(Y14:Y39)</f>
        <v>39576</v>
      </c>
      <c r="Z40" s="223"/>
      <c r="AA40" s="221" t="n">
        <f aca="false">SUM(AA14:AA39)</f>
        <v>198232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56377</v>
      </c>
      <c r="F41" s="208"/>
      <c r="G41" s="210" t="n">
        <v>-7820</v>
      </c>
      <c r="H41" s="209"/>
      <c r="I41" s="210" t="n">
        <v>48557</v>
      </c>
      <c r="J41" s="206"/>
      <c r="K41" s="210" t="n">
        <v>5011</v>
      </c>
      <c r="L41" s="210" t="n">
        <v>5010.75</v>
      </c>
      <c r="M41" s="210" t="n">
        <v>5010.75</v>
      </c>
      <c r="N41" s="210" t="n">
        <v>5010.75</v>
      </c>
      <c r="O41" s="210" t="n">
        <v>5010.75</v>
      </c>
      <c r="P41" s="210" t="n">
        <v>5010.75</v>
      </c>
      <c r="Q41" s="210" t="n">
        <v>5010.75</v>
      </c>
      <c r="R41" s="210" t="n">
        <v>5010.75</v>
      </c>
      <c r="S41" s="210" t="n">
        <v>5010.75</v>
      </c>
      <c r="T41" s="210" t="n">
        <v>5010.75</v>
      </c>
      <c r="U41" s="210" t="n">
        <v>5010.75</v>
      </c>
      <c r="V41" s="210" t="n">
        <v>5010.75</v>
      </c>
      <c r="W41" s="210" t="n">
        <f aca="false">SUM(K41:V41)</f>
        <v>60129.25</v>
      </c>
      <c r="X41" s="16"/>
      <c r="Y41" s="210" t="n">
        <f aca="false">W41-E41</f>
        <v>3752.25</v>
      </c>
      <c r="Z41" s="16"/>
      <c r="AA41" s="210" t="n">
        <f aca="false">W41-I41</f>
        <v>11572.25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37745</v>
      </c>
      <c r="F42" s="208"/>
      <c r="G42" s="214" t="n">
        <v>-3761</v>
      </c>
      <c r="H42" s="209"/>
      <c r="I42" s="214" t="n">
        <v>33984</v>
      </c>
      <c r="J42" s="206"/>
      <c r="K42" s="214" t="n">
        <v>2960</v>
      </c>
      <c r="L42" s="214" t="n">
        <v>6775.974998</v>
      </c>
      <c r="M42" s="214" t="n">
        <v>2960</v>
      </c>
      <c r="N42" s="214" t="n">
        <v>2960</v>
      </c>
      <c r="O42" s="214" t="n">
        <v>2960</v>
      </c>
      <c r="P42" s="214" t="n">
        <v>2960</v>
      </c>
      <c r="Q42" s="214" t="n">
        <v>2960</v>
      </c>
      <c r="R42" s="214" t="n">
        <v>2960</v>
      </c>
      <c r="S42" s="214" t="n">
        <v>2960</v>
      </c>
      <c r="T42" s="214" t="n">
        <v>2960</v>
      </c>
      <c r="U42" s="214" t="n">
        <v>2960</v>
      </c>
      <c r="V42" s="214" t="n">
        <v>2960</v>
      </c>
      <c r="W42" s="214" t="n">
        <f aca="false">SUM(K42:V42)</f>
        <v>39335.974998</v>
      </c>
      <c r="X42" s="16"/>
      <c r="Y42" s="214" t="n">
        <f aca="false">W42-E42</f>
        <v>1590.97499800001</v>
      </c>
      <c r="Z42" s="16"/>
      <c r="AA42" s="214" t="n">
        <f aca="false">W42-I42</f>
        <v>5351.97499800001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94122</v>
      </c>
      <c r="F43" s="220"/>
      <c r="G43" s="219" t="n">
        <v>-11581</v>
      </c>
      <c r="H43" s="49"/>
      <c r="I43" s="219" t="n">
        <v>82541</v>
      </c>
      <c r="J43" s="218"/>
      <c r="K43" s="221" t="n">
        <v>7971</v>
      </c>
      <c r="L43" s="221" t="n">
        <v>11786.724998</v>
      </c>
      <c r="M43" s="221" t="n">
        <v>7970.75</v>
      </c>
      <c r="N43" s="221" t="n">
        <v>7970.75</v>
      </c>
      <c r="O43" s="221" t="n">
        <v>7970.75</v>
      </c>
      <c r="P43" s="221" t="n">
        <v>7970.75</v>
      </c>
      <c r="Q43" s="221" t="n">
        <v>7970.75</v>
      </c>
      <c r="R43" s="221" t="n">
        <v>7970.75</v>
      </c>
      <c r="S43" s="221" t="n">
        <v>7970.75</v>
      </c>
      <c r="T43" s="221" t="n">
        <v>7970.75</v>
      </c>
      <c r="U43" s="221" t="n">
        <v>7970.75</v>
      </c>
      <c r="V43" s="221" t="n">
        <v>7970.75</v>
      </c>
      <c r="W43" s="219" t="n">
        <f aca="false">SUM(K43:V43)</f>
        <v>99465.224998</v>
      </c>
      <c r="X43" s="222"/>
      <c r="Y43" s="221" t="n">
        <f aca="false">SUM(Y41:Y42)</f>
        <v>5343.22499800001</v>
      </c>
      <c r="Z43" s="222"/>
      <c r="AA43" s="221" t="n">
        <f aca="false">SUM(AA41:AA42)</f>
        <v>16924.224998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46469</v>
      </c>
      <c r="F46" s="208"/>
      <c r="G46" s="210" t="n">
        <v>-1756</v>
      </c>
      <c r="H46" s="209"/>
      <c r="I46" s="210" t="n">
        <v>44713</v>
      </c>
      <c r="J46" s="206"/>
      <c r="K46" s="210" t="n">
        <v>3726.08333333333</v>
      </c>
      <c r="L46" s="210" t="n">
        <v>3726.08333333333</v>
      </c>
      <c r="M46" s="210" t="n">
        <v>3726.08333333333</v>
      </c>
      <c r="N46" s="210" t="n">
        <v>3726.08333333333</v>
      </c>
      <c r="O46" s="210" t="n">
        <v>3726.08333333333</v>
      </c>
      <c r="P46" s="210" t="n">
        <v>3726.08333333333</v>
      </c>
      <c r="Q46" s="210" t="n">
        <v>3726.08333333333</v>
      </c>
      <c r="R46" s="210" t="n">
        <v>3726.08333333333</v>
      </c>
      <c r="S46" s="210" t="n">
        <v>3726.08333333333</v>
      </c>
      <c r="T46" s="210" t="n">
        <v>3726.08333333333</v>
      </c>
      <c r="U46" s="210" t="n">
        <v>3726.08333333333</v>
      </c>
      <c r="V46" s="210" t="n">
        <v>3726.08333333333</v>
      </c>
      <c r="W46" s="210" t="n">
        <f aca="false">SUM(K46:V46)</f>
        <v>44713</v>
      </c>
      <c r="X46" s="16"/>
      <c r="Y46" s="210" t="n">
        <f aca="false">W46-E46</f>
        <v>-1755.99999999999</v>
      </c>
      <c r="Z46" s="16"/>
      <c r="AA46" s="210" t="n">
        <f aca="false">W46-I46</f>
        <v>0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10449</v>
      </c>
      <c r="F47" s="208"/>
      <c r="G47" s="214" t="n">
        <v>-676</v>
      </c>
      <c r="H47" s="209"/>
      <c r="I47" s="210" t="n">
        <v>9773</v>
      </c>
      <c r="J47" s="206"/>
      <c r="K47" s="214" t="n">
        <v>814.375</v>
      </c>
      <c r="L47" s="214" t="n">
        <v>814.375</v>
      </c>
      <c r="M47" s="214" t="n">
        <v>814.375</v>
      </c>
      <c r="N47" s="214" t="n">
        <v>814.375</v>
      </c>
      <c r="O47" s="214" t="n">
        <v>814.375</v>
      </c>
      <c r="P47" s="214" t="n">
        <v>814.375</v>
      </c>
      <c r="Q47" s="214" t="n">
        <v>814.375</v>
      </c>
      <c r="R47" s="214" t="n">
        <v>814.375</v>
      </c>
      <c r="S47" s="214" t="n">
        <v>814.375</v>
      </c>
      <c r="T47" s="214" t="n">
        <v>814.375</v>
      </c>
      <c r="U47" s="214" t="n">
        <v>814.375</v>
      </c>
      <c r="V47" s="214" t="n">
        <v>814.375</v>
      </c>
      <c r="W47" s="214" t="n">
        <f aca="false">SUM(K47:V47)</f>
        <v>9772.5</v>
      </c>
      <c r="X47" s="16"/>
      <c r="Y47" s="214" t="n">
        <f aca="false">W47-E47</f>
        <v>-676.5</v>
      </c>
      <c r="Z47" s="16"/>
      <c r="AA47" s="214" t="n">
        <f aca="false">W47-I47</f>
        <v>-0.5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56918</v>
      </c>
      <c r="F48" s="220"/>
      <c r="G48" s="225" t="n">
        <v>-2432</v>
      </c>
      <c r="H48" s="49"/>
      <c r="I48" s="225" t="n">
        <v>54486</v>
      </c>
      <c r="J48" s="218"/>
      <c r="K48" s="225" t="n">
        <v>4540.45833333333</v>
      </c>
      <c r="L48" s="225" t="n">
        <v>4540.45833333333</v>
      </c>
      <c r="M48" s="225" t="n">
        <v>4540.45833333333</v>
      </c>
      <c r="N48" s="225" t="n">
        <v>4540.45833333333</v>
      </c>
      <c r="O48" s="225" t="n">
        <v>4540.45833333333</v>
      </c>
      <c r="P48" s="225" t="n">
        <v>4540.45833333333</v>
      </c>
      <c r="Q48" s="225" t="n">
        <v>4540.45833333333</v>
      </c>
      <c r="R48" s="225" t="n">
        <v>4540.45833333333</v>
      </c>
      <c r="S48" s="225" t="n">
        <v>4540.45833333333</v>
      </c>
      <c r="T48" s="225" t="n">
        <v>4540.45833333333</v>
      </c>
      <c r="U48" s="225" t="n">
        <v>4540.45833333333</v>
      </c>
      <c r="V48" s="225" t="n">
        <v>4540.45833333333</v>
      </c>
      <c r="W48" s="225" t="n">
        <f aca="false">SUM(K48:V48)</f>
        <v>54485.5</v>
      </c>
      <c r="X48" s="222"/>
      <c r="Y48" s="225" t="n">
        <f aca="false">SUM(Y44:Y47)</f>
        <v>-2432.49999999999</v>
      </c>
      <c r="Z48" s="223"/>
      <c r="AA48" s="225" t="n">
        <f aca="false">SUM(AA44:AA47)</f>
        <v>-0.5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913176</v>
      </c>
      <c r="F49" s="220"/>
      <c r="G49" s="225" t="n">
        <v>-172669</v>
      </c>
      <c r="H49" s="49"/>
      <c r="I49" s="225" t="n">
        <v>740507</v>
      </c>
      <c r="J49" s="206"/>
      <c r="K49" s="225" t="n">
        <v>79320.7916666667</v>
      </c>
      <c r="L49" s="225" t="n">
        <v>83136.5166646667</v>
      </c>
      <c r="M49" s="225" t="n">
        <v>79320.5416666667</v>
      </c>
      <c r="N49" s="225" t="n">
        <v>79320.5416666667</v>
      </c>
      <c r="O49" s="225" t="n">
        <v>79320.5416666667</v>
      </c>
      <c r="P49" s="225" t="n">
        <v>79320.5416666667</v>
      </c>
      <c r="Q49" s="225" t="n">
        <v>79320.5416666667</v>
      </c>
      <c r="R49" s="225" t="n">
        <v>79320.5416666667</v>
      </c>
      <c r="S49" s="225" t="n">
        <v>79320.5416666667</v>
      </c>
      <c r="T49" s="225" t="n">
        <v>79320.5416666667</v>
      </c>
      <c r="U49" s="225" t="n">
        <v>79320.5416666667</v>
      </c>
      <c r="V49" s="225" t="n">
        <v>79320.5416666667</v>
      </c>
      <c r="W49" s="225" t="n">
        <f aca="false">SUM(K49:V49)</f>
        <v>955662.724998</v>
      </c>
      <c r="X49" s="16"/>
      <c r="Y49" s="225" t="n">
        <f aca="false">W49-E49</f>
        <v>42486.7249979998</v>
      </c>
      <c r="Z49" s="223"/>
      <c r="AA49" s="225" t="n">
        <f aca="false">W49-I49</f>
        <v>215155.724998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0</v>
      </c>
      <c r="F51" s="208"/>
      <c r="G51" s="210"/>
      <c r="H51" s="209"/>
      <c r="I51" s="210" t="n">
        <v>0</v>
      </c>
      <c r="J51" s="206"/>
      <c r="K51" s="210" t="n">
        <v>0</v>
      </c>
      <c r="L51" s="210" t="n">
        <v>0</v>
      </c>
      <c r="M51" s="210" t="n">
        <v>0</v>
      </c>
      <c r="N51" s="210" t="n">
        <v>0</v>
      </c>
      <c r="O51" s="210" t="n">
        <v>0</v>
      </c>
      <c r="P51" s="210" t="n">
        <v>0</v>
      </c>
      <c r="Q51" s="210" t="n">
        <v>0</v>
      </c>
      <c r="R51" s="210" t="n">
        <v>0</v>
      </c>
      <c r="S51" s="210" t="n">
        <v>0</v>
      </c>
      <c r="T51" s="210" t="n">
        <v>0</v>
      </c>
      <c r="U51" s="210" t="n">
        <v>0</v>
      </c>
      <c r="V51" s="210" t="n">
        <v>0</v>
      </c>
      <c r="W51" s="210" t="n">
        <f aca="false">SUM(K51:V51)</f>
        <v>0</v>
      </c>
      <c r="X51" s="16"/>
      <c r="Y51" s="210" t="n">
        <f aca="false">W51-E51</f>
        <v>0</v>
      </c>
      <c r="Z51" s="211"/>
      <c r="AA51" s="210" t="n">
        <f aca="false">W51-I51</f>
        <v>0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0</v>
      </c>
      <c r="F52" s="208"/>
      <c r="G52" s="210"/>
      <c r="H52" s="209"/>
      <c r="I52" s="210" t="n">
        <v>0</v>
      </c>
      <c r="J52" s="206"/>
      <c r="K52" s="210" t="n">
        <v>0</v>
      </c>
      <c r="L52" s="210" t="n">
        <v>0</v>
      </c>
      <c r="M52" s="210" t="n">
        <v>0</v>
      </c>
      <c r="N52" s="210" t="n">
        <v>0</v>
      </c>
      <c r="O52" s="210" t="n">
        <v>0</v>
      </c>
      <c r="P52" s="210" t="n">
        <v>0</v>
      </c>
      <c r="Q52" s="210" t="n">
        <v>0</v>
      </c>
      <c r="R52" s="210" t="n">
        <v>0</v>
      </c>
      <c r="S52" s="210" t="n">
        <v>0</v>
      </c>
      <c r="T52" s="210" t="n">
        <v>0</v>
      </c>
      <c r="U52" s="210" t="n">
        <v>0</v>
      </c>
      <c r="V52" s="210" t="n">
        <v>0</v>
      </c>
      <c r="W52" s="210" t="n">
        <f aca="false">SUM(K52:V52)</f>
        <v>0</v>
      </c>
      <c r="X52" s="16"/>
      <c r="Y52" s="210" t="n">
        <f aca="false">W52-E52</f>
        <v>0</v>
      </c>
      <c r="Z52" s="211"/>
      <c r="AA52" s="210" t="n">
        <f aca="false">W52-I52</f>
        <v>0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0</v>
      </c>
      <c r="F53" s="208"/>
      <c r="G53" s="210"/>
      <c r="H53" s="209"/>
      <c r="I53" s="210" t="n">
        <v>0</v>
      </c>
      <c r="J53" s="206"/>
      <c r="K53" s="210" t="n">
        <v>0</v>
      </c>
      <c r="L53" s="210" t="n">
        <v>0</v>
      </c>
      <c r="M53" s="210" t="n">
        <v>0</v>
      </c>
      <c r="N53" s="210" t="n">
        <v>0</v>
      </c>
      <c r="O53" s="210" t="n">
        <v>0</v>
      </c>
      <c r="P53" s="210" t="n">
        <v>0</v>
      </c>
      <c r="Q53" s="210" t="n">
        <v>0</v>
      </c>
      <c r="R53" s="210" t="n">
        <v>0</v>
      </c>
      <c r="S53" s="210" t="n">
        <v>0</v>
      </c>
      <c r="T53" s="210" t="n">
        <v>0</v>
      </c>
      <c r="U53" s="210" t="n">
        <v>0</v>
      </c>
      <c r="V53" s="210" t="n">
        <v>0</v>
      </c>
      <c r="W53" s="210" t="n">
        <f aca="false">SUM(K53:V53)</f>
        <v>0</v>
      </c>
      <c r="X53" s="16"/>
      <c r="Y53" s="210" t="n">
        <f aca="false">W53-E53</f>
        <v>0</v>
      </c>
      <c r="Z53" s="211"/>
      <c r="AA53" s="210" t="n">
        <f aca="false">W53-I53</f>
        <v>0</v>
      </c>
      <c r="AD53" s="8"/>
      <c r="AE53" s="9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0</v>
      </c>
      <c r="F54" s="208"/>
      <c r="G54" s="214"/>
      <c r="H54" s="209"/>
      <c r="I54" s="210" t="n">
        <v>0</v>
      </c>
      <c r="J54" s="206"/>
      <c r="K54" s="214" t="n">
        <v>0</v>
      </c>
      <c r="L54" s="214" t="n">
        <v>0</v>
      </c>
      <c r="M54" s="214" t="n">
        <v>0</v>
      </c>
      <c r="N54" s="214" t="n">
        <v>0</v>
      </c>
      <c r="O54" s="214" t="n">
        <v>0</v>
      </c>
      <c r="P54" s="214" t="n">
        <v>0</v>
      </c>
      <c r="Q54" s="214" t="n">
        <v>0</v>
      </c>
      <c r="R54" s="214" t="n">
        <v>0</v>
      </c>
      <c r="S54" s="214" t="n">
        <v>0</v>
      </c>
      <c r="T54" s="214" t="n">
        <v>0</v>
      </c>
      <c r="U54" s="214" t="n">
        <v>0</v>
      </c>
      <c r="V54" s="214" t="n">
        <v>0</v>
      </c>
      <c r="W54" s="214" t="n">
        <f aca="false">SUM(K54:V54)</f>
        <v>0</v>
      </c>
      <c r="X54" s="16"/>
      <c r="Y54" s="214" t="n">
        <f aca="false">W54-E54</f>
        <v>0</v>
      </c>
      <c r="Z54" s="211"/>
      <c r="AA54" s="214" t="n">
        <f aca="false">W54-I54</f>
        <v>0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v>0</v>
      </c>
      <c r="F55" s="220"/>
      <c r="G55" s="229" t="n">
        <v>0</v>
      </c>
      <c r="H55" s="49"/>
      <c r="I55" s="229" t="n">
        <v>0</v>
      </c>
      <c r="J55" s="218"/>
      <c r="K55" s="229" t="n">
        <v>0</v>
      </c>
      <c r="L55" s="229" t="n">
        <v>0</v>
      </c>
      <c r="M55" s="229" t="n">
        <v>0</v>
      </c>
      <c r="N55" s="229" t="n">
        <v>0</v>
      </c>
      <c r="O55" s="229" t="n">
        <v>0</v>
      </c>
      <c r="P55" s="229" t="n">
        <v>0</v>
      </c>
      <c r="Q55" s="229" t="n">
        <v>0</v>
      </c>
      <c r="R55" s="229" t="n">
        <v>0</v>
      </c>
      <c r="S55" s="229" t="n">
        <v>0</v>
      </c>
      <c r="T55" s="229" t="n">
        <v>0</v>
      </c>
      <c r="U55" s="229" t="n">
        <v>0</v>
      </c>
      <c r="V55" s="229" t="n">
        <v>0</v>
      </c>
      <c r="W55" s="229" t="n">
        <f aca="false">SUM(K55:V55)</f>
        <v>0</v>
      </c>
      <c r="X55" s="222"/>
      <c r="Y55" s="229" t="n">
        <f aca="false">SUM(Y51:Y54)</f>
        <v>0</v>
      </c>
      <c r="Z55" s="223"/>
      <c r="AA55" s="229" t="n">
        <f aca="false">W55-I55</f>
        <v>0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v>913176</v>
      </c>
      <c r="F56" s="234"/>
      <c r="G56" s="233" t="n">
        <v>-172669</v>
      </c>
      <c r="H56" s="235"/>
      <c r="I56" s="233" t="n">
        <v>740507</v>
      </c>
      <c r="J56" s="232"/>
      <c r="K56" s="233" t="n">
        <v>79320.7916666667</v>
      </c>
      <c r="L56" s="233" t="n">
        <v>83136.5166646667</v>
      </c>
      <c r="M56" s="233" t="n">
        <v>79320.5416666667</v>
      </c>
      <c r="N56" s="233" t="n">
        <v>79320.5416666667</v>
      </c>
      <c r="O56" s="233" t="n">
        <v>79320.5416666667</v>
      </c>
      <c r="P56" s="233" t="n">
        <v>79320.5416666667</v>
      </c>
      <c r="Q56" s="233" t="n">
        <v>79320.5416666667</v>
      </c>
      <c r="R56" s="233" t="n">
        <v>79320.5416666667</v>
      </c>
      <c r="S56" s="233" t="n">
        <v>79320.5416666667</v>
      </c>
      <c r="T56" s="233" t="n">
        <v>79320.5416666667</v>
      </c>
      <c r="U56" s="233" t="n">
        <v>79320.5416666667</v>
      </c>
      <c r="V56" s="233" t="n">
        <v>79320.5416666667</v>
      </c>
      <c r="W56" s="233" t="n">
        <f aca="false">+W49+W55</f>
        <v>955662.724998</v>
      </c>
      <c r="X56" s="222"/>
      <c r="Y56" s="233" t="n">
        <f aca="false">+Y49+Y55</f>
        <v>42486.7249979998</v>
      </c>
      <c r="Z56" s="236"/>
      <c r="AA56" s="233" t="n">
        <f aca="false">+AA49+AA55</f>
        <v>215155.724998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A58" s="237" t="s">
        <v>232</v>
      </c>
      <c r="C58" s="16"/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C59" s="0"/>
      <c r="H59" s="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E59" s="283"/>
    </row>
    <row r="60" customFormat="false" ht="12.75" hidden="false" customHeight="false" outlineLevel="0" collapsed="false">
      <c r="C60" s="0"/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0"/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288" t="n">
        <v>0</v>
      </c>
      <c r="K62" s="246" t="n">
        <v>0</v>
      </c>
      <c r="L62" s="246" t="n">
        <v>0</v>
      </c>
      <c r="M62" s="246" t="n">
        <v>0</v>
      </c>
      <c r="N62" s="246" t="n">
        <v>0</v>
      </c>
      <c r="O62" s="246" t="n">
        <v>0</v>
      </c>
      <c r="P62" s="246" t="n">
        <v>0</v>
      </c>
      <c r="Q62" s="246" t="n">
        <v>0</v>
      </c>
      <c r="R62" s="246" t="n">
        <v>0</v>
      </c>
      <c r="S62" s="246" t="n">
        <v>0</v>
      </c>
      <c r="T62" s="246" t="n">
        <v>0</v>
      </c>
      <c r="U62" s="246" t="n">
        <v>0</v>
      </c>
      <c r="V62" s="246" t="n">
        <v>0</v>
      </c>
      <c r="W62" s="246" t="n">
        <f aca="false">SUM(K62:V62)</f>
        <v>0</v>
      </c>
      <c r="X62" s="248"/>
      <c r="Y62" s="246" t="n">
        <f aca="false">$W62-E62</f>
        <v>0</v>
      </c>
      <c r="Z62" s="248"/>
      <c r="AA62" s="246" t="n">
        <f aca="false">$W62-I62</f>
        <v>0</v>
      </c>
      <c r="AE62" s="285"/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210" t="n">
        <v>0</v>
      </c>
      <c r="Q64" s="210" t="n">
        <v>0</v>
      </c>
      <c r="R64" s="210" t="n">
        <v>0</v>
      </c>
      <c r="S64" s="210" t="n">
        <v>0</v>
      </c>
      <c r="T64" s="210" t="n">
        <v>0</v>
      </c>
      <c r="U64" s="210" t="n">
        <v>0</v>
      </c>
      <c r="V64" s="210" t="n"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v>0</v>
      </c>
      <c r="L65" s="210" t="n">
        <v>0</v>
      </c>
      <c r="M65" s="210" t="n">
        <v>0</v>
      </c>
      <c r="N65" s="210" t="n">
        <v>0</v>
      </c>
      <c r="O65" s="210" t="n">
        <v>0</v>
      </c>
      <c r="P65" s="210" t="n">
        <v>0</v>
      </c>
      <c r="Q65" s="210" t="n">
        <v>0</v>
      </c>
      <c r="R65" s="210" t="n">
        <v>0</v>
      </c>
      <c r="S65" s="210" t="n">
        <v>0</v>
      </c>
      <c r="T65" s="210" t="n">
        <v>0</v>
      </c>
      <c r="U65" s="210" t="n">
        <v>0</v>
      </c>
      <c r="V65" s="210" t="n"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913176</v>
      </c>
      <c r="F66" s="289"/>
      <c r="G66" s="290"/>
      <c r="H66" s="207"/>
      <c r="I66" s="210" t="n">
        <v>913176</v>
      </c>
      <c r="J66" s="291" t="n">
        <v>1</v>
      </c>
      <c r="K66" s="210" t="n">
        <v>79320.7916666667</v>
      </c>
      <c r="L66" s="210" t="n">
        <v>83136.5166646667</v>
      </c>
      <c r="M66" s="210" t="n">
        <v>79320.5416666667</v>
      </c>
      <c r="N66" s="210" t="n">
        <v>79320.5416666667</v>
      </c>
      <c r="O66" s="210" t="n">
        <v>79320.5416666667</v>
      </c>
      <c r="P66" s="210" t="n">
        <v>79320.5416666667</v>
      </c>
      <c r="Q66" s="210" t="n">
        <v>79320.5416666667</v>
      </c>
      <c r="R66" s="210" t="n">
        <v>79320.5416666667</v>
      </c>
      <c r="S66" s="210" t="n">
        <v>79320.5416666667</v>
      </c>
      <c r="T66" s="210" t="n">
        <v>79320.5416666667</v>
      </c>
      <c r="U66" s="210" t="n">
        <v>79320.5416666667</v>
      </c>
      <c r="V66" s="210" t="n">
        <v>79320.5416666667</v>
      </c>
      <c r="W66" s="210" t="n">
        <f aca="false">SUM(K66:V66)</f>
        <v>955662.724998</v>
      </c>
      <c r="X66" s="209"/>
      <c r="Y66" s="210" t="n">
        <f aca="false">$W66-E66</f>
        <v>42486.7249979998</v>
      </c>
      <c r="Z66" s="209"/>
      <c r="AA66" s="210" t="n">
        <f aca="false">$W66-I66</f>
        <v>42486.7249979998</v>
      </c>
      <c r="AE66" s="207" t="e">
        <f aca="false">AA34+AA36+AA37+#REF!</f>
        <v>#REF!</v>
      </c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0</v>
      </c>
      <c r="F67" s="289"/>
      <c r="G67" s="290"/>
      <c r="H67" s="207"/>
      <c r="I67" s="210" t="n">
        <v>0</v>
      </c>
      <c r="J67" s="291" t="n">
        <v>0</v>
      </c>
      <c r="K67" s="210" t="n">
        <v>0</v>
      </c>
      <c r="L67" s="210" t="n">
        <v>0</v>
      </c>
      <c r="M67" s="210" t="n">
        <v>0</v>
      </c>
      <c r="N67" s="210" t="n">
        <v>0</v>
      </c>
      <c r="O67" s="210" t="n">
        <v>0</v>
      </c>
      <c r="P67" s="210" t="n">
        <v>0</v>
      </c>
      <c r="Q67" s="210" t="n">
        <v>0</v>
      </c>
      <c r="R67" s="210" t="n">
        <v>0</v>
      </c>
      <c r="S67" s="210" t="n">
        <v>0</v>
      </c>
      <c r="T67" s="210" t="n">
        <v>0</v>
      </c>
      <c r="U67" s="210" t="n">
        <v>0</v>
      </c>
      <c r="V67" s="210" t="n">
        <v>0</v>
      </c>
      <c r="W67" s="210" t="n">
        <f aca="false">SUM(K67:V67)</f>
        <v>0</v>
      </c>
      <c r="X67" s="209"/>
      <c r="Y67" s="210" t="n">
        <f aca="false">$W67-E67</f>
        <v>0</v>
      </c>
      <c r="Z67" s="209"/>
      <c r="AA67" s="210" t="n">
        <f aca="false">$W67-I67</f>
        <v>0</v>
      </c>
      <c r="AE67" s="207"/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v>0</v>
      </c>
      <c r="L68" s="210" t="n">
        <v>0</v>
      </c>
      <c r="M68" s="210" t="n">
        <v>0</v>
      </c>
      <c r="N68" s="210" t="n">
        <v>0</v>
      </c>
      <c r="O68" s="210" t="n">
        <v>0</v>
      </c>
      <c r="P68" s="210" t="n">
        <v>0</v>
      </c>
      <c r="Q68" s="210" t="n">
        <v>0</v>
      </c>
      <c r="R68" s="210" t="n">
        <v>0</v>
      </c>
      <c r="S68" s="210" t="n">
        <v>0</v>
      </c>
      <c r="T68" s="210" t="n">
        <v>0</v>
      </c>
      <c r="U68" s="210" t="n">
        <v>0</v>
      </c>
      <c r="V68" s="210" t="n"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v>0</v>
      </c>
      <c r="L70" s="210" t="n">
        <v>0</v>
      </c>
      <c r="M70" s="210" t="n">
        <v>0</v>
      </c>
      <c r="N70" s="210" t="n">
        <v>0</v>
      </c>
      <c r="O70" s="210" t="n">
        <v>0</v>
      </c>
      <c r="P70" s="210" t="n">
        <v>0</v>
      </c>
      <c r="Q70" s="210" t="n">
        <v>0</v>
      </c>
      <c r="R70" s="210" t="n">
        <v>0</v>
      </c>
      <c r="S70" s="210" t="n">
        <v>0</v>
      </c>
      <c r="T70" s="210" t="n">
        <v>0</v>
      </c>
      <c r="U70" s="210" t="n">
        <v>0</v>
      </c>
      <c r="V70" s="210" t="n"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0</v>
      </c>
      <c r="F71" s="289"/>
      <c r="G71" s="290"/>
      <c r="H71" s="207"/>
      <c r="I71" s="210" t="n">
        <v>0</v>
      </c>
      <c r="J71" s="291" t="n">
        <v>0</v>
      </c>
      <c r="K71" s="210" t="n">
        <v>0</v>
      </c>
      <c r="L71" s="210" t="n">
        <v>0</v>
      </c>
      <c r="M71" s="210" t="n">
        <v>0</v>
      </c>
      <c r="N71" s="210" t="n">
        <v>0</v>
      </c>
      <c r="O71" s="210" t="n">
        <v>0</v>
      </c>
      <c r="P71" s="210" t="n">
        <v>0</v>
      </c>
      <c r="Q71" s="210" t="n">
        <v>0</v>
      </c>
      <c r="R71" s="210" t="n">
        <v>0</v>
      </c>
      <c r="S71" s="210" t="n">
        <v>0</v>
      </c>
      <c r="T71" s="210" t="n">
        <v>0</v>
      </c>
      <c r="U71" s="210" t="n">
        <v>0</v>
      </c>
      <c r="V71" s="210" t="n">
        <v>0</v>
      </c>
      <c r="W71" s="210" t="n">
        <f aca="false">SUM(K71:V71)</f>
        <v>0</v>
      </c>
      <c r="X71" s="209"/>
      <c r="Y71" s="210" t="n">
        <f aca="false">$W71-E71</f>
        <v>0</v>
      </c>
      <c r="Z71" s="209"/>
      <c r="AA71" s="210" t="n">
        <f aca="false">$W71-I71</f>
        <v>0</v>
      </c>
      <c r="AE71" s="207"/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v>0</v>
      </c>
      <c r="L72" s="210" t="n">
        <v>0</v>
      </c>
      <c r="M72" s="210" t="n">
        <v>0</v>
      </c>
      <c r="N72" s="210" t="n">
        <v>0</v>
      </c>
      <c r="O72" s="210" t="n">
        <v>0</v>
      </c>
      <c r="P72" s="210" t="n">
        <v>0</v>
      </c>
      <c r="Q72" s="210" t="n">
        <v>0</v>
      </c>
      <c r="R72" s="210" t="n">
        <v>0</v>
      </c>
      <c r="S72" s="210" t="n">
        <v>0</v>
      </c>
      <c r="T72" s="210" t="n">
        <v>0</v>
      </c>
      <c r="U72" s="210" t="n">
        <v>0</v>
      </c>
      <c r="V72" s="210" t="n"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0</v>
      </c>
      <c r="F73" s="289"/>
      <c r="G73" s="290"/>
      <c r="H73" s="207"/>
      <c r="I73" s="210" t="n">
        <v>0</v>
      </c>
      <c r="J73" s="291" t="n">
        <v>0</v>
      </c>
      <c r="K73" s="210" t="n">
        <v>0</v>
      </c>
      <c r="L73" s="210" t="n">
        <v>0</v>
      </c>
      <c r="M73" s="210" t="n">
        <v>0</v>
      </c>
      <c r="N73" s="210" t="n">
        <v>0</v>
      </c>
      <c r="O73" s="210" t="n">
        <v>0</v>
      </c>
      <c r="P73" s="210" t="n">
        <v>0</v>
      </c>
      <c r="Q73" s="210" t="n">
        <v>0</v>
      </c>
      <c r="R73" s="210" t="n">
        <v>0</v>
      </c>
      <c r="S73" s="210" t="n">
        <v>0</v>
      </c>
      <c r="T73" s="210" t="n">
        <v>0</v>
      </c>
      <c r="U73" s="210" t="n">
        <v>0</v>
      </c>
      <c r="V73" s="210" t="n">
        <v>0</v>
      </c>
      <c r="W73" s="210" t="n">
        <f aca="false">SUM(K73:V73)</f>
        <v>0</v>
      </c>
      <c r="X73" s="209"/>
      <c r="Y73" s="210" t="n">
        <f aca="false">$W73-E73</f>
        <v>0</v>
      </c>
      <c r="Z73" s="209"/>
      <c r="AA73" s="210" t="n">
        <f aca="false">$W73-I73</f>
        <v>0</v>
      </c>
      <c r="AE73" s="207"/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0</v>
      </c>
      <c r="F74" s="289"/>
      <c r="G74" s="290"/>
      <c r="H74" s="207"/>
      <c r="I74" s="210" t="n">
        <v>0</v>
      </c>
      <c r="J74" s="291" t="n">
        <v>0</v>
      </c>
      <c r="K74" s="210" t="n">
        <v>0</v>
      </c>
      <c r="L74" s="210" t="n">
        <v>0</v>
      </c>
      <c r="M74" s="210" t="n">
        <v>0</v>
      </c>
      <c r="N74" s="210" t="n">
        <v>0</v>
      </c>
      <c r="O74" s="210" t="n">
        <v>0</v>
      </c>
      <c r="P74" s="210" t="n">
        <v>0</v>
      </c>
      <c r="Q74" s="210" t="n">
        <v>0</v>
      </c>
      <c r="R74" s="210" t="n">
        <v>0</v>
      </c>
      <c r="S74" s="210" t="n">
        <v>0</v>
      </c>
      <c r="T74" s="210" t="n">
        <v>0</v>
      </c>
      <c r="U74" s="210" t="n">
        <v>0</v>
      </c>
      <c r="V74" s="210" t="n">
        <v>0</v>
      </c>
      <c r="W74" s="210" t="n">
        <f aca="false">SUM(K74:V74)</f>
        <v>0</v>
      </c>
      <c r="X74" s="209"/>
      <c r="Y74" s="210" t="n">
        <f aca="false">$W74-E74</f>
        <v>0</v>
      </c>
      <c r="Z74" s="209"/>
      <c r="AA74" s="210" t="n">
        <f aca="false">$W74-I74</f>
        <v>0</v>
      </c>
      <c r="AE74" s="207"/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0</v>
      </c>
      <c r="F76" s="289"/>
      <c r="G76" s="290"/>
      <c r="H76" s="207"/>
      <c r="I76" s="210" t="n">
        <v>0</v>
      </c>
      <c r="J76" s="291" t="n">
        <v>0</v>
      </c>
      <c r="K76" s="210" t="n">
        <v>0</v>
      </c>
      <c r="L76" s="210" t="n">
        <v>0</v>
      </c>
      <c r="M76" s="210" t="n">
        <v>0</v>
      </c>
      <c r="N76" s="210" t="n">
        <v>0</v>
      </c>
      <c r="O76" s="210" t="n">
        <v>0</v>
      </c>
      <c r="P76" s="210" t="n">
        <v>0</v>
      </c>
      <c r="Q76" s="210" t="n">
        <v>0</v>
      </c>
      <c r="R76" s="210" t="n">
        <v>0</v>
      </c>
      <c r="S76" s="210" t="n">
        <v>0</v>
      </c>
      <c r="T76" s="210" t="n">
        <v>0</v>
      </c>
      <c r="U76" s="210" t="n">
        <v>0</v>
      </c>
      <c r="V76" s="210" t="n">
        <v>0</v>
      </c>
      <c r="W76" s="210" t="n">
        <f aca="false">SUM(K76:V76)</f>
        <v>0</v>
      </c>
      <c r="X76" s="209"/>
      <c r="Y76" s="210" t="n">
        <f aca="false">$W76-E76</f>
        <v>0</v>
      </c>
      <c r="Z76" s="209"/>
      <c r="AA76" s="210" t="n">
        <f aca="false">$W76-I76</f>
        <v>0</v>
      </c>
      <c r="AE76" s="207"/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0</v>
      </c>
      <c r="F77" s="289"/>
      <c r="G77" s="290"/>
      <c r="H77" s="207"/>
      <c r="I77" s="210" t="n">
        <v>0</v>
      </c>
      <c r="J77" s="291" t="n">
        <v>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 t="n">
        <f aca="false">SUM(K77:V77)</f>
        <v>0</v>
      </c>
      <c r="X77" s="209"/>
      <c r="Y77" s="210" t="n">
        <f aca="false">$W77-E77</f>
        <v>0</v>
      </c>
      <c r="Z77" s="209"/>
      <c r="AA77" s="210" t="n">
        <f aca="false">$W77-I77</f>
        <v>0</v>
      </c>
      <c r="AE77" s="207"/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0</v>
      </c>
      <c r="F78" s="289"/>
      <c r="G78" s="290"/>
      <c r="H78" s="207"/>
      <c r="I78" s="210" t="n">
        <v>0</v>
      </c>
      <c r="J78" s="291" t="n">
        <v>0</v>
      </c>
      <c r="K78" s="210" t="n">
        <v>0</v>
      </c>
      <c r="L78" s="210" t="n">
        <v>0</v>
      </c>
      <c r="M78" s="210" t="n">
        <v>0</v>
      </c>
      <c r="N78" s="210" t="n">
        <v>0</v>
      </c>
      <c r="O78" s="210" t="n">
        <v>0</v>
      </c>
      <c r="P78" s="210" t="n">
        <v>0</v>
      </c>
      <c r="Q78" s="210" t="n">
        <v>0</v>
      </c>
      <c r="R78" s="210" t="n">
        <v>0</v>
      </c>
      <c r="S78" s="210" t="n">
        <v>0</v>
      </c>
      <c r="T78" s="210" t="n">
        <v>0</v>
      </c>
      <c r="U78" s="210" t="n">
        <v>0</v>
      </c>
      <c r="V78" s="210" t="n">
        <v>0</v>
      </c>
      <c r="W78" s="210" t="n">
        <f aca="false">SUM(K78:V78)</f>
        <v>0</v>
      </c>
      <c r="X78" s="209"/>
      <c r="Y78" s="210" t="n">
        <f aca="false">$W78-E78</f>
        <v>0</v>
      </c>
      <c r="Z78" s="209"/>
      <c r="AA78" s="210" t="n">
        <f aca="false">$W78-I78</f>
        <v>0</v>
      </c>
      <c r="AE78" s="207"/>
    </row>
    <row r="79" customFormat="false" ht="12.75" hidden="false" customHeight="false" outlineLevel="0" collapsed="false">
      <c r="B79" s="249" t="s">
        <v>173</v>
      </c>
      <c r="C79" s="249"/>
      <c r="D79" s="250"/>
      <c r="E79" s="207" t="n">
        <v>0</v>
      </c>
      <c r="F79" s="292"/>
      <c r="G79" s="290"/>
      <c r="H79" s="159"/>
      <c r="I79" s="210" t="n">
        <v>0</v>
      </c>
      <c r="J79" s="291" t="n">
        <v>0</v>
      </c>
      <c r="K79" s="210" t="n">
        <v>0</v>
      </c>
      <c r="L79" s="210" t="n">
        <v>0</v>
      </c>
      <c r="M79" s="210" t="n">
        <v>0</v>
      </c>
      <c r="N79" s="210" t="n">
        <v>0</v>
      </c>
      <c r="O79" s="210" t="n">
        <v>0</v>
      </c>
      <c r="P79" s="210" t="n">
        <v>0</v>
      </c>
      <c r="Q79" s="210" t="n">
        <v>0</v>
      </c>
      <c r="R79" s="210" t="n">
        <v>0</v>
      </c>
      <c r="S79" s="210" t="n">
        <v>0</v>
      </c>
      <c r="T79" s="210" t="n">
        <v>0</v>
      </c>
      <c r="U79" s="210" t="n">
        <v>0</v>
      </c>
      <c r="V79" s="210" t="n"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/>
    </row>
    <row r="80" customFormat="false" ht="13.5" hidden="false" customHeight="false" outlineLevel="0" collapsed="false">
      <c r="B80" s="249" t="s">
        <v>173</v>
      </c>
      <c r="C80" s="249"/>
      <c r="D80" s="250"/>
      <c r="E80" s="293" t="n">
        <v>0</v>
      </c>
      <c r="F80" s="292"/>
      <c r="G80" s="294"/>
      <c r="H80" s="159"/>
      <c r="I80" s="295" t="n">
        <v>0</v>
      </c>
      <c r="J80" s="296" t="n">
        <v>0</v>
      </c>
      <c r="K80" s="295" t="n">
        <v>0</v>
      </c>
      <c r="L80" s="295" t="n">
        <v>0</v>
      </c>
      <c r="M80" s="295" t="n">
        <v>0</v>
      </c>
      <c r="N80" s="295" t="n">
        <v>0</v>
      </c>
      <c r="O80" s="295" t="n">
        <v>0</v>
      </c>
      <c r="P80" s="295" t="n">
        <v>0</v>
      </c>
      <c r="Q80" s="295" t="n">
        <v>0</v>
      </c>
      <c r="R80" s="295" t="n">
        <v>0</v>
      </c>
      <c r="S80" s="295" t="n">
        <v>0</v>
      </c>
      <c r="T80" s="295" t="n">
        <v>0</v>
      </c>
      <c r="U80" s="295" t="n">
        <v>0</v>
      </c>
      <c r="V80" s="295" t="n"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07"/>
    </row>
    <row r="81" customFormat="false" ht="13.5" hidden="false" customHeight="false" outlineLevel="0" collapsed="false">
      <c r="B81" s="298" t="s">
        <v>174</v>
      </c>
      <c r="C81" s="298"/>
      <c r="D81" s="299"/>
      <c r="E81" s="300" t="n">
        <v>913176</v>
      </c>
      <c r="F81" s="264"/>
      <c r="G81" s="267" t="n">
        <v>0</v>
      </c>
      <c r="H81" s="267"/>
      <c r="I81" s="267" t="n">
        <v>913176</v>
      </c>
      <c r="J81" s="266" t="n">
        <v>1</v>
      </c>
      <c r="K81" s="267" t="n">
        <v>79320.7916666667</v>
      </c>
      <c r="L81" s="267" t="n">
        <v>83136.5166646667</v>
      </c>
      <c r="M81" s="267" t="n">
        <v>79320.5416666667</v>
      </c>
      <c r="N81" s="267" t="n">
        <v>79320.5416666667</v>
      </c>
      <c r="O81" s="267" t="n">
        <v>79320.5416666667</v>
      </c>
      <c r="P81" s="267" t="n">
        <v>79320.5416666667</v>
      </c>
      <c r="Q81" s="267" t="n">
        <v>79320.5416666667</v>
      </c>
      <c r="R81" s="267" t="n">
        <v>79320.5416666667</v>
      </c>
      <c r="S81" s="267" t="n">
        <v>79320.5416666667</v>
      </c>
      <c r="T81" s="267" t="n">
        <v>79320.5416666667</v>
      </c>
      <c r="U81" s="267" t="n">
        <v>79320.5416666667</v>
      </c>
      <c r="V81" s="267" t="n">
        <v>79320.5416666667</v>
      </c>
      <c r="W81" s="269" t="n">
        <f aca="false">SUM(W62:W80)</f>
        <v>955662.724998</v>
      </c>
      <c r="X81" s="218"/>
      <c r="Y81" s="269" t="n">
        <f aca="false">SUM(Y62:Y80)</f>
        <v>42486.7249979998</v>
      </c>
      <c r="Z81" s="49"/>
      <c r="AA81" s="269" t="n">
        <f aca="false">SUM(AA62:AA80)</f>
        <v>42486.7249979998</v>
      </c>
      <c r="AE81" s="207"/>
    </row>
    <row r="82" customFormat="false" ht="12.75" hidden="false" customHeight="false" outlineLevel="0" collapsed="false">
      <c r="B82" s="270" t="s">
        <v>175</v>
      </c>
      <c r="C82" s="271"/>
      <c r="D82" s="272"/>
      <c r="E82" s="301" t="n">
        <v>0</v>
      </c>
      <c r="F82" s="302"/>
      <c r="G82" s="303" t="n">
        <v>172669</v>
      </c>
      <c r="H82" s="303"/>
      <c r="I82" s="303" t="n">
        <v>172669</v>
      </c>
      <c r="J82" s="304"/>
      <c r="K82" s="303" t="n">
        <v>0</v>
      </c>
      <c r="L82" s="303" t="n">
        <v>0</v>
      </c>
      <c r="M82" s="303" t="n">
        <v>0</v>
      </c>
      <c r="N82" s="303" t="n">
        <v>0</v>
      </c>
      <c r="O82" s="303" t="n">
        <v>0</v>
      </c>
      <c r="P82" s="303" t="n">
        <v>0</v>
      </c>
      <c r="Q82" s="303" t="n">
        <v>0</v>
      </c>
      <c r="R82" s="303" t="n">
        <v>0</v>
      </c>
      <c r="S82" s="303" t="n">
        <v>0</v>
      </c>
      <c r="T82" s="303" t="n">
        <v>0</v>
      </c>
      <c r="U82" s="303" t="n">
        <v>0</v>
      </c>
      <c r="V82" s="303" t="n">
        <v>0</v>
      </c>
      <c r="W82" s="303" t="n">
        <f aca="false">W81-W56</f>
        <v>0</v>
      </c>
      <c r="X82" s="305"/>
      <c r="Y82" s="303" t="n">
        <f aca="false">Y81-Y56</f>
        <v>0</v>
      </c>
      <c r="Z82" s="306"/>
      <c r="AA82" s="303" t="n">
        <f aca="false">AA81-AA56</f>
        <v>-172669</v>
      </c>
      <c r="AE82" s="207"/>
    </row>
    <row r="83" customFormat="false" ht="12.75" hidden="false" customHeight="false" outlineLevel="0" collapsed="false">
      <c r="C83" s="0"/>
      <c r="D83" s="0"/>
      <c r="E83" s="0"/>
      <c r="AE83" s="207"/>
    </row>
    <row r="84" customFormat="false" ht="13.5" hidden="false" customHeight="false" outlineLevel="0" collapsed="false">
      <c r="C84" s="0"/>
      <c r="D84" s="0"/>
      <c r="E84" s="0"/>
      <c r="AE84" s="297"/>
    </row>
    <row r="85" customFormat="false" ht="13.5" hidden="false" customHeight="false" outlineLevel="0" collapsed="false">
      <c r="C85" s="0"/>
      <c r="D85" s="0"/>
      <c r="E85" s="0"/>
      <c r="AE85" s="308"/>
    </row>
    <row r="86" customFormat="false" ht="12.75" hidden="false" customHeight="false" outlineLevel="0" collapsed="false">
      <c r="C86" s="0"/>
      <c r="D86" s="0"/>
      <c r="E86" s="0"/>
      <c r="AE86" s="307"/>
    </row>
  </sheetData>
  <printOptions headings="false" gridLines="false" gridLinesSet="true" horizontalCentered="true" verticalCentered="false"/>
  <pageMargins left="0" right="0" top="0.45" bottom="0.4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8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8.28"/>
    <col collapsed="false" customWidth="true" hidden="false" outlineLevel="0" max="3" min="3" style="1" width="10.56"/>
    <col collapsed="false" customWidth="true" hidden="false" outlineLevel="0" max="4" min="4" style="1" width="0.85"/>
    <col collapsed="false" customWidth="true" hidden="false" outlineLevel="0" max="5" min="5" style="1" width="11.28"/>
    <col collapsed="false" customWidth="true" hidden="false" outlineLevel="0" max="6" min="6" style="0" width="0.85"/>
    <col collapsed="false" customWidth="true" hidden="false" outlineLevel="0" max="7" min="7" style="0" width="9.7"/>
    <col collapsed="false" customWidth="true" hidden="false" outlineLevel="0" max="8" min="8" style="0" width="0.85"/>
    <col collapsed="false" customWidth="true" hidden="false" outlineLevel="0" max="9" min="9" style="0" width="10.56"/>
    <col collapsed="false" customWidth="true" hidden="false" outlineLevel="0" max="10" min="10" style="0" width="9.56"/>
    <col collapsed="false" customWidth="true" hidden="true" outlineLevel="0" max="22" min="11" style="0" width="8.99"/>
    <col collapsed="false" customWidth="true" hidden="false" outlineLevel="0" max="23" min="23" style="0" width="11.85"/>
    <col collapsed="false" customWidth="true" hidden="false" outlineLevel="0" max="24" min="24" style="0" width="0.56"/>
    <col collapsed="false" customWidth="true" hidden="false" outlineLevel="0" max="25" min="25" style="0" width="11.28"/>
    <col collapsed="false" customWidth="true" hidden="false" outlineLevel="0" max="26" min="26" style="0" width="0.56"/>
    <col collapsed="false" customWidth="true" hidden="false" outlineLevel="0" max="27" min="27" style="0" width="11.28"/>
    <col collapsed="false" customWidth="true" hidden="false" outlineLevel="0" max="28" min="28" style="0" width="0.56"/>
    <col collapsed="false" customWidth="true" hidden="false" outlineLevel="0" max="29" min="29" style="0" width="10.41"/>
    <col collapsed="false" customWidth="true" hidden="false" outlineLevel="0" max="30" min="30" style="0" width="0.7"/>
    <col collapsed="false" customWidth="true" hidden="false" outlineLevel="0" max="31" min="31" style="1" width="10.99"/>
  </cols>
  <sheetData>
    <row r="1" customFormat="false" ht="2.1" hidden="false" customHeight="true" outlineLevel="0" collapsed="false">
      <c r="A1" s="14"/>
      <c r="B1" s="15"/>
      <c r="C1" s="173"/>
      <c r="D1" s="173"/>
      <c r="E1" s="173"/>
      <c r="F1" s="15"/>
      <c r="G1" s="15"/>
      <c r="H1" s="15"/>
      <c r="I1" s="1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customFormat="false" ht="12.75" hidden="false" customHeight="false" outlineLevel="0" collapsed="false">
      <c r="B2" s="18" t="s">
        <v>183</v>
      </c>
      <c r="C2" s="277" t="s">
        <v>184</v>
      </c>
      <c r="D2" s="278"/>
      <c r="E2" s="173"/>
      <c r="F2" s="15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customFormat="false" ht="12.75" hidden="false" customHeight="false" outlineLevel="0" collapsed="false">
      <c r="B3" s="18"/>
      <c r="C3" s="279"/>
      <c r="D3" s="14"/>
      <c r="E3" s="173"/>
      <c r="F3" s="15"/>
      <c r="H3" s="20"/>
      <c r="I3" s="20"/>
      <c r="J3" s="20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customFormat="false" ht="12.75" hidden="false" customHeight="false" outlineLevel="0" collapsed="false">
      <c r="B4" s="18" t="s">
        <v>185</v>
      </c>
      <c r="C4" s="277" t="n">
        <v>111681</v>
      </c>
      <c r="D4" s="278"/>
      <c r="E4" s="173"/>
      <c r="F4" s="15"/>
      <c r="H4" s="20"/>
      <c r="I4" s="20"/>
      <c r="J4" s="20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customFormat="false" ht="12.75" hidden="false" customHeight="false" outlineLevel="0" collapsed="false">
      <c r="C5" s="11"/>
      <c r="D5" s="175"/>
      <c r="E5" s="175"/>
      <c r="F5" s="17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2" t="n">
        <f aca="true">NOW()</f>
        <v>45926.8874861889</v>
      </c>
      <c r="AB5" s="16"/>
    </row>
    <row r="6" customFormat="false" ht="12.75" hidden="false" customHeight="false" outlineLevel="0" collapsed="false">
      <c r="B6" s="18" t="s">
        <v>187</v>
      </c>
      <c r="C6" s="280" t="n">
        <v>26</v>
      </c>
      <c r="D6" s="281"/>
      <c r="E6" s="173"/>
      <c r="F6" s="282"/>
      <c r="H6" s="20"/>
      <c r="I6" s="2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23" t="n">
        <f aca="true">NOW()</f>
        <v>45926.887486189</v>
      </c>
      <c r="AB6" s="16"/>
    </row>
    <row r="7" customFormat="false" ht="12.75" hidden="false" customHeight="false" outlineLevel="0" collapsed="false">
      <c r="B7" s="11" t="s">
        <v>23</v>
      </c>
      <c r="C7" s="11"/>
      <c r="D7" s="179"/>
      <c r="E7" s="179"/>
      <c r="F7" s="1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B7" s="21" t="str">
        <f aca="true">CELL("FILENAME")</f>
        <v>'file:///mnt/12tb/@roms/datasets/enron/EDRM Enron Email Data Set v2 XML/filtered-attachments/xls/Budget_2001_Consolidation___Legal.xls'#$111681 (0026)</v>
      </c>
    </row>
    <row r="8" customFormat="false" ht="12.75" hidden="false" customHeight="false" outlineLevel="0" collapsed="false">
      <c r="B8" s="181" t="s">
        <v>25</v>
      </c>
      <c r="C8" s="25" t="n">
        <v>7</v>
      </c>
      <c r="D8" s="173"/>
      <c r="E8" s="173"/>
      <c r="F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customFormat="false" ht="12.75" hidden="false" customHeight="false" outlineLevel="0" collapsed="false">
      <c r="B9" s="24" t="s">
        <v>188</v>
      </c>
      <c r="C9" s="27" t="n">
        <v>7</v>
      </c>
      <c r="D9" s="173"/>
      <c r="E9" s="173"/>
      <c r="F9" s="15"/>
      <c r="J9" s="2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J10" s="2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9"/>
      <c r="X10" s="16"/>
      <c r="Y10" s="30"/>
      <c r="Z10" s="30"/>
      <c r="AA10" s="30"/>
      <c r="AB10" s="16"/>
      <c r="AC10" s="30"/>
    </row>
    <row r="11" customFormat="false" ht="12.75" hidden="false" customHeight="false" outlineLevel="0" collapsed="false">
      <c r="A11" s="182" t="s">
        <v>189</v>
      </c>
      <c r="B11" s="183" t="s">
        <v>190</v>
      </c>
      <c r="C11" s="184"/>
      <c r="D11" s="185"/>
      <c r="E11" s="186" t="n">
        <v>2000</v>
      </c>
      <c r="F11" s="187"/>
      <c r="G11" s="188"/>
      <c r="H11" s="187"/>
      <c r="I11" s="188" t="n">
        <v>2000</v>
      </c>
      <c r="J11" s="185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 t="n">
        <v>2001</v>
      </c>
      <c r="X11" s="16"/>
      <c r="Y11" s="191" t="s">
        <v>191</v>
      </c>
      <c r="Z11" s="192"/>
      <c r="AA11" s="191" t="s">
        <v>192</v>
      </c>
    </row>
    <row r="12" customFormat="false" ht="12.75" hidden="false" customHeight="false" outlineLevel="0" collapsed="false">
      <c r="A12" s="193" t="s">
        <v>193</v>
      </c>
      <c r="B12" s="194"/>
      <c r="C12" s="195"/>
      <c r="D12" s="54"/>
      <c r="E12" s="196" t="s">
        <v>39</v>
      </c>
      <c r="F12" s="197"/>
      <c r="G12" s="198" t="s">
        <v>26</v>
      </c>
      <c r="H12" s="54"/>
      <c r="I12" s="198" t="s">
        <v>194</v>
      </c>
      <c r="J12" s="54"/>
      <c r="K12" s="199" t="s">
        <v>27</v>
      </c>
      <c r="L12" s="199" t="s">
        <v>28</v>
      </c>
      <c r="M12" s="199" t="s">
        <v>29</v>
      </c>
      <c r="N12" s="199" t="s">
        <v>30</v>
      </c>
      <c r="O12" s="199" t="s">
        <v>31</v>
      </c>
      <c r="P12" s="199" t="s">
        <v>32</v>
      </c>
      <c r="Q12" s="199" t="s">
        <v>33</v>
      </c>
      <c r="R12" s="199" t="s">
        <v>34</v>
      </c>
      <c r="S12" s="199" t="s">
        <v>35</v>
      </c>
      <c r="T12" s="199" t="s">
        <v>36</v>
      </c>
      <c r="U12" s="199" t="s">
        <v>37</v>
      </c>
      <c r="V12" s="199" t="s">
        <v>38</v>
      </c>
      <c r="W12" s="200" t="s">
        <v>52</v>
      </c>
      <c r="X12" s="30"/>
      <c r="Y12" s="201" t="s">
        <v>42</v>
      </c>
      <c r="Z12" s="192"/>
      <c r="AA12" s="202" t="s">
        <v>42</v>
      </c>
    </row>
    <row r="13" customFormat="false" ht="12.75" hidden="false" customHeight="false" outlineLevel="0" collapsed="false">
      <c r="A13" s="203" t="s">
        <v>195</v>
      </c>
      <c r="B13" s="204"/>
      <c r="C13" s="205"/>
      <c r="D13" s="206"/>
      <c r="E13" s="207"/>
      <c r="F13" s="208"/>
      <c r="G13" s="210"/>
      <c r="H13" s="209"/>
      <c r="I13" s="210" t="n">
        <v>0</v>
      </c>
      <c r="J13" s="206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16"/>
      <c r="Y13" s="210"/>
      <c r="Z13" s="211"/>
      <c r="AA13" s="210"/>
    </row>
    <row r="14" customFormat="false" ht="12.75" hidden="false" customHeight="false" outlineLevel="0" collapsed="false">
      <c r="A14" s="212" t="n">
        <v>52000500</v>
      </c>
      <c r="B14" s="204" t="s">
        <v>196</v>
      </c>
      <c r="C14" s="205"/>
      <c r="D14" s="206"/>
      <c r="E14" s="207" t="n">
        <v>548952</v>
      </c>
      <c r="F14" s="208"/>
      <c r="G14" s="210" t="n">
        <v>-104088</v>
      </c>
      <c r="H14" s="209"/>
      <c r="I14" s="210" t="n">
        <v>444864</v>
      </c>
      <c r="J14" s="206"/>
      <c r="K14" s="210" t="n">
        <v>51592</v>
      </c>
      <c r="L14" s="210" t="n">
        <v>51592</v>
      </c>
      <c r="M14" s="210" t="n">
        <v>51592</v>
      </c>
      <c r="N14" s="210" t="n">
        <v>51592</v>
      </c>
      <c r="O14" s="210" t="n">
        <v>51592</v>
      </c>
      <c r="P14" s="210" t="n">
        <v>51592</v>
      </c>
      <c r="Q14" s="210" t="n">
        <v>51592</v>
      </c>
      <c r="R14" s="210" t="n">
        <v>51592</v>
      </c>
      <c r="S14" s="210" t="n">
        <v>51592</v>
      </c>
      <c r="T14" s="210" t="n">
        <v>51592</v>
      </c>
      <c r="U14" s="210" t="n">
        <v>51592</v>
      </c>
      <c r="V14" s="210" t="n">
        <v>51592</v>
      </c>
      <c r="W14" s="210" t="n">
        <f aca="false">SUM(K14:V14)</f>
        <v>619104</v>
      </c>
      <c r="X14" s="16"/>
      <c r="Y14" s="210" t="n">
        <f aca="false">W14-E14</f>
        <v>70152</v>
      </c>
      <c r="Z14" s="16"/>
      <c r="AA14" s="210" t="n">
        <f aca="false">W14-I14</f>
        <v>174240</v>
      </c>
    </row>
    <row r="15" customFormat="false" ht="12.75" hidden="false" customHeight="false" outlineLevel="0" collapsed="false">
      <c r="A15" s="212" t="n">
        <v>52002500</v>
      </c>
      <c r="B15" s="204" t="s">
        <v>197</v>
      </c>
      <c r="C15" s="205"/>
      <c r="D15" s="206"/>
      <c r="E15" s="207" t="n">
        <v>30000</v>
      </c>
      <c r="F15" s="208"/>
      <c r="G15" s="210" t="n">
        <v>-12000</v>
      </c>
      <c r="H15" s="209"/>
      <c r="I15" s="210" t="n">
        <v>18000</v>
      </c>
      <c r="J15" s="206"/>
      <c r="K15" s="210" t="n">
        <v>2500</v>
      </c>
      <c r="L15" s="210" t="n">
        <v>2500</v>
      </c>
      <c r="M15" s="210" t="n">
        <v>2500</v>
      </c>
      <c r="N15" s="210" t="n">
        <v>2500</v>
      </c>
      <c r="O15" s="210" t="n">
        <v>2500</v>
      </c>
      <c r="P15" s="210" t="n">
        <v>2500</v>
      </c>
      <c r="Q15" s="210" t="n">
        <v>2500</v>
      </c>
      <c r="R15" s="210" t="n">
        <v>2500</v>
      </c>
      <c r="S15" s="210" t="n">
        <v>2500</v>
      </c>
      <c r="T15" s="210" t="n">
        <v>2500</v>
      </c>
      <c r="U15" s="210" t="n">
        <v>2500</v>
      </c>
      <c r="V15" s="210" t="n">
        <v>2500</v>
      </c>
      <c r="W15" s="210" t="n">
        <f aca="false">SUM(K15:V15)</f>
        <v>30000</v>
      </c>
      <c r="X15" s="16"/>
      <c r="Y15" s="210" t="n">
        <f aca="false">W15-E15</f>
        <v>0</v>
      </c>
      <c r="Z15" s="211"/>
      <c r="AA15" s="210" t="n">
        <f aca="false">W15-I15</f>
        <v>12000</v>
      </c>
    </row>
    <row r="16" customFormat="false" ht="12.75" hidden="false" customHeight="false" outlineLevel="0" collapsed="false">
      <c r="A16" s="212" t="n">
        <v>52003000</v>
      </c>
      <c r="B16" s="204" t="s">
        <v>198</v>
      </c>
      <c r="C16" s="205"/>
      <c r="D16" s="206"/>
      <c r="E16" s="207" t="n">
        <v>21204</v>
      </c>
      <c r="F16" s="208"/>
      <c r="G16" s="210" t="n">
        <v>23196</v>
      </c>
      <c r="H16" s="209"/>
      <c r="I16" s="210" t="n">
        <v>44400</v>
      </c>
      <c r="J16" s="206"/>
      <c r="K16" s="210" t="n">
        <v>1767</v>
      </c>
      <c r="L16" s="210" t="n">
        <v>1767</v>
      </c>
      <c r="M16" s="210" t="n">
        <v>1767</v>
      </c>
      <c r="N16" s="210" t="n">
        <v>1767</v>
      </c>
      <c r="O16" s="210" t="n">
        <v>1767</v>
      </c>
      <c r="P16" s="210" t="n">
        <v>1767</v>
      </c>
      <c r="Q16" s="210" t="n">
        <v>1767</v>
      </c>
      <c r="R16" s="210" t="n">
        <v>1767</v>
      </c>
      <c r="S16" s="210" t="n">
        <v>1767</v>
      </c>
      <c r="T16" s="210" t="n">
        <v>1767</v>
      </c>
      <c r="U16" s="210" t="n">
        <v>1767</v>
      </c>
      <c r="V16" s="210" t="n">
        <v>1767</v>
      </c>
      <c r="W16" s="210" t="n">
        <f aca="false">SUM(K16:V16)</f>
        <v>21204</v>
      </c>
      <c r="X16" s="16"/>
      <c r="Y16" s="210" t="n">
        <f aca="false">W16-E16</f>
        <v>0</v>
      </c>
      <c r="Z16" s="211"/>
      <c r="AA16" s="210" t="n">
        <f aca="false">W16-I16</f>
        <v>-23196</v>
      </c>
    </row>
    <row r="17" customFormat="false" ht="12.75" hidden="false" customHeight="false" outlineLevel="0" collapsed="false">
      <c r="A17" s="212" t="n">
        <v>52003500</v>
      </c>
      <c r="B17" s="204" t="s">
        <v>199</v>
      </c>
      <c r="C17" s="205"/>
      <c r="D17" s="206"/>
      <c r="E17" s="207" t="n">
        <v>13200</v>
      </c>
      <c r="F17" s="208"/>
      <c r="G17" s="210" t="n">
        <v>-5400</v>
      </c>
      <c r="H17" s="209"/>
      <c r="I17" s="210" t="n">
        <v>7800</v>
      </c>
      <c r="J17" s="206"/>
      <c r="K17" s="210" t="n">
        <v>1100</v>
      </c>
      <c r="L17" s="210" t="n">
        <v>1100</v>
      </c>
      <c r="M17" s="210" t="n">
        <v>1100</v>
      </c>
      <c r="N17" s="210" t="n">
        <v>1100</v>
      </c>
      <c r="O17" s="210" t="n">
        <v>1100</v>
      </c>
      <c r="P17" s="210" t="n">
        <v>1100</v>
      </c>
      <c r="Q17" s="210" t="n">
        <v>1100</v>
      </c>
      <c r="R17" s="210" t="n">
        <v>1100</v>
      </c>
      <c r="S17" s="210" t="n">
        <v>1100</v>
      </c>
      <c r="T17" s="210" t="n">
        <v>1100</v>
      </c>
      <c r="U17" s="210" t="n">
        <v>1100</v>
      </c>
      <c r="V17" s="210" t="n">
        <v>1100</v>
      </c>
      <c r="W17" s="210" t="n">
        <f aca="false">SUM(K17:V17)</f>
        <v>13200</v>
      </c>
      <c r="X17" s="16"/>
      <c r="Y17" s="210" t="n">
        <f aca="false">W17-E17</f>
        <v>0</v>
      </c>
      <c r="Z17" s="211"/>
      <c r="AA17" s="210" t="n">
        <f aca="false">W17-I17</f>
        <v>5400</v>
      </c>
    </row>
    <row r="18" customFormat="false" ht="12.75" hidden="false" customHeight="false" outlineLevel="0" collapsed="false">
      <c r="A18" s="212" t="n">
        <v>52002000</v>
      </c>
      <c r="B18" s="204" t="s">
        <v>200</v>
      </c>
      <c r="C18" s="205"/>
      <c r="D18" s="206"/>
      <c r="E18" s="207" t="n">
        <v>1740</v>
      </c>
      <c r="F18" s="208"/>
      <c r="G18" s="210" t="n">
        <v>-1740</v>
      </c>
      <c r="H18" s="209"/>
      <c r="I18" s="210" t="n">
        <v>0</v>
      </c>
      <c r="J18" s="206"/>
      <c r="K18" s="210" t="n">
        <v>145</v>
      </c>
      <c r="L18" s="210" t="n">
        <v>145</v>
      </c>
      <c r="M18" s="210" t="n">
        <v>145</v>
      </c>
      <c r="N18" s="210" t="n">
        <v>145</v>
      </c>
      <c r="O18" s="210" t="n">
        <v>145</v>
      </c>
      <c r="P18" s="210" t="n">
        <v>145</v>
      </c>
      <c r="Q18" s="210" t="n">
        <v>145</v>
      </c>
      <c r="R18" s="210" t="n">
        <v>145</v>
      </c>
      <c r="S18" s="210" t="n">
        <v>145</v>
      </c>
      <c r="T18" s="210" t="n">
        <v>145</v>
      </c>
      <c r="U18" s="210" t="n">
        <v>145</v>
      </c>
      <c r="V18" s="210" t="n">
        <v>145</v>
      </c>
      <c r="W18" s="210" t="n">
        <f aca="false">SUM(K18:V18)</f>
        <v>1740</v>
      </c>
      <c r="X18" s="16"/>
      <c r="Y18" s="210" t="n">
        <f aca="false">W18-E18</f>
        <v>0</v>
      </c>
      <c r="Z18" s="211"/>
      <c r="AA18" s="210" t="n">
        <f aca="false">W18-I18</f>
        <v>1740</v>
      </c>
    </row>
    <row r="19" customFormat="false" ht="12.75" hidden="false" customHeight="false" outlineLevel="0" collapsed="false">
      <c r="A19" s="212" t="n">
        <v>52004000</v>
      </c>
      <c r="B19" s="204" t="s">
        <v>201</v>
      </c>
      <c r="C19" s="205"/>
      <c r="D19" s="206"/>
      <c r="E19" s="207" t="n">
        <v>6600</v>
      </c>
      <c r="F19" s="208"/>
      <c r="G19" s="210" t="n">
        <v>-1440</v>
      </c>
      <c r="H19" s="209"/>
      <c r="I19" s="210" t="n">
        <v>5160</v>
      </c>
      <c r="J19" s="206"/>
      <c r="K19" s="210" t="n">
        <v>550</v>
      </c>
      <c r="L19" s="210" t="n">
        <v>550</v>
      </c>
      <c r="M19" s="210" t="n">
        <v>550</v>
      </c>
      <c r="N19" s="210" t="n">
        <v>550</v>
      </c>
      <c r="O19" s="210" t="n">
        <v>550</v>
      </c>
      <c r="P19" s="210" t="n">
        <v>550</v>
      </c>
      <c r="Q19" s="210" t="n">
        <v>550</v>
      </c>
      <c r="R19" s="210" t="n">
        <v>550</v>
      </c>
      <c r="S19" s="210" t="n">
        <v>550</v>
      </c>
      <c r="T19" s="210" t="n">
        <v>550</v>
      </c>
      <c r="U19" s="210" t="n">
        <v>550</v>
      </c>
      <c r="V19" s="210" t="n">
        <v>550</v>
      </c>
      <c r="W19" s="210" t="n">
        <f aca="false">SUM(K19:V19)</f>
        <v>6600</v>
      </c>
      <c r="X19" s="16"/>
      <c r="Y19" s="210" t="n">
        <f aca="false">W19-E19</f>
        <v>0</v>
      </c>
      <c r="Z19" s="211"/>
      <c r="AA19" s="210" t="n">
        <f aca="false">W19-I19</f>
        <v>1440</v>
      </c>
    </row>
    <row r="20" customFormat="false" ht="12.75" hidden="false" customHeight="false" outlineLevel="0" collapsed="false">
      <c r="A20" s="212" t="n">
        <v>52004500</v>
      </c>
      <c r="B20" s="204" t="s">
        <v>202</v>
      </c>
      <c r="C20" s="205"/>
      <c r="D20" s="206"/>
      <c r="E20" s="207" t="n">
        <v>0</v>
      </c>
      <c r="F20" s="208"/>
      <c r="G20" s="210"/>
      <c r="H20" s="209"/>
      <c r="I20" s="210" t="n">
        <v>0</v>
      </c>
      <c r="J20" s="206"/>
      <c r="K20" s="210" t="n">
        <v>0</v>
      </c>
      <c r="L20" s="210" t="n">
        <v>0</v>
      </c>
      <c r="M20" s="210" t="n">
        <v>0</v>
      </c>
      <c r="N20" s="210" t="n">
        <v>0</v>
      </c>
      <c r="O20" s="210" t="n">
        <v>0</v>
      </c>
      <c r="P20" s="210" t="n">
        <v>0</v>
      </c>
      <c r="Q20" s="210" t="n">
        <v>0</v>
      </c>
      <c r="R20" s="210" t="n">
        <v>0</v>
      </c>
      <c r="S20" s="210" t="n">
        <v>0</v>
      </c>
      <c r="T20" s="210" t="n">
        <v>0</v>
      </c>
      <c r="U20" s="210" t="n">
        <v>0</v>
      </c>
      <c r="V20" s="210" t="n">
        <v>0</v>
      </c>
      <c r="W20" s="210" t="n">
        <f aca="false">SUM(K20:V20)</f>
        <v>0</v>
      </c>
      <c r="X20" s="16"/>
      <c r="Y20" s="210" t="n">
        <f aca="false">W20-E20</f>
        <v>0</v>
      </c>
      <c r="Z20" s="211"/>
      <c r="AA20" s="210" t="n">
        <f aca="false">W20-I20</f>
        <v>0</v>
      </c>
    </row>
    <row r="21" customFormat="false" ht="12.75" hidden="false" customHeight="false" outlineLevel="0" collapsed="false">
      <c r="A21" s="212" t="n">
        <v>53500500</v>
      </c>
      <c r="B21" s="204" t="s">
        <v>203</v>
      </c>
      <c r="C21" s="205"/>
      <c r="D21" s="206"/>
      <c r="E21" s="207" t="n">
        <v>0</v>
      </c>
      <c r="F21" s="208"/>
      <c r="G21" s="210"/>
      <c r="H21" s="209"/>
      <c r="I21" s="210" t="n">
        <v>0</v>
      </c>
      <c r="J21" s="206"/>
      <c r="K21" s="210" t="n">
        <v>0</v>
      </c>
      <c r="L21" s="210" t="n">
        <v>0</v>
      </c>
      <c r="M21" s="210" t="n">
        <v>0</v>
      </c>
      <c r="N21" s="210" t="n">
        <v>0</v>
      </c>
      <c r="O21" s="210" t="n">
        <v>0</v>
      </c>
      <c r="P21" s="210" t="n">
        <v>0</v>
      </c>
      <c r="Q21" s="210" t="n">
        <v>0</v>
      </c>
      <c r="R21" s="210" t="n">
        <v>0</v>
      </c>
      <c r="S21" s="210" t="n">
        <v>0</v>
      </c>
      <c r="T21" s="210" t="n">
        <v>0</v>
      </c>
      <c r="U21" s="210" t="n">
        <v>0</v>
      </c>
      <c r="V21" s="210" t="n">
        <v>0</v>
      </c>
      <c r="W21" s="210" t="n">
        <f aca="false">SUM(K21:V21)</f>
        <v>0</v>
      </c>
      <c r="X21" s="16"/>
      <c r="Y21" s="210" t="n">
        <f aca="false">W21-E21</f>
        <v>0</v>
      </c>
      <c r="Z21" s="211"/>
      <c r="AA21" s="210" t="n">
        <f aca="false">W21-I21</f>
        <v>0</v>
      </c>
    </row>
    <row r="22" customFormat="false" ht="12.75" hidden="false" customHeight="false" outlineLevel="0" collapsed="false">
      <c r="A22" s="212" t="n">
        <v>52504000</v>
      </c>
      <c r="B22" s="204" t="s">
        <v>204</v>
      </c>
      <c r="C22" s="205"/>
      <c r="D22" s="206"/>
      <c r="E22" s="207" t="n">
        <v>0</v>
      </c>
      <c r="F22" s="208"/>
      <c r="G22" s="210"/>
      <c r="H22" s="209"/>
      <c r="I22" s="210" t="n">
        <v>0</v>
      </c>
      <c r="J22" s="206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 t="n">
        <f aca="false">SUM(K22:V22)</f>
        <v>0</v>
      </c>
      <c r="X22" s="16"/>
      <c r="Y22" s="210" t="n">
        <f aca="false">W22-E22</f>
        <v>0</v>
      </c>
      <c r="Z22" s="211"/>
      <c r="AA22" s="210" t="n">
        <f aca="false">W22-I22</f>
        <v>0</v>
      </c>
    </row>
    <row r="23" customFormat="false" ht="12.75" hidden="false" customHeight="false" outlineLevel="0" collapsed="false">
      <c r="A23" s="212" t="n">
        <v>52504100</v>
      </c>
      <c r="B23" s="204" t="s">
        <v>205</v>
      </c>
      <c r="C23" s="205"/>
      <c r="D23" s="206"/>
      <c r="E23" s="207" t="n">
        <v>0</v>
      </c>
      <c r="F23" s="208"/>
      <c r="G23" s="210"/>
      <c r="H23" s="209"/>
      <c r="I23" s="210" t="n">
        <v>0</v>
      </c>
      <c r="J23" s="206"/>
      <c r="K23" s="210" t="n">
        <v>0</v>
      </c>
      <c r="L23" s="210" t="n">
        <v>0</v>
      </c>
      <c r="M23" s="210" t="n">
        <v>0</v>
      </c>
      <c r="N23" s="210" t="n">
        <v>0</v>
      </c>
      <c r="O23" s="210" t="n">
        <v>0</v>
      </c>
      <c r="P23" s="210" t="n">
        <v>0</v>
      </c>
      <c r="Q23" s="210" t="n">
        <v>0</v>
      </c>
      <c r="R23" s="210" t="n">
        <v>0</v>
      </c>
      <c r="S23" s="210" t="n">
        <v>0</v>
      </c>
      <c r="T23" s="210" t="n">
        <v>0</v>
      </c>
      <c r="U23" s="210" t="n">
        <v>0</v>
      </c>
      <c r="V23" s="210" t="n">
        <v>0</v>
      </c>
      <c r="W23" s="210" t="n">
        <f aca="false">SUM(K23:V23)</f>
        <v>0</v>
      </c>
      <c r="X23" s="16"/>
      <c r="Y23" s="210" t="n">
        <f aca="false">W23-E23</f>
        <v>0</v>
      </c>
      <c r="Z23" s="211"/>
      <c r="AA23" s="210" t="n">
        <f aca="false">W23-I23</f>
        <v>0</v>
      </c>
    </row>
    <row r="24" customFormat="false" ht="12.75" hidden="false" customHeight="false" outlineLevel="0" collapsed="false">
      <c r="A24" s="212" t="n">
        <v>52508100</v>
      </c>
      <c r="B24" s="204" t="s">
        <v>206</v>
      </c>
      <c r="C24" s="205"/>
      <c r="D24" s="206"/>
      <c r="E24" s="207" t="n">
        <v>0</v>
      </c>
      <c r="F24" s="208"/>
      <c r="G24" s="210"/>
      <c r="H24" s="209"/>
      <c r="I24" s="210" t="n">
        <v>0</v>
      </c>
      <c r="J24" s="206"/>
      <c r="K24" s="210" t="n">
        <v>0</v>
      </c>
      <c r="L24" s="210" t="n">
        <v>0</v>
      </c>
      <c r="M24" s="210" t="n">
        <v>0</v>
      </c>
      <c r="N24" s="210" t="n">
        <v>0</v>
      </c>
      <c r="O24" s="210" t="n">
        <v>0</v>
      </c>
      <c r="P24" s="210" t="n">
        <v>0</v>
      </c>
      <c r="Q24" s="210" t="n">
        <v>0</v>
      </c>
      <c r="R24" s="210" t="n">
        <v>0</v>
      </c>
      <c r="S24" s="210" t="n">
        <v>0</v>
      </c>
      <c r="T24" s="210" t="n">
        <v>0</v>
      </c>
      <c r="U24" s="210" t="n">
        <v>0</v>
      </c>
      <c r="V24" s="210" t="n">
        <v>0</v>
      </c>
      <c r="W24" s="210" t="n">
        <f aca="false">SUM(K24:V24)</f>
        <v>0</v>
      </c>
      <c r="X24" s="16"/>
      <c r="Y24" s="210" t="n">
        <f aca="false">W24-E24</f>
        <v>0</v>
      </c>
      <c r="Z24" s="211"/>
      <c r="AA24" s="210" t="n">
        <f aca="false">W24-I24</f>
        <v>0</v>
      </c>
    </row>
    <row r="25" customFormat="false" ht="12.75" hidden="false" customHeight="false" outlineLevel="0" collapsed="false">
      <c r="A25" s="212" t="n">
        <v>53900000</v>
      </c>
      <c r="B25" s="204" t="s">
        <v>207</v>
      </c>
      <c r="C25" s="205"/>
      <c r="D25" s="206"/>
      <c r="E25" s="207" t="n">
        <v>0</v>
      </c>
      <c r="F25" s="208"/>
      <c r="G25" s="210"/>
      <c r="H25" s="209"/>
      <c r="I25" s="210" t="n">
        <v>0</v>
      </c>
      <c r="J25" s="206"/>
      <c r="K25" s="210" t="n">
        <v>0</v>
      </c>
      <c r="L25" s="210" t="n">
        <v>0</v>
      </c>
      <c r="M25" s="210" t="n">
        <v>0</v>
      </c>
      <c r="N25" s="210" t="n">
        <v>0</v>
      </c>
      <c r="O25" s="210" t="n">
        <v>0</v>
      </c>
      <c r="P25" s="210" t="n">
        <v>0</v>
      </c>
      <c r="Q25" s="210" t="n">
        <v>0</v>
      </c>
      <c r="R25" s="210" t="n">
        <v>0</v>
      </c>
      <c r="S25" s="210" t="n">
        <v>0</v>
      </c>
      <c r="T25" s="210" t="n">
        <v>0</v>
      </c>
      <c r="U25" s="210" t="n">
        <v>0</v>
      </c>
      <c r="V25" s="210" t="n">
        <v>0</v>
      </c>
      <c r="W25" s="210" t="n">
        <f aca="false">SUM(K25:V25)</f>
        <v>0</v>
      </c>
      <c r="X25" s="16"/>
      <c r="Y25" s="210" t="n">
        <f aca="false">W25-E25</f>
        <v>0</v>
      </c>
      <c r="Z25" s="211"/>
      <c r="AA25" s="210" t="n">
        <f aca="false">W25-I25</f>
        <v>0</v>
      </c>
    </row>
    <row r="26" customFormat="false" ht="12.75" hidden="false" customHeight="false" outlineLevel="0" collapsed="false">
      <c r="A26" s="212" t="n">
        <v>53600000</v>
      </c>
      <c r="B26" s="204" t="s">
        <v>208</v>
      </c>
      <c r="C26" s="205"/>
      <c r="D26" s="206"/>
      <c r="E26" s="207" t="n">
        <v>26800</v>
      </c>
      <c r="F26" s="208"/>
      <c r="G26" s="210" t="n">
        <v>-14800</v>
      </c>
      <c r="H26" s="209"/>
      <c r="I26" s="210" t="n">
        <v>12000</v>
      </c>
      <c r="J26" s="206"/>
      <c r="K26" s="210" t="n">
        <v>2233.33333333333</v>
      </c>
      <c r="L26" s="210" t="n">
        <v>2233.33333333333</v>
      </c>
      <c r="M26" s="210" t="n">
        <v>2233.33333333333</v>
      </c>
      <c r="N26" s="210" t="n">
        <v>2233.33333333333</v>
      </c>
      <c r="O26" s="210" t="n">
        <v>2233.33333333333</v>
      </c>
      <c r="P26" s="210" t="n">
        <v>2233.33333333333</v>
      </c>
      <c r="Q26" s="210" t="n">
        <v>2233.33333333333</v>
      </c>
      <c r="R26" s="210" t="n">
        <v>2233.33333333333</v>
      </c>
      <c r="S26" s="210" t="n">
        <v>2233.33333333333</v>
      </c>
      <c r="T26" s="210" t="n">
        <v>2233.33333333333</v>
      </c>
      <c r="U26" s="210" t="n">
        <v>2233.33333333333</v>
      </c>
      <c r="V26" s="210" t="n">
        <v>2233.33333333333</v>
      </c>
      <c r="W26" s="210" t="n">
        <f aca="false">SUM(K26:V26)</f>
        <v>26800</v>
      </c>
      <c r="X26" s="16"/>
      <c r="Y26" s="210" t="n">
        <f aca="false">W26-E26</f>
        <v>0</v>
      </c>
      <c r="Z26" s="211"/>
      <c r="AA26" s="210" t="n">
        <f aca="false">W26-I26</f>
        <v>14800</v>
      </c>
    </row>
    <row r="27" customFormat="false" ht="12.75" hidden="false" customHeight="false" outlineLevel="0" collapsed="false">
      <c r="A27" s="212" t="n">
        <v>52503500</v>
      </c>
      <c r="B27" s="204" t="s">
        <v>209</v>
      </c>
      <c r="C27" s="205"/>
      <c r="D27" s="206"/>
      <c r="E27" s="207" t="n">
        <v>16660</v>
      </c>
      <c r="F27" s="208"/>
      <c r="G27" s="210" t="n">
        <v>-12460</v>
      </c>
      <c r="H27" s="209"/>
      <c r="I27" s="210" t="n">
        <v>4200</v>
      </c>
      <c r="J27" s="206"/>
      <c r="K27" s="210" t="n">
        <v>1388.33333333333</v>
      </c>
      <c r="L27" s="210" t="n">
        <v>1388.33333333333</v>
      </c>
      <c r="M27" s="210" t="n">
        <v>1388.33333333333</v>
      </c>
      <c r="N27" s="210" t="n">
        <v>1388.33333333333</v>
      </c>
      <c r="O27" s="210" t="n">
        <v>1388.33333333333</v>
      </c>
      <c r="P27" s="210" t="n">
        <v>1388.33333333333</v>
      </c>
      <c r="Q27" s="210" t="n">
        <v>1388.33333333333</v>
      </c>
      <c r="R27" s="210" t="n">
        <v>1388.33333333333</v>
      </c>
      <c r="S27" s="210" t="n">
        <v>1388.33333333333</v>
      </c>
      <c r="T27" s="210" t="n">
        <v>1388.33333333333</v>
      </c>
      <c r="U27" s="210" t="n">
        <v>1388.33333333333</v>
      </c>
      <c r="V27" s="210" t="n">
        <v>1388.33333333333</v>
      </c>
      <c r="W27" s="210" t="n">
        <f aca="false">SUM(K27:V27)</f>
        <v>16660</v>
      </c>
      <c r="X27" s="16"/>
      <c r="Y27" s="210" t="n">
        <f aca="false">W27-E27</f>
        <v>0</v>
      </c>
      <c r="Z27" s="211"/>
      <c r="AA27" s="210" t="n">
        <f aca="false">W27-I27</f>
        <v>12460</v>
      </c>
    </row>
    <row r="28" customFormat="false" ht="12.75" hidden="false" customHeight="false" outlineLevel="0" collapsed="false">
      <c r="A28" s="212" t="n">
        <v>52507000</v>
      </c>
      <c r="B28" s="204" t="s">
        <v>210</v>
      </c>
      <c r="C28" s="205"/>
      <c r="D28" s="206"/>
      <c r="E28" s="207" t="n">
        <v>1193330</v>
      </c>
      <c r="F28" s="208"/>
      <c r="G28" s="210" t="n">
        <v>756670</v>
      </c>
      <c r="H28" s="209"/>
      <c r="I28" s="210" t="n">
        <v>1950000</v>
      </c>
      <c r="J28" s="206"/>
      <c r="K28" s="210" t="n">
        <v>99444.1666666667</v>
      </c>
      <c r="L28" s="210" t="n">
        <v>99444.1666666667</v>
      </c>
      <c r="M28" s="210" t="n">
        <v>99444.1666666667</v>
      </c>
      <c r="N28" s="210" t="n">
        <v>99444.1666666667</v>
      </c>
      <c r="O28" s="210" t="n">
        <v>99444.1666666667</v>
      </c>
      <c r="P28" s="210" t="n">
        <v>99444.1666666667</v>
      </c>
      <c r="Q28" s="210" t="n">
        <v>99444.1666666667</v>
      </c>
      <c r="R28" s="210" t="n">
        <v>99444.1666666667</v>
      </c>
      <c r="S28" s="210" t="n">
        <v>99444.1666666667</v>
      </c>
      <c r="T28" s="210" t="n">
        <v>99444.1666666667</v>
      </c>
      <c r="U28" s="210" t="n">
        <v>99444.1666666667</v>
      </c>
      <c r="V28" s="210" t="n">
        <v>99444.1666666667</v>
      </c>
      <c r="W28" s="210" t="n">
        <f aca="false">SUM(K28:V28)</f>
        <v>1193330</v>
      </c>
      <c r="X28" s="16"/>
      <c r="Y28" s="210" t="n">
        <f aca="false">W28-E28</f>
        <v>0</v>
      </c>
      <c r="Z28" s="211"/>
      <c r="AA28" s="210" t="n">
        <f aca="false">W28-I28</f>
        <v>-756670</v>
      </c>
    </row>
    <row r="29" customFormat="false" ht="12.75" hidden="false" customHeight="false" outlineLevel="0" collapsed="false">
      <c r="A29" s="212" t="n">
        <v>52507400</v>
      </c>
      <c r="B29" s="204" t="s">
        <v>211</v>
      </c>
      <c r="C29" s="205"/>
      <c r="D29" s="206"/>
      <c r="E29" s="207" t="n">
        <v>0</v>
      </c>
      <c r="F29" s="208"/>
      <c r="G29" s="210"/>
      <c r="H29" s="209"/>
      <c r="I29" s="210" t="n">
        <v>0</v>
      </c>
      <c r="J29" s="206"/>
      <c r="K29" s="210" t="n">
        <v>0</v>
      </c>
      <c r="L29" s="210" t="n">
        <v>0</v>
      </c>
      <c r="M29" s="210" t="n">
        <v>0</v>
      </c>
      <c r="N29" s="210" t="n">
        <v>0</v>
      </c>
      <c r="O29" s="210" t="n">
        <v>0</v>
      </c>
      <c r="P29" s="210" t="n">
        <v>0</v>
      </c>
      <c r="Q29" s="210" t="n">
        <v>0</v>
      </c>
      <c r="R29" s="210" t="n">
        <v>0</v>
      </c>
      <c r="S29" s="210" t="n">
        <v>0</v>
      </c>
      <c r="T29" s="210" t="n">
        <v>0</v>
      </c>
      <c r="U29" s="210" t="n">
        <v>0</v>
      </c>
      <c r="V29" s="210" t="n">
        <v>0</v>
      </c>
      <c r="W29" s="210" t="n">
        <f aca="false">SUM(K29:V29)</f>
        <v>0</v>
      </c>
      <c r="X29" s="16"/>
      <c r="Y29" s="210" t="n">
        <f aca="false">W29-E29</f>
        <v>0</v>
      </c>
      <c r="Z29" s="211"/>
      <c r="AA29" s="210" t="n">
        <f aca="false">W29-I29</f>
        <v>0</v>
      </c>
    </row>
    <row r="30" customFormat="false" ht="12.75" hidden="false" customHeight="false" outlineLevel="0" collapsed="false">
      <c r="A30" s="212" t="n">
        <v>52507500</v>
      </c>
      <c r="B30" s="204" t="s">
        <v>212</v>
      </c>
      <c r="C30" s="205"/>
      <c r="D30" s="206"/>
      <c r="E30" s="207" t="n">
        <v>6000</v>
      </c>
      <c r="F30" s="208"/>
      <c r="G30" s="210" t="n">
        <v>600</v>
      </c>
      <c r="H30" s="209"/>
      <c r="I30" s="210" t="n">
        <v>6600</v>
      </c>
      <c r="J30" s="206"/>
      <c r="K30" s="210" t="n">
        <v>500</v>
      </c>
      <c r="L30" s="210" t="n">
        <v>500</v>
      </c>
      <c r="M30" s="210" t="n">
        <v>500</v>
      </c>
      <c r="N30" s="210" t="n">
        <v>500</v>
      </c>
      <c r="O30" s="210" t="n">
        <v>500</v>
      </c>
      <c r="P30" s="210" t="n">
        <v>500</v>
      </c>
      <c r="Q30" s="210" t="n">
        <v>500</v>
      </c>
      <c r="R30" s="210" t="n">
        <v>500</v>
      </c>
      <c r="S30" s="210" t="n">
        <v>500</v>
      </c>
      <c r="T30" s="210" t="n">
        <v>500</v>
      </c>
      <c r="U30" s="210" t="n">
        <v>500</v>
      </c>
      <c r="V30" s="210" t="n">
        <v>500</v>
      </c>
      <c r="W30" s="210" t="n">
        <f aca="false">SUM(K30:V30)</f>
        <v>6000</v>
      </c>
      <c r="X30" s="16"/>
      <c r="Y30" s="210" t="n">
        <f aca="false">W30-E30</f>
        <v>0</v>
      </c>
      <c r="Z30" s="211"/>
      <c r="AA30" s="210" t="n">
        <f aca="false">W30-I30</f>
        <v>-600</v>
      </c>
    </row>
    <row r="31" customFormat="false" ht="12.75" hidden="false" customHeight="false" outlineLevel="0" collapsed="false">
      <c r="A31" s="212" t="n">
        <v>52508000</v>
      </c>
      <c r="B31" s="204" t="s">
        <v>213</v>
      </c>
      <c r="C31" s="205"/>
      <c r="D31" s="206"/>
      <c r="E31" s="207" t="n">
        <v>0</v>
      </c>
      <c r="F31" s="208"/>
      <c r="G31" s="210"/>
      <c r="H31" s="209"/>
      <c r="I31" s="210" t="n">
        <v>0</v>
      </c>
      <c r="J31" s="206"/>
      <c r="K31" s="210" t="n">
        <v>0</v>
      </c>
      <c r="L31" s="210" t="n">
        <v>0</v>
      </c>
      <c r="M31" s="210" t="n">
        <v>0</v>
      </c>
      <c r="N31" s="210" t="n">
        <v>0</v>
      </c>
      <c r="O31" s="210" t="n">
        <v>0</v>
      </c>
      <c r="P31" s="210" t="n">
        <v>0</v>
      </c>
      <c r="Q31" s="210" t="n">
        <v>0</v>
      </c>
      <c r="R31" s="210" t="n">
        <v>0</v>
      </c>
      <c r="S31" s="210" t="n">
        <v>0</v>
      </c>
      <c r="T31" s="210" t="n">
        <v>0</v>
      </c>
      <c r="U31" s="210" t="n">
        <v>0</v>
      </c>
      <c r="V31" s="210" t="n">
        <v>0</v>
      </c>
      <c r="W31" s="210" t="n">
        <f aca="false">SUM(K31:V31)</f>
        <v>0</v>
      </c>
      <c r="X31" s="16"/>
      <c r="Y31" s="210" t="n">
        <f aca="false">W31-E31</f>
        <v>0</v>
      </c>
      <c r="Z31" s="211"/>
      <c r="AA31" s="210" t="n">
        <f aca="false">W31-I31</f>
        <v>0</v>
      </c>
    </row>
    <row r="32" customFormat="false" ht="12.75" hidden="false" customHeight="false" outlineLevel="0" collapsed="false">
      <c r="A32" s="212" t="n">
        <v>52504500</v>
      </c>
      <c r="B32" s="204" t="s">
        <v>214</v>
      </c>
      <c r="C32" s="205"/>
      <c r="D32" s="206"/>
      <c r="E32" s="207" t="n">
        <v>6000</v>
      </c>
      <c r="F32" s="208"/>
      <c r="G32" s="210" t="n">
        <v>-6000</v>
      </c>
      <c r="H32" s="209"/>
      <c r="I32" s="210" t="n">
        <v>0</v>
      </c>
      <c r="J32" s="206"/>
      <c r="K32" s="210" t="n">
        <v>500</v>
      </c>
      <c r="L32" s="210" t="n">
        <v>500</v>
      </c>
      <c r="M32" s="210" t="n">
        <v>500</v>
      </c>
      <c r="N32" s="210" t="n">
        <v>500</v>
      </c>
      <c r="O32" s="210" t="n">
        <v>500</v>
      </c>
      <c r="P32" s="210" t="n">
        <v>500</v>
      </c>
      <c r="Q32" s="210" t="n">
        <v>500</v>
      </c>
      <c r="R32" s="210" t="n">
        <v>500</v>
      </c>
      <c r="S32" s="210" t="n">
        <v>500</v>
      </c>
      <c r="T32" s="210" t="n">
        <v>500</v>
      </c>
      <c r="U32" s="210" t="n">
        <v>500</v>
      </c>
      <c r="V32" s="210" t="n">
        <v>500</v>
      </c>
      <c r="W32" s="210" t="n">
        <f aca="false">SUM(K32:V32)</f>
        <v>6000</v>
      </c>
      <c r="X32" s="16"/>
      <c r="Y32" s="210" t="n">
        <f aca="false">W32-E32</f>
        <v>0</v>
      </c>
      <c r="Z32" s="211"/>
      <c r="AA32" s="210" t="n">
        <f aca="false">W32-I32</f>
        <v>6000</v>
      </c>
    </row>
    <row r="33" customFormat="false" ht="12.75" hidden="false" customHeight="false" outlineLevel="0" collapsed="false">
      <c r="A33" s="212" t="n">
        <v>53800000</v>
      </c>
      <c r="B33" s="204" t="s">
        <v>215</v>
      </c>
      <c r="C33" s="205"/>
      <c r="D33" s="206"/>
      <c r="E33" s="207" t="n">
        <v>4800</v>
      </c>
      <c r="F33" s="208"/>
      <c r="G33" s="210" t="n">
        <v>-3360</v>
      </c>
      <c r="H33" s="209"/>
      <c r="I33" s="210" t="n">
        <v>1440</v>
      </c>
      <c r="J33" s="206"/>
      <c r="K33" s="210" t="n">
        <v>400</v>
      </c>
      <c r="L33" s="210" t="n">
        <v>400</v>
      </c>
      <c r="M33" s="210" t="n">
        <v>400</v>
      </c>
      <c r="N33" s="210" t="n">
        <v>400</v>
      </c>
      <c r="O33" s="210" t="n">
        <v>400</v>
      </c>
      <c r="P33" s="210" t="n">
        <v>400</v>
      </c>
      <c r="Q33" s="210" t="n">
        <v>400</v>
      </c>
      <c r="R33" s="210" t="n">
        <v>400</v>
      </c>
      <c r="S33" s="210" t="n">
        <v>400</v>
      </c>
      <c r="T33" s="210" t="n">
        <v>400</v>
      </c>
      <c r="U33" s="210" t="n">
        <v>400</v>
      </c>
      <c r="V33" s="210" t="n">
        <v>400</v>
      </c>
      <c r="W33" s="210" t="n">
        <f aca="false">SUM(K33:V33)</f>
        <v>4800</v>
      </c>
      <c r="X33" s="16"/>
      <c r="Y33" s="210" t="n">
        <f aca="false">W33-E33</f>
        <v>0</v>
      </c>
      <c r="Z33" s="211"/>
      <c r="AA33" s="210" t="n">
        <f aca="false">W33-I33</f>
        <v>3360</v>
      </c>
    </row>
    <row r="34" customFormat="false" ht="12.75" hidden="false" customHeight="false" outlineLevel="0" collapsed="false">
      <c r="A34" s="212" t="n">
        <v>52500500</v>
      </c>
      <c r="B34" s="204" t="s">
        <v>216</v>
      </c>
      <c r="C34" s="205"/>
      <c r="D34" s="206"/>
      <c r="E34" s="207" t="n">
        <v>0</v>
      </c>
      <c r="F34" s="208"/>
      <c r="G34" s="210"/>
      <c r="H34" s="209"/>
      <c r="I34" s="210" t="n">
        <v>0</v>
      </c>
      <c r="J34" s="206"/>
      <c r="K34" s="210" t="n">
        <v>0</v>
      </c>
      <c r="L34" s="210" t="n">
        <v>0</v>
      </c>
      <c r="M34" s="210" t="n">
        <v>0</v>
      </c>
      <c r="N34" s="210" t="n">
        <v>0</v>
      </c>
      <c r="O34" s="210" t="n">
        <v>0</v>
      </c>
      <c r="P34" s="210" t="n">
        <v>0</v>
      </c>
      <c r="Q34" s="210" t="n">
        <v>0</v>
      </c>
      <c r="R34" s="210" t="n">
        <v>0</v>
      </c>
      <c r="S34" s="210" t="n">
        <v>0</v>
      </c>
      <c r="T34" s="210" t="n">
        <v>0</v>
      </c>
      <c r="U34" s="210" t="n">
        <v>0</v>
      </c>
      <c r="V34" s="210" t="n">
        <v>0</v>
      </c>
      <c r="W34" s="210" t="n">
        <f aca="false">SUM(K34:V34)</f>
        <v>0</v>
      </c>
      <c r="X34" s="16"/>
      <c r="Y34" s="210" t="n">
        <f aca="false">W34-E34</f>
        <v>0</v>
      </c>
      <c r="Z34" s="211"/>
      <c r="AA34" s="210" t="n">
        <f aca="false">W34-I34</f>
        <v>0</v>
      </c>
    </row>
    <row r="35" customFormat="false" ht="12.75" hidden="false" customHeight="false" outlineLevel="0" collapsed="false">
      <c r="A35" s="212" t="n">
        <v>52505500</v>
      </c>
      <c r="B35" s="204" t="s">
        <v>217</v>
      </c>
      <c r="C35" s="205"/>
      <c r="D35" s="206"/>
      <c r="E35" s="207" t="n">
        <v>0</v>
      </c>
      <c r="F35" s="208"/>
      <c r="G35" s="210"/>
      <c r="H35" s="209"/>
      <c r="I35" s="210" t="n">
        <v>0</v>
      </c>
      <c r="J35" s="206"/>
      <c r="K35" s="210" t="n">
        <v>0</v>
      </c>
      <c r="L35" s="210" t="n">
        <v>0</v>
      </c>
      <c r="M35" s="210" t="n">
        <v>0</v>
      </c>
      <c r="N35" s="210" t="n">
        <v>0</v>
      </c>
      <c r="O35" s="210" t="n">
        <v>0</v>
      </c>
      <c r="P35" s="210" t="n">
        <v>0</v>
      </c>
      <c r="Q35" s="210" t="n">
        <v>0</v>
      </c>
      <c r="R35" s="210" t="n">
        <v>0</v>
      </c>
      <c r="S35" s="210" t="n">
        <v>0</v>
      </c>
      <c r="T35" s="210" t="n">
        <v>0</v>
      </c>
      <c r="U35" s="210" t="n">
        <v>0</v>
      </c>
      <c r="V35" s="210" t="n">
        <v>0</v>
      </c>
      <c r="W35" s="210" t="n">
        <f aca="false">SUM(K35:V35)</f>
        <v>0</v>
      </c>
      <c r="X35" s="16"/>
      <c r="Y35" s="210" t="n">
        <f aca="false">W35-E35</f>
        <v>0</v>
      </c>
      <c r="Z35" s="211"/>
      <c r="AA35" s="210" t="n">
        <f aca="false">W35-I35</f>
        <v>0</v>
      </c>
    </row>
    <row r="36" customFormat="false" ht="12.75" hidden="false" customHeight="false" outlineLevel="0" collapsed="false">
      <c r="A36" s="212" t="n">
        <v>54000000</v>
      </c>
      <c r="B36" s="204" t="s">
        <v>218</v>
      </c>
      <c r="C36" s="205"/>
      <c r="D36" s="206"/>
      <c r="E36" s="207" t="n">
        <v>0</v>
      </c>
      <c r="F36" s="208"/>
      <c r="G36" s="210"/>
      <c r="H36" s="209"/>
      <c r="I36" s="210" t="n">
        <v>0</v>
      </c>
      <c r="J36" s="206"/>
      <c r="K36" s="210" t="n">
        <v>0</v>
      </c>
      <c r="L36" s="210" t="n">
        <v>0</v>
      </c>
      <c r="M36" s="210" t="n">
        <v>0</v>
      </c>
      <c r="N36" s="210" t="n">
        <v>0</v>
      </c>
      <c r="O36" s="210" t="n">
        <v>0</v>
      </c>
      <c r="P36" s="210" t="n">
        <v>0</v>
      </c>
      <c r="Q36" s="210" t="n">
        <v>0</v>
      </c>
      <c r="R36" s="210" t="n">
        <v>0</v>
      </c>
      <c r="S36" s="210" t="n">
        <v>0</v>
      </c>
      <c r="T36" s="210" t="n">
        <v>0</v>
      </c>
      <c r="U36" s="210" t="n">
        <v>0</v>
      </c>
      <c r="V36" s="210" t="n">
        <v>0</v>
      </c>
      <c r="W36" s="210" t="n">
        <f aca="false">SUM(K36:V36)</f>
        <v>0</v>
      </c>
      <c r="X36" s="16"/>
      <c r="Y36" s="210" t="n">
        <f aca="false">W36-E36</f>
        <v>0</v>
      </c>
      <c r="Z36" s="211"/>
      <c r="AA36" s="210" t="n">
        <f aca="false">W36-I36</f>
        <v>0</v>
      </c>
    </row>
    <row r="37" customFormat="false" ht="12.75" hidden="false" customHeight="false" outlineLevel="0" collapsed="false">
      <c r="A37" s="212" t="n">
        <v>54005000</v>
      </c>
      <c r="B37" s="204" t="s">
        <v>236</v>
      </c>
      <c r="C37" s="205"/>
      <c r="D37" s="206"/>
      <c r="E37" s="207" t="n">
        <v>0</v>
      </c>
      <c r="F37" s="208"/>
      <c r="G37" s="210"/>
      <c r="H37" s="209"/>
      <c r="I37" s="210" t="n">
        <v>0</v>
      </c>
      <c r="J37" s="206"/>
      <c r="K37" s="210" t="n">
        <v>0</v>
      </c>
      <c r="L37" s="210" t="n">
        <v>0</v>
      </c>
      <c r="M37" s="210" t="n">
        <v>0</v>
      </c>
      <c r="N37" s="210" t="n">
        <v>0</v>
      </c>
      <c r="O37" s="210" t="n">
        <v>0</v>
      </c>
      <c r="P37" s="210" t="n">
        <v>0</v>
      </c>
      <c r="Q37" s="210" t="n">
        <v>0</v>
      </c>
      <c r="R37" s="210" t="n">
        <v>0</v>
      </c>
      <c r="S37" s="210" t="n">
        <v>0</v>
      </c>
      <c r="T37" s="210" t="n">
        <v>0</v>
      </c>
      <c r="U37" s="210" t="n">
        <v>0</v>
      </c>
      <c r="V37" s="210" t="n">
        <v>0</v>
      </c>
      <c r="W37" s="210" t="n">
        <f aca="false">SUM(K37:V37)</f>
        <v>0</v>
      </c>
      <c r="X37" s="16"/>
      <c r="Y37" s="210" t="n">
        <f aca="false">W37-E37</f>
        <v>0</v>
      </c>
      <c r="Z37" s="211"/>
      <c r="AA37" s="210" t="n">
        <f aca="false">W37-I37</f>
        <v>0</v>
      </c>
    </row>
    <row r="38" customFormat="false" ht="12.75" hidden="false" customHeight="false" outlineLevel="0" collapsed="false">
      <c r="A38" s="212"/>
      <c r="B38" s="204" t="s">
        <v>173</v>
      </c>
      <c r="C38" s="205"/>
      <c r="D38" s="206"/>
      <c r="E38" s="207" t="n">
        <v>0</v>
      </c>
      <c r="F38" s="208"/>
      <c r="G38" s="210"/>
      <c r="H38" s="209"/>
      <c r="I38" s="210" t="n">
        <v>0</v>
      </c>
      <c r="J38" s="206"/>
      <c r="K38" s="210" t="n">
        <v>0</v>
      </c>
      <c r="L38" s="210" t="n">
        <v>0</v>
      </c>
      <c r="M38" s="210" t="n">
        <v>0</v>
      </c>
      <c r="N38" s="210" t="n">
        <v>0</v>
      </c>
      <c r="O38" s="210" t="n">
        <v>0</v>
      </c>
      <c r="P38" s="210" t="n">
        <v>0</v>
      </c>
      <c r="Q38" s="210" t="n">
        <v>0</v>
      </c>
      <c r="R38" s="210" t="n">
        <v>0</v>
      </c>
      <c r="S38" s="210" t="n">
        <v>0</v>
      </c>
      <c r="T38" s="210" t="n">
        <v>0</v>
      </c>
      <c r="U38" s="210" t="n">
        <v>0</v>
      </c>
      <c r="V38" s="210" t="n">
        <v>0</v>
      </c>
      <c r="W38" s="210" t="n">
        <f aca="false">SUM(K38:V38)</f>
        <v>0</v>
      </c>
      <c r="X38" s="16"/>
      <c r="Y38" s="210" t="n">
        <f aca="false">W38-E38</f>
        <v>0</v>
      </c>
      <c r="Z38" s="211"/>
      <c r="AA38" s="210" t="n">
        <f aca="false">W38-I38</f>
        <v>0</v>
      </c>
    </row>
    <row r="39" customFormat="false" ht="12.75" hidden="false" customHeight="false" outlineLevel="0" collapsed="false">
      <c r="A39" s="212"/>
      <c r="B39" s="204" t="s">
        <v>173</v>
      </c>
      <c r="C39" s="205"/>
      <c r="D39" s="206"/>
      <c r="E39" s="213" t="n">
        <v>0</v>
      </c>
      <c r="F39" s="208"/>
      <c r="G39" s="214"/>
      <c r="H39" s="209"/>
      <c r="I39" s="214" t="n">
        <v>0</v>
      </c>
      <c r="J39" s="206"/>
      <c r="K39" s="214" t="n">
        <v>0</v>
      </c>
      <c r="L39" s="214" t="n">
        <v>0</v>
      </c>
      <c r="M39" s="214" t="n">
        <v>0</v>
      </c>
      <c r="N39" s="214" t="n">
        <v>0</v>
      </c>
      <c r="O39" s="214" t="n">
        <v>0</v>
      </c>
      <c r="P39" s="214" t="n">
        <v>0</v>
      </c>
      <c r="Q39" s="214" t="n">
        <v>0</v>
      </c>
      <c r="R39" s="214" t="n">
        <v>0</v>
      </c>
      <c r="S39" s="214" t="n">
        <v>0</v>
      </c>
      <c r="T39" s="214" t="n">
        <v>0</v>
      </c>
      <c r="U39" s="214" t="n">
        <v>0</v>
      </c>
      <c r="V39" s="214" t="n">
        <v>0</v>
      </c>
      <c r="W39" s="214" t="n">
        <f aca="false">SUM(K39:V39)</f>
        <v>0</v>
      </c>
      <c r="X39" s="16"/>
      <c r="Y39" s="214" t="n">
        <f aca="false">W39-E39</f>
        <v>0</v>
      </c>
      <c r="Z39" s="211"/>
      <c r="AA39" s="214" t="n">
        <f aca="false">W39-I39</f>
        <v>0</v>
      </c>
    </row>
    <row r="40" customFormat="false" ht="12.75" hidden="false" customHeight="false" outlineLevel="0" collapsed="false">
      <c r="A40" s="215"/>
      <c r="B40" s="216" t="s">
        <v>220</v>
      </c>
      <c r="C40" s="217"/>
      <c r="D40" s="218"/>
      <c r="E40" s="219" t="n">
        <v>1875286</v>
      </c>
      <c r="F40" s="220"/>
      <c r="G40" s="219" t="n">
        <v>619178</v>
      </c>
      <c r="H40" s="49"/>
      <c r="I40" s="219" t="n">
        <v>2494464</v>
      </c>
      <c r="J40" s="218"/>
      <c r="K40" s="221" t="n">
        <v>162119.833333333</v>
      </c>
      <c r="L40" s="221" t="n">
        <v>162119.833333333</v>
      </c>
      <c r="M40" s="221" t="n">
        <v>162119.833333333</v>
      </c>
      <c r="N40" s="221" t="n">
        <v>162119.833333333</v>
      </c>
      <c r="O40" s="221" t="n">
        <v>162119.833333333</v>
      </c>
      <c r="P40" s="221" t="n">
        <v>162119.833333333</v>
      </c>
      <c r="Q40" s="221" t="n">
        <v>162119.833333333</v>
      </c>
      <c r="R40" s="221" t="n">
        <v>162119.833333333</v>
      </c>
      <c r="S40" s="221" t="n">
        <v>162119.833333333</v>
      </c>
      <c r="T40" s="221" t="n">
        <v>162119.833333333</v>
      </c>
      <c r="U40" s="221" t="n">
        <v>162119.833333333</v>
      </c>
      <c r="V40" s="221" t="n">
        <v>162119.833333333</v>
      </c>
      <c r="W40" s="221" t="n">
        <f aca="false">SUM(W14:W39)</f>
        <v>1945438</v>
      </c>
      <c r="X40" s="222"/>
      <c r="Y40" s="221" t="n">
        <f aca="false">SUM(Y14:Y39)</f>
        <v>70152</v>
      </c>
      <c r="Z40" s="223"/>
      <c r="AA40" s="221" t="n">
        <f aca="false">SUM(AA14:AA39)</f>
        <v>-549026</v>
      </c>
    </row>
    <row r="41" customFormat="false" ht="12.75" hidden="false" customHeight="false" outlineLevel="0" collapsed="false">
      <c r="A41" s="212" t="n">
        <v>52001000</v>
      </c>
      <c r="B41" s="204" t="s">
        <v>221</v>
      </c>
      <c r="C41" s="205"/>
      <c r="D41" s="206"/>
      <c r="E41" s="207" t="n">
        <v>67055</v>
      </c>
      <c r="F41" s="208"/>
      <c r="G41" s="210" t="n">
        <v>-12026</v>
      </c>
      <c r="H41" s="209"/>
      <c r="I41" s="210" t="n">
        <v>55029</v>
      </c>
      <c r="J41" s="206"/>
      <c r="K41" s="210" t="n">
        <v>6295</v>
      </c>
      <c r="L41" s="210" t="n">
        <v>6295</v>
      </c>
      <c r="M41" s="210" t="n">
        <v>6295</v>
      </c>
      <c r="N41" s="210" t="n">
        <v>6295</v>
      </c>
      <c r="O41" s="210" t="n">
        <v>6295</v>
      </c>
      <c r="P41" s="210" t="n">
        <v>6295</v>
      </c>
      <c r="Q41" s="210" t="n">
        <v>6295</v>
      </c>
      <c r="R41" s="210" t="n">
        <v>6295</v>
      </c>
      <c r="S41" s="210" t="n">
        <v>6295</v>
      </c>
      <c r="T41" s="210" t="n">
        <v>6295</v>
      </c>
      <c r="U41" s="210" t="n">
        <v>6295</v>
      </c>
      <c r="V41" s="210" t="n">
        <v>6295</v>
      </c>
      <c r="W41" s="210" t="n">
        <f aca="false">SUM(K41:V41)</f>
        <v>75540</v>
      </c>
      <c r="X41" s="16"/>
      <c r="Y41" s="210" t="n">
        <f aca="false">W41-E41</f>
        <v>8485</v>
      </c>
      <c r="Z41" s="16"/>
      <c r="AA41" s="210" t="n">
        <f aca="false">W41-I41</f>
        <v>20511</v>
      </c>
    </row>
    <row r="42" customFormat="false" ht="12.75" hidden="false" customHeight="false" outlineLevel="0" collapsed="false">
      <c r="A42" s="212" t="n">
        <v>59003000</v>
      </c>
      <c r="B42" s="204" t="s">
        <v>222</v>
      </c>
      <c r="C42" s="205"/>
      <c r="D42" s="206"/>
      <c r="E42" s="213" t="n">
        <v>42961</v>
      </c>
      <c r="F42" s="208"/>
      <c r="G42" s="214" t="n">
        <v>-6154</v>
      </c>
      <c r="H42" s="209"/>
      <c r="I42" s="214" t="n">
        <v>36807</v>
      </c>
      <c r="J42" s="206"/>
      <c r="K42" s="214" t="n">
        <v>3566.4</v>
      </c>
      <c r="L42" s="214" t="n">
        <v>7726.399998</v>
      </c>
      <c r="M42" s="214" t="n">
        <v>3566.4</v>
      </c>
      <c r="N42" s="214" t="n">
        <v>3566.4</v>
      </c>
      <c r="O42" s="214" t="n">
        <v>3566.4</v>
      </c>
      <c r="P42" s="214" t="n">
        <v>3566.4</v>
      </c>
      <c r="Q42" s="214" t="n">
        <v>3566.4</v>
      </c>
      <c r="R42" s="214" t="n">
        <v>3566.4</v>
      </c>
      <c r="S42" s="214" t="n">
        <v>3566.4</v>
      </c>
      <c r="T42" s="214" t="n">
        <v>3566.4</v>
      </c>
      <c r="U42" s="214" t="n">
        <v>3566.4</v>
      </c>
      <c r="V42" s="214" t="n">
        <v>3566.4</v>
      </c>
      <c r="W42" s="214" t="n">
        <f aca="false">SUM(K42:V42)</f>
        <v>46956.799998</v>
      </c>
      <c r="X42" s="16"/>
      <c r="Y42" s="214" t="n">
        <f aca="false">W42-E42</f>
        <v>3995.799998</v>
      </c>
      <c r="Z42" s="16"/>
      <c r="AA42" s="214" t="n">
        <f aca="false">W42-I42</f>
        <v>10149.799998</v>
      </c>
    </row>
    <row r="43" customFormat="false" ht="12.75" hidden="false" customHeight="false" outlineLevel="0" collapsed="false">
      <c r="A43" s="203"/>
      <c r="B43" s="216" t="s">
        <v>220</v>
      </c>
      <c r="C43" s="217"/>
      <c r="D43" s="218"/>
      <c r="E43" s="219" t="n">
        <v>110016</v>
      </c>
      <c r="F43" s="220"/>
      <c r="G43" s="219" t="n">
        <v>-18180</v>
      </c>
      <c r="H43" s="49"/>
      <c r="I43" s="219" t="n">
        <v>91836</v>
      </c>
      <c r="J43" s="218"/>
      <c r="K43" s="221" t="n">
        <v>9861.4</v>
      </c>
      <c r="L43" s="221" t="n">
        <v>14021.399998</v>
      </c>
      <c r="M43" s="221" t="n">
        <v>9861.4</v>
      </c>
      <c r="N43" s="221" t="n">
        <v>9861.4</v>
      </c>
      <c r="O43" s="221" t="n">
        <v>9861.4</v>
      </c>
      <c r="P43" s="221" t="n">
        <v>9861.4</v>
      </c>
      <c r="Q43" s="221" t="n">
        <v>9861.4</v>
      </c>
      <c r="R43" s="221" t="n">
        <v>9861.4</v>
      </c>
      <c r="S43" s="221" t="n">
        <v>9861.4</v>
      </c>
      <c r="T43" s="221" t="n">
        <v>9861.4</v>
      </c>
      <c r="U43" s="221" t="n">
        <v>9861.4</v>
      </c>
      <c r="V43" s="221" t="n">
        <v>9861.4</v>
      </c>
      <c r="W43" s="219" t="n">
        <f aca="false">SUM(K43:V43)</f>
        <v>122496.799998</v>
      </c>
      <c r="X43" s="222"/>
      <c r="Y43" s="221" t="n">
        <f aca="false">SUM(Y41:Y42)</f>
        <v>12480.799998</v>
      </c>
      <c r="Z43" s="222"/>
      <c r="AA43" s="221" t="n">
        <f aca="false">SUM(AA41:AA42)</f>
        <v>30660.799998</v>
      </c>
    </row>
    <row r="44" customFormat="false" ht="12.75" hidden="false" customHeight="false" outlineLevel="0" collapsed="false">
      <c r="A44" s="224" t="n">
        <v>52503000</v>
      </c>
      <c r="B44" s="204" t="s">
        <v>223</v>
      </c>
      <c r="C44" s="205"/>
      <c r="D44" s="206"/>
      <c r="E44" s="207" t="n">
        <v>0</v>
      </c>
      <c r="F44" s="208"/>
      <c r="G44" s="210"/>
      <c r="H44" s="209"/>
      <c r="I44" s="210" t="n">
        <v>0</v>
      </c>
      <c r="J44" s="206"/>
      <c r="K44" s="210" t="n">
        <v>0</v>
      </c>
      <c r="L44" s="210" t="n">
        <v>0</v>
      </c>
      <c r="M44" s="210" t="n">
        <v>0</v>
      </c>
      <c r="N44" s="210" t="n">
        <v>0</v>
      </c>
      <c r="O44" s="210" t="n">
        <v>0</v>
      </c>
      <c r="P44" s="210" t="n">
        <v>0</v>
      </c>
      <c r="Q44" s="210" t="n">
        <v>0</v>
      </c>
      <c r="R44" s="210" t="n">
        <v>0</v>
      </c>
      <c r="S44" s="210" t="n">
        <v>0</v>
      </c>
      <c r="T44" s="210" t="n">
        <v>0</v>
      </c>
      <c r="U44" s="210" t="n">
        <v>0</v>
      </c>
      <c r="V44" s="210" t="n">
        <v>0</v>
      </c>
      <c r="W44" s="210" t="n">
        <f aca="false">SUM(K44:V44)</f>
        <v>0</v>
      </c>
      <c r="X44" s="16"/>
      <c r="Y44" s="210" t="n">
        <f aca="false">W44-E44</f>
        <v>0</v>
      </c>
      <c r="Z44" s="16"/>
      <c r="AA44" s="210" t="n">
        <f aca="false">W44-I44</f>
        <v>0</v>
      </c>
    </row>
    <row r="45" customFormat="false" ht="12.75" hidden="false" customHeight="false" outlineLevel="0" collapsed="false">
      <c r="A45" s="224"/>
      <c r="B45" s="204" t="s">
        <v>173</v>
      </c>
      <c r="C45" s="205"/>
      <c r="D45" s="206"/>
      <c r="E45" s="207" t="n">
        <v>0</v>
      </c>
      <c r="F45" s="208"/>
      <c r="G45" s="210"/>
      <c r="H45" s="209"/>
      <c r="I45" s="210" t="n">
        <v>0</v>
      </c>
      <c r="J45" s="206"/>
      <c r="K45" s="210" t="n">
        <v>0</v>
      </c>
      <c r="L45" s="210" t="n">
        <v>0</v>
      </c>
      <c r="M45" s="210" t="n">
        <v>0</v>
      </c>
      <c r="N45" s="210" t="n">
        <v>0</v>
      </c>
      <c r="O45" s="210" t="n">
        <v>0</v>
      </c>
      <c r="P45" s="210" t="n">
        <v>0</v>
      </c>
      <c r="Q45" s="210" t="n">
        <v>0</v>
      </c>
      <c r="R45" s="210" t="n">
        <v>0</v>
      </c>
      <c r="S45" s="210" t="n">
        <v>0</v>
      </c>
      <c r="T45" s="210" t="n">
        <v>0</v>
      </c>
      <c r="U45" s="210" t="n">
        <v>0</v>
      </c>
      <c r="V45" s="210" t="n">
        <v>0</v>
      </c>
      <c r="W45" s="210" t="n">
        <f aca="false">SUM(K45:V45)</f>
        <v>0</v>
      </c>
      <c r="X45" s="16"/>
      <c r="Y45" s="210" t="n">
        <f aca="false">W45-E45</f>
        <v>0</v>
      </c>
      <c r="Z45" s="16"/>
      <c r="AA45" s="210" t="n">
        <f aca="false">W45-I45</f>
        <v>0</v>
      </c>
    </row>
    <row r="46" customFormat="false" ht="12.75" hidden="false" customHeight="false" outlineLevel="0" collapsed="false">
      <c r="A46" s="224" t="n">
        <v>52502500</v>
      </c>
      <c r="B46" s="204" t="s">
        <v>224</v>
      </c>
      <c r="C46" s="205"/>
      <c r="D46" s="206"/>
      <c r="E46" s="207" t="n">
        <v>13530</v>
      </c>
      <c r="F46" s="208"/>
      <c r="G46" s="210" t="n">
        <v>-7153</v>
      </c>
      <c r="H46" s="209"/>
      <c r="I46" s="210" t="n">
        <v>6377</v>
      </c>
      <c r="J46" s="206"/>
      <c r="K46" s="210" t="n">
        <v>531.39</v>
      </c>
      <c r="L46" s="210" t="n">
        <v>531.39</v>
      </c>
      <c r="M46" s="210" t="n">
        <v>531.39</v>
      </c>
      <c r="N46" s="210" t="n">
        <v>531.39</v>
      </c>
      <c r="O46" s="210" t="n">
        <v>531.39</v>
      </c>
      <c r="P46" s="210" t="n">
        <v>531.39</v>
      </c>
      <c r="Q46" s="210" t="n">
        <v>531.39</v>
      </c>
      <c r="R46" s="210" t="n">
        <v>531.39</v>
      </c>
      <c r="S46" s="210" t="n">
        <v>531.39</v>
      </c>
      <c r="T46" s="210" t="n">
        <v>531.39</v>
      </c>
      <c r="U46" s="210" t="n">
        <v>531.39</v>
      </c>
      <c r="V46" s="210" t="n">
        <v>531.39</v>
      </c>
      <c r="W46" s="210" t="n">
        <f aca="false">SUM(K46:V46)</f>
        <v>6376.68</v>
      </c>
      <c r="X46" s="16"/>
      <c r="Y46" s="210" t="n">
        <f aca="false">W46-E46</f>
        <v>-7153.32</v>
      </c>
      <c r="Z46" s="16"/>
      <c r="AA46" s="210" t="n">
        <f aca="false">W46-I46</f>
        <v>-0.319999999999709</v>
      </c>
    </row>
    <row r="47" customFormat="false" ht="12.75" hidden="false" customHeight="false" outlineLevel="0" collapsed="false">
      <c r="A47" s="224" t="n">
        <v>52502000</v>
      </c>
      <c r="B47" s="204" t="s">
        <v>225</v>
      </c>
      <c r="C47" s="205"/>
      <c r="D47" s="206"/>
      <c r="E47" s="213" t="n">
        <v>15951</v>
      </c>
      <c r="F47" s="208"/>
      <c r="G47" s="214" t="n">
        <v>-1187</v>
      </c>
      <c r="H47" s="209"/>
      <c r="I47" s="210" t="n">
        <v>14764</v>
      </c>
      <c r="J47" s="206"/>
      <c r="K47" s="214" t="n">
        <v>1230.325</v>
      </c>
      <c r="L47" s="214" t="n">
        <v>1230.325</v>
      </c>
      <c r="M47" s="214" t="n">
        <v>1230.325</v>
      </c>
      <c r="N47" s="214" t="n">
        <v>1230.325</v>
      </c>
      <c r="O47" s="214" t="n">
        <v>1230.325</v>
      </c>
      <c r="P47" s="214" t="n">
        <v>1230.325</v>
      </c>
      <c r="Q47" s="214" t="n">
        <v>1230.325</v>
      </c>
      <c r="R47" s="214" t="n">
        <v>1230.325</v>
      </c>
      <c r="S47" s="214" t="n">
        <v>1230.325</v>
      </c>
      <c r="T47" s="214" t="n">
        <v>1230.325</v>
      </c>
      <c r="U47" s="214" t="n">
        <v>1230.325</v>
      </c>
      <c r="V47" s="214" t="n">
        <v>1230.325</v>
      </c>
      <c r="W47" s="214" t="n">
        <f aca="false">SUM(K47:V47)</f>
        <v>14763.9</v>
      </c>
      <c r="X47" s="16"/>
      <c r="Y47" s="214" t="n">
        <f aca="false">W47-E47</f>
        <v>-1187.1</v>
      </c>
      <c r="Z47" s="16"/>
      <c r="AA47" s="214" t="n">
        <f aca="false">W47-I47</f>
        <v>-0.0999999999985448</v>
      </c>
    </row>
    <row r="48" customFormat="false" ht="12.75" hidden="false" customHeight="false" outlineLevel="0" collapsed="false">
      <c r="A48" s="203"/>
      <c r="B48" s="216" t="s">
        <v>220</v>
      </c>
      <c r="C48" s="217"/>
      <c r="D48" s="218"/>
      <c r="E48" s="225" t="n">
        <v>29481</v>
      </c>
      <c r="F48" s="220"/>
      <c r="G48" s="225" t="n">
        <v>-8340</v>
      </c>
      <c r="H48" s="49"/>
      <c r="I48" s="225" t="n">
        <v>21141</v>
      </c>
      <c r="J48" s="218"/>
      <c r="K48" s="225" t="n">
        <v>1761.715</v>
      </c>
      <c r="L48" s="225" t="n">
        <v>1761.715</v>
      </c>
      <c r="M48" s="225" t="n">
        <v>1761.715</v>
      </c>
      <c r="N48" s="225" t="n">
        <v>1761.715</v>
      </c>
      <c r="O48" s="225" t="n">
        <v>1761.715</v>
      </c>
      <c r="P48" s="225" t="n">
        <v>1761.715</v>
      </c>
      <c r="Q48" s="225" t="n">
        <v>1761.715</v>
      </c>
      <c r="R48" s="225" t="n">
        <v>1761.715</v>
      </c>
      <c r="S48" s="225" t="n">
        <v>1761.715</v>
      </c>
      <c r="T48" s="225" t="n">
        <v>1761.715</v>
      </c>
      <c r="U48" s="225" t="n">
        <v>1761.715</v>
      </c>
      <c r="V48" s="225" t="n">
        <v>1761.715</v>
      </c>
      <c r="W48" s="225" t="n">
        <f aca="false">SUM(K48:V48)</f>
        <v>21140.58</v>
      </c>
      <c r="X48" s="222"/>
      <c r="Y48" s="225" t="n">
        <f aca="false">SUM(Y44:Y47)</f>
        <v>-8340.42</v>
      </c>
      <c r="Z48" s="223"/>
      <c r="AA48" s="225" t="n">
        <f aca="false">SUM(AA44:AA47)</f>
        <v>-0.419999999998254</v>
      </c>
    </row>
    <row r="49" customFormat="false" ht="12.75" hidden="false" customHeight="false" outlineLevel="0" collapsed="false">
      <c r="A49" s="226" t="s">
        <v>226</v>
      </c>
      <c r="B49" s="226"/>
      <c r="C49" s="205"/>
      <c r="D49" s="206"/>
      <c r="E49" s="225" t="n">
        <v>2014783</v>
      </c>
      <c r="F49" s="220"/>
      <c r="G49" s="225" t="n">
        <v>592658</v>
      </c>
      <c r="H49" s="49"/>
      <c r="I49" s="225" t="n">
        <v>2607441</v>
      </c>
      <c r="J49" s="206"/>
      <c r="K49" s="225" t="n">
        <v>173742.948333333</v>
      </c>
      <c r="L49" s="225" t="n">
        <v>177902.948331333</v>
      </c>
      <c r="M49" s="225" t="n">
        <v>173742.948333333</v>
      </c>
      <c r="N49" s="225" t="n">
        <v>173742.948333333</v>
      </c>
      <c r="O49" s="225" t="n">
        <v>173742.948333333</v>
      </c>
      <c r="P49" s="225" t="n">
        <v>173742.948333333</v>
      </c>
      <c r="Q49" s="225" t="n">
        <v>173742.948333333</v>
      </c>
      <c r="R49" s="225" t="n">
        <v>173742.948333333</v>
      </c>
      <c r="S49" s="225" t="n">
        <v>173742.948333333</v>
      </c>
      <c r="T49" s="225" t="n">
        <v>173742.948333333</v>
      </c>
      <c r="U49" s="225" t="n">
        <v>173742.948333333</v>
      </c>
      <c r="V49" s="225" t="n">
        <v>173742.948333333</v>
      </c>
      <c r="W49" s="225" t="n">
        <f aca="false">SUM(K49:V49)</f>
        <v>2089075.379998</v>
      </c>
      <c r="X49" s="16"/>
      <c r="Y49" s="225" t="n">
        <f aca="false">W49-E49</f>
        <v>74292.3799979999</v>
      </c>
      <c r="Z49" s="223"/>
      <c r="AA49" s="225" t="n">
        <f aca="false">W49-I49</f>
        <v>-518365.620002</v>
      </c>
    </row>
    <row r="50" customFormat="false" ht="12.75" hidden="false" customHeight="false" outlineLevel="0" collapsed="false">
      <c r="A50" s="203" t="s">
        <v>227</v>
      </c>
      <c r="B50" s="204"/>
      <c r="C50" s="205"/>
      <c r="D50" s="206"/>
      <c r="E50" s="227"/>
      <c r="F50" s="208"/>
      <c r="G50" s="228"/>
      <c r="H50" s="209"/>
      <c r="I50" s="228"/>
      <c r="J50" s="206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16"/>
      <c r="Y50" s="228"/>
      <c r="Z50" s="211"/>
      <c r="AA50" s="228"/>
      <c r="AD50" s="8"/>
      <c r="AE50" s="9"/>
    </row>
    <row r="51" customFormat="false" ht="12.75" hidden="false" customHeight="false" outlineLevel="0" collapsed="false">
      <c r="A51" s="212" t="n">
        <v>80020054</v>
      </c>
      <c r="B51" s="204" t="s">
        <v>228</v>
      </c>
      <c r="C51" s="205"/>
      <c r="D51" s="206"/>
      <c r="E51" s="207" t="n">
        <v>0</v>
      </c>
      <c r="F51" s="208"/>
      <c r="G51" s="210"/>
      <c r="H51" s="209"/>
      <c r="I51" s="210" t="n">
        <v>0</v>
      </c>
      <c r="J51" s="206"/>
      <c r="K51" s="210" t="n">
        <v>0</v>
      </c>
      <c r="L51" s="210" t="n">
        <v>0</v>
      </c>
      <c r="M51" s="210" t="n">
        <v>0</v>
      </c>
      <c r="N51" s="210" t="n">
        <v>0</v>
      </c>
      <c r="O51" s="210" t="n">
        <v>0</v>
      </c>
      <c r="P51" s="210" t="n">
        <v>0</v>
      </c>
      <c r="Q51" s="210" t="n">
        <v>0</v>
      </c>
      <c r="R51" s="210" t="n">
        <v>0</v>
      </c>
      <c r="S51" s="210" t="n">
        <v>0</v>
      </c>
      <c r="T51" s="210" t="n">
        <v>0</v>
      </c>
      <c r="U51" s="210" t="n">
        <v>0</v>
      </c>
      <c r="V51" s="210" t="n">
        <v>0</v>
      </c>
      <c r="W51" s="210" t="n">
        <f aca="false">SUM(K51:V51)</f>
        <v>0</v>
      </c>
      <c r="X51" s="16"/>
      <c r="Y51" s="210" t="n">
        <f aca="false">W51-E51</f>
        <v>0</v>
      </c>
      <c r="Z51" s="211"/>
      <c r="AA51" s="210" t="n">
        <f aca="false">W51-I51</f>
        <v>0</v>
      </c>
    </row>
    <row r="52" customFormat="false" ht="12.75" hidden="false" customHeight="false" outlineLevel="0" collapsed="false">
      <c r="A52" s="212" t="n">
        <v>80020056</v>
      </c>
      <c r="B52" s="204" t="s">
        <v>229</v>
      </c>
      <c r="C52" s="205"/>
      <c r="D52" s="206"/>
      <c r="E52" s="207" t="n">
        <v>0</v>
      </c>
      <c r="F52" s="208"/>
      <c r="G52" s="210"/>
      <c r="H52" s="209"/>
      <c r="I52" s="210" t="n">
        <v>0</v>
      </c>
      <c r="J52" s="206"/>
      <c r="K52" s="210" t="n">
        <v>0</v>
      </c>
      <c r="L52" s="210" t="n">
        <v>0</v>
      </c>
      <c r="M52" s="210" t="n">
        <v>0</v>
      </c>
      <c r="N52" s="210" t="n">
        <v>0</v>
      </c>
      <c r="O52" s="210" t="n">
        <v>0</v>
      </c>
      <c r="P52" s="210" t="n">
        <v>0</v>
      </c>
      <c r="Q52" s="210" t="n">
        <v>0</v>
      </c>
      <c r="R52" s="210" t="n">
        <v>0</v>
      </c>
      <c r="S52" s="210" t="n">
        <v>0</v>
      </c>
      <c r="T52" s="210" t="n">
        <v>0</v>
      </c>
      <c r="U52" s="210" t="n">
        <v>0</v>
      </c>
      <c r="V52" s="210" t="n">
        <v>0</v>
      </c>
      <c r="W52" s="210" t="n">
        <f aca="false">SUM(K52:V52)</f>
        <v>0</v>
      </c>
      <c r="X52" s="16"/>
      <c r="Y52" s="210" t="n">
        <f aca="false">W52-E52</f>
        <v>0</v>
      </c>
      <c r="Z52" s="211"/>
      <c r="AA52" s="210" t="n">
        <f aca="false">W52-I52</f>
        <v>0</v>
      </c>
    </row>
    <row r="53" customFormat="false" ht="12.75" hidden="false" customHeight="false" outlineLevel="0" collapsed="false">
      <c r="A53" s="212" t="n">
        <v>80020055</v>
      </c>
      <c r="B53" s="204" t="s">
        <v>230</v>
      </c>
      <c r="C53" s="205"/>
      <c r="D53" s="206"/>
      <c r="E53" s="207" t="n">
        <v>0</v>
      </c>
      <c r="F53" s="208"/>
      <c r="G53" s="210"/>
      <c r="H53" s="209"/>
      <c r="I53" s="210" t="n">
        <v>0</v>
      </c>
      <c r="J53" s="206"/>
      <c r="K53" s="210" t="n">
        <v>0</v>
      </c>
      <c r="L53" s="210" t="n">
        <v>0</v>
      </c>
      <c r="M53" s="210" t="n">
        <v>0</v>
      </c>
      <c r="N53" s="210" t="n">
        <v>0</v>
      </c>
      <c r="O53" s="210" t="n">
        <v>0</v>
      </c>
      <c r="P53" s="210" t="n">
        <v>0</v>
      </c>
      <c r="Q53" s="210" t="n">
        <v>0</v>
      </c>
      <c r="R53" s="210" t="n">
        <v>0</v>
      </c>
      <c r="S53" s="210" t="n">
        <v>0</v>
      </c>
      <c r="T53" s="210" t="n">
        <v>0</v>
      </c>
      <c r="U53" s="210" t="n">
        <v>0</v>
      </c>
      <c r="V53" s="210" t="n">
        <v>0</v>
      </c>
      <c r="W53" s="210" t="n">
        <f aca="false">SUM(K53:V53)</f>
        <v>0</v>
      </c>
      <c r="X53" s="16"/>
      <c r="Y53" s="210" t="n">
        <f aca="false">W53-E53</f>
        <v>0</v>
      </c>
      <c r="Z53" s="211"/>
      <c r="AA53" s="210" t="n">
        <f aca="false">W53-I53</f>
        <v>0</v>
      </c>
      <c r="AD53" s="8"/>
      <c r="AE53" s="9"/>
    </row>
    <row r="54" customFormat="false" ht="12.75" hidden="false" customHeight="false" outlineLevel="0" collapsed="false">
      <c r="A54" s="212" t="n">
        <v>80020046</v>
      </c>
      <c r="B54" s="204" t="s">
        <v>231</v>
      </c>
      <c r="C54" s="205"/>
      <c r="D54" s="206"/>
      <c r="E54" s="213" t="n">
        <v>-475000</v>
      </c>
      <c r="F54" s="208"/>
      <c r="G54" s="214" t="n">
        <v>0</v>
      </c>
      <c r="H54" s="209"/>
      <c r="I54" s="210" t="n">
        <v>-475000</v>
      </c>
      <c r="J54" s="206"/>
      <c r="K54" s="214" t="n">
        <v>-39583.33</v>
      </c>
      <c r="L54" s="214" t="n">
        <v>-39583.33</v>
      </c>
      <c r="M54" s="214" t="n">
        <v>-39583.33</v>
      </c>
      <c r="N54" s="214" t="n">
        <v>-39583.33</v>
      </c>
      <c r="O54" s="214" t="n">
        <v>-39583.33</v>
      </c>
      <c r="P54" s="214" t="n">
        <v>-39583.33</v>
      </c>
      <c r="Q54" s="214" t="n">
        <v>-39583.33</v>
      </c>
      <c r="R54" s="214" t="n">
        <v>-39583.33</v>
      </c>
      <c r="S54" s="214" t="n">
        <v>-39583.33</v>
      </c>
      <c r="T54" s="214" t="n">
        <v>-39583.33</v>
      </c>
      <c r="U54" s="214" t="n">
        <v>-39583.33</v>
      </c>
      <c r="V54" s="214" t="n">
        <v>-39583.33</v>
      </c>
      <c r="W54" s="214" t="n">
        <f aca="false">SUM(K54:V54)</f>
        <v>-474999.96</v>
      </c>
      <c r="X54" s="16"/>
      <c r="Y54" s="214" t="n">
        <f aca="false">W54-E54</f>
        <v>0.0399999999790452</v>
      </c>
      <c r="Z54" s="211"/>
      <c r="AA54" s="214" t="n">
        <f aca="false">W54-I54</f>
        <v>0.0399999999790452</v>
      </c>
    </row>
    <row r="55" customFormat="false" ht="13.5" hidden="false" customHeight="false" outlineLevel="0" collapsed="false">
      <c r="A55" s="203"/>
      <c r="B55" s="216" t="s">
        <v>220</v>
      </c>
      <c r="C55" s="217"/>
      <c r="D55" s="218"/>
      <c r="E55" s="229" t="n">
        <v>-475000</v>
      </c>
      <c r="F55" s="220"/>
      <c r="G55" s="229" t="n">
        <v>0</v>
      </c>
      <c r="H55" s="49"/>
      <c r="I55" s="229" t="n">
        <v>-475000</v>
      </c>
      <c r="J55" s="218"/>
      <c r="K55" s="229" t="n">
        <v>-39583.33</v>
      </c>
      <c r="L55" s="229" t="n">
        <v>-39583.33</v>
      </c>
      <c r="M55" s="229" t="n">
        <v>-39583.33</v>
      </c>
      <c r="N55" s="229" t="n">
        <v>-39583.33</v>
      </c>
      <c r="O55" s="229" t="n">
        <v>-39583.33</v>
      </c>
      <c r="P55" s="229" t="n">
        <v>-39583.33</v>
      </c>
      <c r="Q55" s="229" t="n">
        <v>-39583.33</v>
      </c>
      <c r="R55" s="229" t="n">
        <v>-39583.33</v>
      </c>
      <c r="S55" s="229" t="n">
        <v>-39583.33</v>
      </c>
      <c r="T55" s="229" t="n">
        <v>-39583.33</v>
      </c>
      <c r="U55" s="229" t="n">
        <v>-39583.33</v>
      </c>
      <c r="V55" s="229" t="n">
        <v>-39583.33</v>
      </c>
      <c r="W55" s="229" t="n">
        <f aca="false">SUM(K55:V55)</f>
        <v>-474999.96</v>
      </c>
      <c r="X55" s="222"/>
      <c r="Y55" s="229" t="n">
        <f aca="false">SUM(Y51:Y54)</f>
        <v>0.0399999999790452</v>
      </c>
      <c r="Z55" s="223"/>
      <c r="AA55" s="229" t="n">
        <f aca="false">W55-I55</f>
        <v>0.0399999999790452</v>
      </c>
    </row>
    <row r="56" customFormat="false" ht="13.5" hidden="false" customHeight="false" outlineLevel="0" collapsed="false">
      <c r="A56" s="230" t="s">
        <v>44</v>
      </c>
      <c r="B56" s="230"/>
      <c r="C56" s="231"/>
      <c r="D56" s="232"/>
      <c r="E56" s="233" t="n">
        <v>1539783</v>
      </c>
      <c r="F56" s="234"/>
      <c r="G56" s="233" t="n">
        <v>592658</v>
      </c>
      <c r="H56" s="235"/>
      <c r="I56" s="233" t="n">
        <v>2132441</v>
      </c>
      <c r="J56" s="232"/>
      <c r="K56" s="233" t="n">
        <v>134159.618333333</v>
      </c>
      <c r="L56" s="233" t="n">
        <v>138319.618331333</v>
      </c>
      <c r="M56" s="233" t="n">
        <v>134159.618333333</v>
      </c>
      <c r="N56" s="233" t="n">
        <v>134159.618333333</v>
      </c>
      <c r="O56" s="233" t="n">
        <v>134159.618333333</v>
      </c>
      <c r="P56" s="233" t="n">
        <v>134159.618333333</v>
      </c>
      <c r="Q56" s="233" t="n">
        <v>134159.618333333</v>
      </c>
      <c r="R56" s="233" t="n">
        <v>134159.618333333</v>
      </c>
      <c r="S56" s="233" t="n">
        <v>134159.618333333</v>
      </c>
      <c r="T56" s="233" t="n">
        <v>134159.618333333</v>
      </c>
      <c r="U56" s="233" t="n">
        <v>134159.618333333</v>
      </c>
      <c r="V56" s="233" t="n">
        <v>134159.618333333</v>
      </c>
      <c r="W56" s="233" t="n">
        <f aca="false">+W49+W55</f>
        <v>1614075.419998</v>
      </c>
      <c r="X56" s="222"/>
      <c r="Y56" s="233" t="n">
        <f aca="false">+Y49+Y55</f>
        <v>74292.4199979999</v>
      </c>
      <c r="Z56" s="236"/>
      <c r="AA56" s="233" t="n">
        <f aca="false">+AA49+AA55</f>
        <v>-518365.580002</v>
      </c>
    </row>
    <row r="57" customFormat="false" ht="12.75" hidden="false" customHeight="false" outlineLevel="0" collapsed="false">
      <c r="C57" s="0"/>
      <c r="D57" s="0"/>
      <c r="E57" s="0"/>
    </row>
    <row r="58" customFormat="false" ht="12.75" hidden="false" customHeight="false" outlineLevel="0" collapsed="false">
      <c r="A58" s="237" t="s">
        <v>232</v>
      </c>
      <c r="C58" s="16"/>
      <c r="G58" s="16"/>
      <c r="H58" s="1"/>
      <c r="I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C59" s="0"/>
      <c r="H59" s="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E59" s="283"/>
    </row>
    <row r="60" customFormat="false" ht="12.75" hidden="false" customHeight="false" outlineLevel="0" collapsed="false">
      <c r="C60" s="0"/>
      <c r="H60" s="1"/>
      <c r="J60" s="0" t="s">
        <v>233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E60" s="284" t="s">
        <v>237</v>
      </c>
    </row>
    <row r="61" customFormat="false" ht="12.75" hidden="false" customHeight="false" outlineLevel="0" collapsed="false">
      <c r="C61" s="0"/>
      <c r="H61" s="1"/>
      <c r="J61" s="0" t="s">
        <v>234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E61" s="284" t="s">
        <v>42</v>
      </c>
    </row>
    <row r="62" customFormat="false" ht="12.75" hidden="false" customHeight="false" outlineLevel="0" collapsed="false">
      <c r="B62" s="238" t="s">
        <v>160</v>
      </c>
      <c r="C62" s="238"/>
      <c r="D62" s="239"/>
      <c r="E62" s="285" t="n">
        <v>0</v>
      </c>
      <c r="F62" s="286"/>
      <c r="G62" s="287"/>
      <c r="H62" s="285"/>
      <c r="I62" s="246" t="n">
        <v>0</v>
      </c>
      <c r="J62" s="288" t="n">
        <v>0</v>
      </c>
      <c r="K62" s="246" t="n">
        <v>0</v>
      </c>
      <c r="L62" s="246" t="n">
        <v>0</v>
      </c>
      <c r="M62" s="246" t="n">
        <v>0</v>
      </c>
      <c r="N62" s="246" t="n">
        <v>0</v>
      </c>
      <c r="O62" s="246" t="n">
        <v>0</v>
      </c>
      <c r="P62" s="246" t="n">
        <v>0</v>
      </c>
      <c r="Q62" s="246" t="n">
        <v>0</v>
      </c>
      <c r="R62" s="246" t="n">
        <v>0</v>
      </c>
      <c r="S62" s="246" t="n">
        <v>0</v>
      </c>
      <c r="T62" s="246" t="n">
        <v>0</v>
      </c>
      <c r="U62" s="246" t="n">
        <v>0</v>
      </c>
      <c r="V62" s="246" t="n">
        <v>0</v>
      </c>
      <c r="W62" s="246" t="n">
        <f aca="false">SUM(K62:V62)</f>
        <v>0</v>
      </c>
      <c r="X62" s="248"/>
      <c r="Y62" s="246" t="n">
        <f aca="false">$W62-E62</f>
        <v>0</v>
      </c>
      <c r="Z62" s="248"/>
      <c r="AA62" s="246" t="n">
        <f aca="false">$W62-I62</f>
        <v>0</v>
      </c>
      <c r="AE62" s="285"/>
    </row>
    <row r="63" customFormat="false" ht="12.75" hidden="false" customHeight="false" outlineLevel="0" collapsed="false">
      <c r="B63" s="249" t="s">
        <v>161</v>
      </c>
      <c r="C63" s="249" t="n">
        <v>903</v>
      </c>
      <c r="D63" s="250"/>
      <c r="E63" s="207" t="n">
        <v>0</v>
      </c>
      <c r="F63" s="289"/>
      <c r="G63" s="290"/>
      <c r="H63" s="207"/>
      <c r="I63" s="210" t="n">
        <v>0</v>
      </c>
      <c r="J63" s="291" t="n">
        <v>0</v>
      </c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 t="n">
        <f aca="false">SUM(K63:V63)</f>
        <v>0</v>
      </c>
      <c r="X63" s="209"/>
      <c r="Y63" s="210" t="n">
        <f aca="false">$W63-E63</f>
        <v>0</v>
      </c>
      <c r="Z63" s="209"/>
      <c r="AA63" s="210" t="n">
        <f aca="false">$W63-I63</f>
        <v>0</v>
      </c>
      <c r="AE63" s="207"/>
    </row>
    <row r="64" customFormat="false" ht="12.75" hidden="false" customHeight="false" outlineLevel="0" collapsed="false">
      <c r="B64" s="249" t="s">
        <v>235</v>
      </c>
      <c r="C64" s="249" t="n">
        <v>901</v>
      </c>
      <c r="D64" s="250"/>
      <c r="E64" s="207" t="n">
        <v>0</v>
      </c>
      <c r="F64" s="289"/>
      <c r="G64" s="290"/>
      <c r="H64" s="207"/>
      <c r="I64" s="210" t="n">
        <v>0</v>
      </c>
      <c r="J64" s="291" t="n">
        <v>0</v>
      </c>
      <c r="K64" s="210" t="n">
        <v>0</v>
      </c>
      <c r="L64" s="210" t="n">
        <v>0</v>
      </c>
      <c r="M64" s="210" t="n">
        <v>0</v>
      </c>
      <c r="N64" s="210" t="n">
        <v>0</v>
      </c>
      <c r="O64" s="210" t="n">
        <v>0</v>
      </c>
      <c r="P64" s="210" t="n">
        <v>0</v>
      </c>
      <c r="Q64" s="210" t="n">
        <v>0</v>
      </c>
      <c r="R64" s="210" t="n">
        <v>0</v>
      </c>
      <c r="S64" s="210" t="n">
        <v>0</v>
      </c>
      <c r="T64" s="210" t="n">
        <v>0</v>
      </c>
      <c r="U64" s="210" t="n">
        <v>0</v>
      </c>
      <c r="V64" s="210" t="n">
        <v>0</v>
      </c>
      <c r="W64" s="210" t="n">
        <f aca="false">SUM(K64:V64)</f>
        <v>0</v>
      </c>
      <c r="X64" s="209"/>
      <c r="Y64" s="210" t="n">
        <f aca="false">$W64-E64</f>
        <v>0</v>
      </c>
      <c r="Z64" s="209"/>
      <c r="AA64" s="210" t="n">
        <f aca="false">$W64-I64</f>
        <v>0</v>
      </c>
      <c r="AE64" s="207"/>
    </row>
    <row r="65" customFormat="false" ht="12.75" hidden="false" customHeight="false" outlineLevel="0" collapsed="false">
      <c r="B65" s="249" t="s">
        <v>137</v>
      </c>
      <c r="C65" s="249" t="n">
        <v>904</v>
      </c>
      <c r="D65" s="250"/>
      <c r="E65" s="207" t="n">
        <v>0</v>
      </c>
      <c r="F65" s="289"/>
      <c r="G65" s="290"/>
      <c r="H65" s="207"/>
      <c r="I65" s="210" t="n">
        <v>0</v>
      </c>
      <c r="J65" s="291" t="n">
        <v>0</v>
      </c>
      <c r="K65" s="210" t="n">
        <v>0</v>
      </c>
      <c r="L65" s="210" t="n">
        <v>0</v>
      </c>
      <c r="M65" s="210" t="n">
        <v>0</v>
      </c>
      <c r="N65" s="210" t="n">
        <v>0</v>
      </c>
      <c r="O65" s="210" t="n">
        <v>0</v>
      </c>
      <c r="P65" s="210" t="n">
        <v>0</v>
      </c>
      <c r="Q65" s="210" t="n">
        <v>0</v>
      </c>
      <c r="R65" s="210" t="n">
        <v>0</v>
      </c>
      <c r="S65" s="210" t="n">
        <v>0</v>
      </c>
      <c r="T65" s="210" t="n">
        <v>0</v>
      </c>
      <c r="U65" s="210" t="n">
        <v>0</v>
      </c>
      <c r="V65" s="210" t="n">
        <v>0</v>
      </c>
      <c r="W65" s="210" t="n">
        <f aca="false">SUM(K65:V65)</f>
        <v>0</v>
      </c>
      <c r="X65" s="209"/>
      <c r="Y65" s="210" t="n">
        <f aca="false">$W65-E65</f>
        <v>0</v>
      </c>
      <c r="Z65" s="209"/>
      <c r="AA65" s="210" t="n">
        <f aca="false">$W65-I65</f>
        <v>0</v>
      </c>
      <c r="AE65" s="207"/>
    </row>
    <row r="66" customFormat="false" ht="12.75" hidden="false" customHeight="false" outlineLevel="0" collapsed="false">
      <c r="B66" s="249" t="s">
        <v>126</v>
      </c>
      <c r="C66" s="249" t="n">
        <v>912</v>
      </c>
      <c r="D66" s="250"/>
      <c r="E66" s="207" t="n">
        <v>0</v>
      </c>
      <c r="F66" s="289"/>
      <c r="G66" s="290"/>
      <c r="H66" s="207"/>
      <c r="I66" s="210" t="n">
        <v>0</v>
      </c>
      <c r="J66" s="291" t="n">
        <v>0</v>
      </c>
      <c r="K66" s="210" t="n">
        <v>0</v>
      </c>
      <c r="L66" s="210" t="n">
        <v>0</v>
      </c>
      <c r="M66" s="210" t="n">
        <v>0</v>
      </c>
      <c r="N66" s="210" t="n">
        <v>0</v>
      </c>
      <c r="O66" s="210" t="n">
        <v>0</v>
      </c>
      <c r="P66" s="210" t="n">
        <v>0</v>
      </c>
      <c r="Q66" s="210" t="n">
        <v>0</v>
      </c>
      <c r="R66" s="210" t="n">
        <v>0</v>
      </c>
      <c r="S66" s="210" t="n">
        <v>0</v>
      </c>
      <c r="T66" s="210" t="n">
        <v>0</v>
      </c>
      <c r="U66" s="210" t="n">
        <v>0</v>
      </c>
      <c r="V66" s="210" t="n">
        <v>0</v>
      </c>
      <c r="W66" s="210" t="n">
        <f aca="false">SUM(K66:V66)</f>
        <v>0</v>
      </c>
      <c r="X66" s="209"/>
      <c r="Y66" s="210" t="n">
        <f aca="false">$W66-E66</f>
        <v>0</v>
      </c>
      <c r="Z66" s="209"/>
      <c r="AA66" s="210" t="n">
        <f aca="false">$W66-I66</f>
        <v>0</v>
      </c>
      <c r="AE66" s="207"/>
    </row>
    <row r="67" customFormat="false" ht="12.75" hidden="false" customHeight="false" outlineLevel="0" collapsed="false">
      <c r="B67" s="249" t="s">
        <v>127</v>
      </c>
      <c r="C67" s="249" t="n">
        <v>913</v>
      </c>
      <c r="D67" s="250"/>
      <c r="E67" s="207" t="n">
        <v>0</v>
      </c>
      <c r="F67" s="289"/>
      <c r="G67" s="290"/>
      <c r="H67" s="207"/>
      <c r="I67" s="210" t="n">
        <v>0</v>
      </c>
      <c r="J67" s="291" t="n">
        <v>0</v>
      </c>
      <c r="K67" s="210" t="n">
        <v>0</v>
      </c>
      <c r="L67" s="210" t="n">
        <v>0</v>
      </c>
      <c r="M67" s="210" t="n">
        <v>0</v>
      </c>
      <c r="N67" s="210" t="n">
        <v>0</v>
      </c>
      <c r="O67" s="210" t="n">
        <v>0</v>
      </c>
      <c r="P67" s="210" t="n">
        <v>0</v>
      </c>
      <c r="Q67" s="210" t="n">
        <v>0</v>
      </c>
      <c r="R67" s="210" t="n">
        <v>0</v>
      </c>
      <c r="S67" s="210" t="n">
        <v>0</v>
      </c>
      <c r="T67" s="210" t="n">
        <v>0</v>
      </c>
      <c r="U67" s="210" t="n">
        <v>0</v>
      </c>
      <c r="V67" s="210" t="n">
        <v>0</v>
      </c>
      <c r="W67" s="210" t="n">
        <f aca="false">SUM(K67:V67)</f>
        <v>0</v>
      </c>
      <c r="X67" s="209"/>
      <c r="Y67" s="210" t="n">
        <f aca="false">$W67-E67</f>
        <v>0</v>
      </c>
      <c r="Z67" s="209"/>
      <c r="AA67" s="210" t="n">
        <f aca="false">$W67-I67</f>
        <v>0</v>
      </c>
      <c r="AE67" s="207"/>
    </row>
    <row r="68" customFormat="false" ht="12.75" hidden="false" customHeight="false" outlineLevel="0" collapsed="false">
      <c r="B68" s="249" t="s">
        <v>163</v>
      </c>
      <c r="C68" s="249" t="n">
        <v>915</v>
      </c>
      <c r="D68" s="250"/>
      <c r="E68" s="207" t="n">
        <v>0</v>
      </c>
      <c r="F68" s="289"/>
      <c r="G68" s="290"/>
      <c r="H68" s="207"/>
      <c r="I68" s="210" t="n">
        <v>0</v>
      </c>
      <c r="J68" s="291" t="n">
        <v>0</v>
      </c>
      <c r="K68" s="210" t="n">
        <v>0</v>
      </c>
      <c r="L68" s="210" t="n">
        <v>0</v>
      </c>
      <c r="M68" s="210" t="n">
        <v>0</v>
      </c>
      <c r="N68" s="210" t="n">
        <v>0</v>
      </c>
      <c r="O68" s="210" t="n">
        <v>0</v>
      </c>
      <c r="P68" s="210" t="n">
        <v>0</v>
      </c>
      <c r="Q68" s="210" t="n">
        <v>0</v>
      </c>
      <c r="R68" s="210" t="n">
        <v>0</v>
      </c>
      <c r="S68" s="210" t="n">
        <v>0</v>
      </c>
      <c r="T68" s="210" t="n">
        <v>0</v>
      </c>
      <c r="U68" s="210" t="n">
        <v>0</v>
      </c>
      <c r="V68" s="210" t="n">
        <v>0</v>
      </c>
      <c r="W68" s="210" t="n">
        <f aca="false">SUM(K68:V68)</f>
        <v>0</v>
      </c>
      <c r="X68" s="209"/>
      <c r="Y68" s="210" t="n">
        <f aca="false">$W68-E68</f>
        <v>0</v>
      </c>
      <c r="Z68" s="209"/>
      <c r="AA68" s="210" t="n">
        <f aca="false">$W68-I68</f>
        <v>0</v>
      </c>
      <c r="AE68" s="207"/>
    </row>
    <row r="69" customFormat="false" ht="12.75" hidden="false" customHeight="false" outlineLevel="0" collapsed="false">
      <c r="B69" s="249" t="s">
        <v>164</v>
      </c>
      <c r="C69" s="249" t="n">
        <v>924</v>
      </c>
      <c r="D69" s="250"/>
      <c r="E69" s="207" t="n">
        <v>0</v>
      </c>
      <c r="F69" s="289"/>
      <c r="G69" s="290"/>
      <c r="H69" s="207"/>
      <c r="I69" s="210" t="n">
        <v>0</v>
      </c>
      <c r="J69" s="291" t="n">
        <v>0</v>
      </c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 t="n">
        <f aca="false">SUM(K69:V69)</f>
        <v>0</v>
      </c>
      <c r="X69" s="209"/>
      <c r="Y69" s="210" t="n">
        <f aca="false">$W69-E69</f>
        <v>0</v>
      </c>
      <c r="Z69" s="209"/>
      <c r="AA69" s="210" t="n">
        <f aca="false">$W69-I69</f>
        <v>0</v>
      </c>
      <c r="AE69" s="207"/>
    </row>
    <row r="70" customFormat="false" ht="12.75" hidden="false" customHeight="false" outlineLevel="0" collapsed="false">
      <c r="B70" s="249" t="s">
        <v>165</v>
      </c>
      <c r="C70" s="249" t="n">
        <v>927</v>
      </c>
      <c r="D70" s="250"/>
      <c r="E70" s="207" t="n">
        <v>0</v>
      </c>
      <c r="F70" s="289"/>
      <c r="G70" s="290"/>
      <c r="H70" s="207"/>
      <c r="I70" s="210" t="n">
        <v>0</v>
      </c>
      <c r="J70" s="291" t="n">
        <v>0</v>
      </c>
      <c r="K70" s="210" t="n">
        <v>0</v>
      </c>
      <c r="L70" s="210" t="n">
        <v>0</v>
      </c>
      <c r="M70" s="210" t="n">
        <v>0</v>
      </c>
      <c r="N70" s="210" t="n">
        <v>0</v>
      </c>
      <c r="O70" s="210" t="n">
        <v>0</v>
      </c>
      <c r="P70" s="210" t="n">
        <v>0</v>
      </c>
      <c r="Q70" s="210" t="n">
        <v>0</v>
      </c>
      <c r="R70" s="210" t="n">
        <v>0</v>
      </c>
      <c r="S70" s="210" t="n">
        <v>0</v>
      </c>
      <c r="T70" s="210" t="n">
        <v>0</v>
      </c>
      <c r="U70" s="210" t="n">
        <v>0</v>
      </c>
      <c r="V70" s="210" t="n">
        <v>0</v>
      </c>
      <c r="W70" s="210" t="n">
        <f aca="false">SUM(K70:V70)</f>
        <v>0</v>
      </c>
      <c r="X70" s="209"/>
      <c r="Y70" s="210" t="n">
        <f aca="false">$W70-E70</f>
        <v>0</v>
      </c>
      <c r="Z70" s="209"/>
      <c r="AA70" s="210" t="n">
        <f aca="false">$W70-I70</f>
        <v>0</v>
      </c>
      <c r="AE70" s="207"/>
    </row>
    <row r="71" customFormat="false" ht="12.75" hidden="false" customHeight="false" outlineLevel="0" collapsed="false">
      <c r="B71" s="249" t="s">
        <v>133</v>
      </c>
      <c r="C71" s="249" t="n">
        <v>930</v>
      </c>
      <c r="D71" s="250"/>
      <c r="E71" s="207" t="n">
        <v>1539783</v>
      </c>
      <c r="F71" s="289"/>
      <c r="G71" s="290"/>
      <c r="H71" s="207"/>
      <c r="I71" s="210" t="n">
        <v>1539783</v>
      </c>
      <c r="J71" s="291" t="n">
        <v>1</v>
      </c>
      <c r="K71" s="210" t="n">
        <v>134159.618333333</v>
      </c>
      <c r="L71" s="210" t="n">
        <v>138319.618331333</v>
      </c>
      <c r="M71" s="210" t="n">
        <v>134159.618333333</v>
      </c>
      <c r="N71" s="210" t="n">
        <v>134159.618333333</v>
      </c>
      <c r="O71" s="210" t="n">
        <v>134159.618333333</v>
      </c>
      <c r="P71" s="210" t="n">
        <v>134159.618333333</v>
      </c>
      <c r="Q71" s="210" t="n">
        <v>134159.618333333</v>
      </c>
      <c r="R71" s="210" t="n">
        <v>134159.618333333</v>
      </c>
      <c r="S71" s="210" t="n">
        <v>134159.618333333</v>
      </c>
      <c r="T71" s="210" t="n">
        <v>134159.618333333</v>
      </c>
      <c r="U71" s="210" t="n">
        <v>134159.618333333</v>
      </c>
      <c r="V71" s="210" t="n">
        <v>134159.618333333</v>
      </c>
      <c r="W71" s="210" t="n">
        <f aca="false">SUM(K71:V71)</f>
        <v>1614075.419998</v>
      </c>
      <c r="X71" s="209"/>
      <c r="Y71" s="210" t="n">
        <f aca="false">$W71-E71</f>
        <v>74292.4199980001</v>
      </c>
      <c r="Z71" s="209"/>
      <c r="AA71" s="210" t="n">
        <f aca="false">$W71-I71</f>
        <v>74292.4199980001</v>
      </c>
      <c r="AE71" s="207" t="e">
        <f aca="false">AA34+AA36+AA37+#REF!</f>
        <v>#REF!</v>
      </c>
    </row>
    <row r="72" customFormat="false" ht="12.75" hidden="false" customHeight="false" outlineLevel="0" collapsed="false">
      <c r="B72" s="249" t="s">
        <v>166</v>
      </c>
      <c r="C72" s="249" t="n">
        <v>936</v>
      </c>
      <c r="D72" s="250"/>
      <c r="E72" s="207" t="n">
        <v>0</v>
      </c>
      <c r="F72" s="289"/>
      <c r="G72" s="290"/>
      <c r="H72" s="207"/>
      <c r="I72" s="210" t="n">
        <v>0</v>
      </c>
      <c r="J72" s="291" t="n">
        <v>0</v>
      </c>
      <c r="K72" s="210" t="n">
        <v>0</v>
      </c>
      <c r="L72" s="210" t="n">
        <v>0</v>
      </c>
      <c r="M72" s="210" t="n">
        <v>0</v>
      </c>
      <c r="N72" s="210" t="n">
        <v>0</v>
      </c>
      <c r="O72" s="210" t="n">
        <v>0</v>
      </c>
      <c r="P72" s="210" t="n">
        <v>0</v>
      </c>
      <c r="Q72" s="210" t="n">
        <v>0</v>
      </c>
      <c r="R72" s="210" t="n">
        <v>0</v>
      </c>
      <c r="S72" s="210" t="n">
        <v>0</v>
      </c>
      <c r="T72" s="210" t="n">
        <v>0</v>
      </c>
      <c r="U72" s="210" t="n">
        <v>0</v>
      </c>
      <c r="V72" s="210" t="n">
        <v>0</v>
      </c>
      <c r="W72" s="210" t="n">
        <f aca="false">SUM(K72:V72)</f>
        <v>0</v>
      </c>
      <c r="X72" s="209"/>
      <c r="Y72" s="210" t="n">
        <f aca="false">$W72-E72</f>
        <v>0</v>
      </c>
      <c r="Z72" s="209"/>
      <c r="AA72" s="210" t="n">
        <f aca="false">$W72-I72</f>
        <v>0</v>
      </c>
      <c r="AE72" s="207"/>
    </row>
    <row r="73" customFormat="false" ht="12.75" hidden="false" customHeight="false" outlineLevel="0" collapsed="false">
      <c r="B73" s="249" t="s">
        <v>136</v>
      </c>
      <c r="C73" s="249" t="n">
        <v>942</v>
      </c>
      <c r="D73" s="250"/>
      <c r="E73" s="207" t="n">
        <v>0</v>
      </c>
      <c r="F73" s="289"/>
      <c r="G73" s="290"/>
      <c r="H73" s="207"/>
      <c r="I73" s="210" t="n">
        <v>0</v>
      </c>
      <c r="J73" s="291" t="n">
        <v>0</v>
      </c>
      <c r="K73" s="210" t="n">
        <v>0</v>
      </c>
      <c r="L73" s="210" t="n">
        <v>0</v>
      </c>
      <c r="M73" s="210" t="n">
        <v>0</v>
      </c>
      <c r="N73" s="210" t="n">
        <v>0</v>
      </c>
      <c r="O73" s="210" t="n">
        <v>0</v>
      </c>
      <c r="P73" s="210" t="n">
        <v>0</v>
      </c>
      <c r="Q73" s="210" t="n">
        <v>0</v>
      </c>
      <c r="R73" s="210" t="n">
        <v>0</v>
      </c>
      <c r="S73" s="210" t="n">
        <v>0</v>
      </c>
      <c r="T73" s="210" t="n">
        <v>0</v>
      </c>
      <c r="U73" s="210" t="n">
        <v>0</v>
      </c>
      <c r="V73" s="210" t="n">
        <v>0</v>
      </c>
      <c r="W73" s="210" t="n">
        <f aca="false">SUM(K73:V73)</f>
        <v>0</v>
      </c>
      <c r="X73" s="209"/>
      <c r="Y73" s="210" t="n">
        <f aca="false">$W73-E73</f>
        <v>0</v>
      </c>
      <c r="Z73" s="209"/>
      <c r="AA73" s="210" t="n">
        <f aca="false">$W73-I73</f>
        <v>0</v>
      </c>
      <c r="AE73" s="207"/>
    </row>
    <row r="74" customFormat="false" ht="12.75" hidden="false" customHeight="false" outlineLevel="0" collapsed="false">
      <c r="B74" s="249" t="s">
        <v>138</v>
      </c>
      <c r="C74" s="249" t="n">
        <v>951</v>
      </c>
      <c r="D74" s="250"/>
      <c r="E74" s="207" t="n">
        <v>0</v>
      </c>
      <c r="F74" s="289"/>
      <c r="G74" s="290"/>
      <c r="H74" s="207"/>
      <c r="I74" s="210" t="n">
        <v>0</v>
      </c>
      <c r="J74" s="291" t="n">
        <v>0</v>
      </c>
      <c r="K74" s="210" t="n">
        <v>0</v>
      </c>
      <c r="L74" s="210" t="n">
        <v>0</v>
      </c>
      <c r="M74" s="210" t="n">
        <v>0</v>
      </c>
      <c r="N74" s="210" t="n">
        <v>0</v>
      </c>
      <c r="O74" s="210" t="n">
        <v>0</v>
      </c>
      <c r="P74" s="210" t="n">
        <v>0</v>
      </c>
      <c r="Q74" s="210" t="n">
        <v>0</v>
      </c>
      <c r="R74" s="210" t="n">
        <v>0</v>
      </c>
      <c r="S74" s="210" t="n">
        <v>0</v>
      </c>
      <c r="T74" s="210" t="n">
        <v>0</v>
      </c>
      <c r="U74" s="210" t="n">
        <v>0</v>
      </c>
      <c r="V74" s="210" t="n">
        <v>0</v>
      </c>
      <c r="W74" s="210" t="n">
        <f aca="false">SUM(K74:V74)</f>
        <v>0</v>
      </c>
      <c r="X74" s="209"/>
      <c r="Y74" s="210" t="n">
        <f aca="false">$W74-E74</f>
        <v>0</v>
      </c>
      <c r="Z74" s="209"/>
      <c r="AA74" s="210" t="n">
        <f aca="false">$W74-I74</f>
        <v>0</v>
      </c>
      <c r="AE74" s="207"/>
    </row>
    <row r="75" customFormat="false" ht="12.75" hidden="false" customHeight="false" outlineLevel="0" collapsed="false">
      <c r="B75" s="249" t="s">
        <v>169</v>
      </c>
      <c r="C75" s="249" t="n">
        <v>954</v>
      </c>
      <c r="D75" s="250"/>
      <c r="E75" s="207" t="n">
        <v>0</v>
      </c>
      <c r="F75" s="289"/>
      <c r="G75" s="290"/>
      <c r="H75" s="207"/>
      <c r="I75" s="210" t="n">
        <v>0</v>
      </c>
      <c r="J75" s="291" t="n">
        <v>0</v>
      </c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 t="n">
        <f aca="false">SUM(K75:V75)</f>
        <v>0</v>
      </c>
      <c r="X75" s="209"/>
      <c r="Y75" s="210" t="n">
        <f aca="false">$W75-E75</f>
        <v>0</v>
      </c>
      <c r="Z75" s="209"/>
      <c r="AA75" s="210" t="n">
        <f aca="false">$W75-I75</f>
        <v>0</v>
      </c>
      <c r="AE75" s="207"/>
    </row>
    <row r="76" customFormat="false" ht="12.75" hidden="false" customHeight="false" outlineLevel="0" collapsed="false">
      <c r="B76" s="249" t="s">
        <v>128</v>
      </c>
      <c r="C76" s="249" t="n">
        <v>984</v>
      </c>
      <c r="D76" s="250"/>
      <c r="E76" s="207" t="n">
        <v>0</v>
      </c>
      <c r="F76" s="289"/>
      <c r="G76" s="290"/>
      <c r="H76" s="207"/>
      <c r="I76" s="210" t="n">
        <v>0</v>
      </c>
      <c r="J76" s="291" t="n">
        <v>0</v>
      </c>
      <c r="K76" s="210" t="n">
        <v>0</v>
      </c>
      <c r="L76" s="210" t="n">
        <v>0</v>
      </c>
      <c r="M76" s="210" t="n">
        <v>0</v>
      </c>
      <c r="N76" s="210" t="n">
        <v>0</v>
      </c>
      <c r="O76" s="210" t="n">
        <v>0</v>
      </c>
      <c r="P76" s="210" t="n">
        <v>0</v>
      </c>
      <c r="Q76" s="210" t="n">
        <v>0</v>
      </c>
      <c r="R76" s="210" t="n">
        <v>0</v>
      </c>
      <c r="S76" s="210" t="n">
        <v>0</v>
      </c>
      <c r="T76" s="210" t="n">
        <v>0</v>
      </c>
      <c r="U76" s="210" t="n">
        <v>0</v>
      </c>
      <c r="V76" s="210" t="n">
        <v>0</v>
      </c>
      <c r="W76" s="210" t="n">
        <f aca="false">SUM(K76:V76)</f>
        <v>0</v>
      </c>
      <c r="X76" s="209"/>
      <c r="Y76" s="210" t="n">
        <f aca="false">$W76-E76</f>
        <v>0</v>
      </c>
      <c r="Z76" s="209"/>
      <c r="AA76" s="210" t="n">
        <f aca="false">$W76-I76</f>
        <v>0</v>
      </c>
      <c r="AE76" s="207"/>
    </row>
    <row r="77" customFormat="false" ht="12.75" hidden="false" customHeight="false" outlineLevel="0" collapsed="false">
      <c r="B77" s="249" t="s">
        <v>141</v>
      </c>
      <c r="C77" s="249" t="n">
        <v>981</v>
      </c>
      <c r="D77" s="250"/>
      <c r="E77" s="207" t="n">
        <v>0</v>
      </c>
      <c r="F77" s="289"/>
      <c r="G77" s="290"/>
      <c r="H77" s="207"/>
      <c r="I77" s="210" t="n">
        <v>0</v>
      </c>
      <c r="J77" s="291" t="n">
        <v>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 t="n">
        <f aca="false">SUM(K77:V77)</f>
        <v>0</v>
      </c>
      <c r="X77" s="209"/>
      <c r="Y77" s="210" t="n">
        <f aca="false">$W77-E77</f>
        <v>0</v>
      </c>
      <c r="Z77" s="209"/>
      <c r="AA77" s="210" t="n">
        <f aca="false">$W77-I77</f>
        <v>0</v>
      </c>
      <c r="AE77" s="207"/>
    </row>
    <row r="78" customFormat="false" ht="12.75" hidden="false" customHeight="false" outlineLevel="0" collapsed="false">
      <c r="B78" s="249" t="s">
        <v>142</v>
      </c>
      <c r="C78" s="249" t="n">
        <v>983</v>
      </c>
      <c r="D78" s="250"/>
      <c r="E78" s="207" t="n">
        <v>0</v>
      </c>
      <c r="F78" s="289"/>
      <c r="G78" s="290"/>
      <c r="H78" s="207"/>
      <c r="I78" s="210" t="n">
        <v>0</v>
      </c>
      <c r="J78" s="291" t="n">
        <v>0</v>
      </c>
      <c r="K78" s="210" t="n">
        <v>0</v>
      </c>
      <c r="L78" s="210" t="n">
        <v>0</v>
      </c>
      <c r="M78" s="210" t="n">
        <v>0</v>
      </c>
      <c r="N78" s="210" t="n">
        <v>0</v>
      </c>
      <c r="O78" s="210" t="n">
        <v>0</v>
      </c>
      <c r="P78" s="210" t="n">
        <v>0</v>
      </c>
      <c r="Q78" s="210" t="n">
        <v>0</v>
      </c>
      <c r="R78" s="210" t="n">
        <v>0</v>
      </c>
      <c r="S78" s="210" t="n">
        <v>0</v>
      </c>
      <c r="T78" s="210" t="n">
        <v>0</v>
      </c>
      <c r="U78" s="210" t="n">
        <v>0</v>
      </c>
      <c r="V78" s="210" t="n">
        <v>0</v>
      </c>
      <c r="W78" s="210" t="n">
        <f aca="false">SUM(K78:V78)</f>
        <v>0</v>
      </c>
      <c r="X78" s="209"/>
      <c r="Y78" s="210" t="n">
        <f aca="false">$W78-E78</f>
        <v>0</v>
      </c>
      <c r="Z78" s="209"/>
      <c r="AA78" s="210" t="n">
        <f aca="false">$W78-I78</f>
        <v>0</v>
      </c>
      <c r="AE78" s="207"/>
    </row>
    <row r="79" customFormat="false" ht="12.75" hidden="false" customHeight="false" outlineLevel="0" collapsed="false">
      <c r="B79" s="249" t="s">
        <v>173</v>
      </c>
      <c r="C79" s="249"/>
      <c r="D79" s="250"/>
      <c r="E79" s="207" t="n">
        <v>0</v>
      </c>
      <c r="F79" s="292"/>
      <c r="G79" s="290"/>
      <c r="H79" s="159"/>
      <c r="I79" s="210" t="n">
        <v>0</v>
      </c>
      <c r="J79" s="291" t="n">
        <v>0</v>
      </c>
      <c r="K79" s="210" t="n">
        <v>0</v>
      </c>
      <c r="L79" s="210" t="n">
        <v>0</v>
      </c>
      <c r="M79" s="210" t="n">
        <v>0</v>
      </c>
      <c r="N79" s="210" t="n">
        <v>0</v>
      </c>
      <c r="O79" s="210" t="n">
        <v>0</v>
      </c>
      <c r="P79" s="210" t="n">
        <v>0</v>
      </c>
      <c r="Q79" s="210" t="n">
        <v>0</v>
      </c>
      <c r="R79" s="210" t="n">
        <v>0</v>
      </c>
      <c r="S79" s="210" t="n">
        <v>0</v>
      </c>
      <c r="T79" s="210" t="n">
        <v>0</v>
      </c>
      <c r="U79" s="210" t="n">
        <v>0</v>
      </c>
      <c r="V79" s="210" t="n">
        <v>0</v>
      </c>
      <c r="W79" s="210" t="n">
        <f aca="false">SUM(K79:V79)</f>
        <v>0</v>
      </c>
      <c r="X79" s="209"/>
      <c r="Y79" s="210" t="n">
        <f aca="false">$W79-E79</f>
        <v>0</v>
      </c>
      <c r="Z79" s="209"/>
      <c r="AA79" s="210" t="n">
        <f aca="false">$W79-I79</f>
        <v>0</v>
      </c>
      <c r="AE79" s="207"/>
    </row>
    <row r="80" customFormat="false" ht="13.5" hidden="false" customHeight="false" outlineLevel="0" collapsed="false">
      <c r="B80" s="249" t="s">
        <v>173</v>
      </c>
      <c r="C80" s="249"/>
      <c r="D80" s="250"/>
      <c r="E80" s="293" t="n">
        <v>0</v>
      </c>
      <c r="F80" s="292"/>
      <c r="G80" s="294"/>
      <c r="H80" s="159"/>
      <c r="I80" s="295" t="n">
        <v>0</v>
      </c>
      <c r="J80" s="296" t="n">
        <v>0</v>
      </c>
      <c r="K80" s="295" t="n">
        <v>0</v>
      </c>
      <c r="L80" s="295" t="n">
        <v>0</v>
      </c>
      <c r="M80" s="295" t="n">
        <v>0</v>
      </c>
      <c r="N80" s="295" t="n">
        <v>0</v>
      </c>
      <c r="O80" s="295" t="n">
        <v>0</v>
      </c>
      <c r="P80" s="295" t="n">
        <v>0</v>
      </c>
      <c r="Q80" s="295" t="n">
        <v>0</v>
      </c>
      <c r="R80" s="295" t="n">
        <v>0</v>
      </c>
      <c r="S80" s="295" t="n">
        <v>0</v>
      </c>
      <c r="T80" s="295" t="n">
        <v>0</v>
      </c>
      <c r="U80" s="295" t="n">
        <v>0</v>
      </c>
      <c r="V80" s="295" t="n">
        <v>0</v>
      </c>
      <c r="W80" s="295" t="n">
        <f aca="false">SUM(K80:V80)</f>
        <v>0</v>
      </c>
      <c r="X80" s="209"/>
      <c r="Y80" s="210" t="n">
        <f aca="false">$W80-E80</f>
        <v>0</v>
      </c>
      <c r="Z80" s="209"/>
      <c r="AA80" s="210" t="n">
        <f aca="false">$W80-I80</f>
        <v>0</v>
      </c>
      <c r="AE80" s="207"/>
    </row>
    <row r="81" customFormat="false" ht="13.5" hidden="false" customHeight="false" outlineLevel="0" collapsed="false">
      <c r="B81" s="298" t="s">
        <v>174</v>
      </c>
      <c r="C81" s="298"/>
      <c r="D81" s="299"/>
      <c r="E81" s="300" t="n">
        <v>1539783</v>
      </c>
      <c r="F81" s="264"/>
      <c r="G81" s="267" t="n">
        <v>0</v>
      </c>
      <c r="H81" s="267"/>
      <c r="I81" s="267" t="n">
        <v>1539783</v>
      </c>
      <c r="J81" s="266" t="n">
        <v>1</v>
      </c>
      <c r="K81" s="267" t="n">
        <v>134159.618333333</v>
      </c>
      <c r="L81" s="267" t="n">
        <v>138319.618331333</v>
      </c>
      <c r="M81" s="267" t="n">
        <v>134159.618333333</v>
      </c>
      <c r="N81" s="267" t="n">
        <v>134159.618333333</v>
      </c>
      <c r="O81" s="267" t="n">
        <v>134159.618333333</v>
      </c>
      <c r="P81" s="267" t="n">
        <v>134159.618333333</v>
      </c>
      <c r="Q81" s="267" t="n">
        <v>134159.618333333</v>
      </c>
      <c r="R81" s="267" t="n">
        <v>134159.618333333</v>
      </c>
      <c r="S81" s="267" t="n">
        <v>134159.618333333</v>
      </c>
      <c r="T81" s="267" t="n">
        <v>134159.618333333</v>
      </c>
      <c r="U81" s="267" t="n">
        <v>134159.618333333</v>
      </c>
      <c r="V81" s="267" t="n">
        <v>134159.618333333</v>
      </c>
      <c r="W81" s="269" t="n">
        <f aca="false">SUM(W62:W80)</f>
        <v>1614075.419998</v>
      </c>
      <c r="X81" s="218"/>
      <c r="Y81" s="269" t="n">
        <f aca="false">SUM(Y62:Y80)</f>
        <v>74292.4199980001</v>
      </c>
      <c r="Z81" s="49"/>
      <c r="AA81" s="269" t="n">
        <f aca="false">SUM(AA62:AA80)</f>
        <v>74292.4199980001</v>
      </c>
      <c r="AE81" s="207"/>
    </row>
    <row r="82" customFormat="false" ht="12.75" hidden="false" customHeight="false" outlineLevel="0" collapsed="false">
      <c r="B82" s="270" t="s">
        <v>175</v>
      </c>
      <c r="C82" s="271"/>
      <c r="D82" s="272"/>
      <c r="E82" s="301" t="n">
        <v>0</v>
      </c>
      <c r="F82" s="302"/>
      <c r="G82" s="303" t="n">
        <v>-592658</v>
      </c>
      <c r="H82" s="303"/>
      <c r="I82" s="303" t="n">
        <v>-592658</v>
      </c>
      <c r="J82" s="304"/>
      <c r="K82" s="303" t="n">
        <v>0</v>
      </c>
      <c r="L82" s="303" t="n">
        <v>0</v>
      </c>
      <c r="M82" s="303" t="n">
        <v>0</v>
      </c>
      <c r="N82" s="303" t="n">
        <v>0</v>
      </c>
      <c r="O82" s="303" t="n">
        <v>0</v>
      </c>
      <c r="P82" s="303" t="n">
        <v>0</v>
      </c>
      <c r="Q82" s="303" t="n">
        <v>0</v>
      </c>
      <c r="R82" s="303" t="n">
        <v>0</v>
      </c>
      <c r="S82" s="303" t="n">
        <v>0</v>
      </c>
      <c r="T82" s="303" t="n">
        <v>0</v>
      </c>
      <c r="U82" s="303" t="n">
        <v>0</v>
      </c>
      <c r="V82" s="303" t="n">
        <v>0</v>
      </c>
      <c r="W82" s="303" t="n">
        <f aca="false">W81-W56</f>
        <v>0</v>
      </c>
      <c r="X82" s="305"/>
      <c r="Y82" s="303" t="n">
        <f aca="false">Y81-Y56</f>
        <v>2.91038304567337E-010</v>
      </c>
      <c r="Z82" s="306"/>
      <c r="AA82" s="303" t="n">
        <f aca="false">AA81-AA56</f>
        <v>592658</v>
      </c>
      <c r="AE82" s="207"/>
    </row>
    <row r="83" customFormat="false" ht="12.75" hidden="false" customHeight="false" outlineLevel="0" collapsed="false">
      <c r="C83" s="0"/>
      <c r="D83" s="0"/>
      <c r="E83" s="0"/>
      <c r="AE83" s="207"/>
    </row>
    <row r="84" customFormat="false" ht="13.5" hidden="false" customHeight="false" outlineLevel="0" collapsed="false">
      <c r="C84" s="0"/>
      <c r="D84" s="0"/>
      <c r="E84" s="0"/>
      <c r="AE84" s="297"/>
    </row>
    <row r="85" customFormat="false" ht="13.5" hidden="false" customHeight="false" outlineLevel="0" collapsed="false">
      <c r="C85" s="0"/>
      <c r="D85" s="0"/>
      <c r="E85" s="0"/>
      <c r="AE85" s="308"/>
    </row>
    <row r="86" customFormat="false" ht="12.75" hidden="false" customHeight="false" outlineLevel="0" collapsed="false">
      <c r="C86" s="0"/>
      <c r="D86" s="0"/>
      <c r="E86" s="0"/>
      <c r="AE86" s="307"/>
    </row>
    <row r="88" customFormat="false" ht="12.75" hidden="false" customHeight="false" outlineLevel="0" collapsed="false">
      <c r="J88" s="20"/>
    </row>
  </sheetData>
  <printOptions headings="false" gridLines="false" gridLinesSet="true" horizontalCentered="true" verticalCentered="false"/>
  <pageMargins left="0" right="0" top="0.359722222222222" bottom="0.3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1999-06-24T12:23:03Z</dcterms:created>
  <dc:creator>jweitek</dc:creator>
  <dc:description/>
  <dc:language>en-US</dc:language>
  <cp:lastModifiedBy>jweitek</cp:lastModifiedBy>
  <cp:lastPrinted>2000-07-10T12:51:39Z</cp:lastPrinted>
  <cp:revision>0</cp:revision>
  <dc:subject/>
  <dc:title/>
</cp:coreProperties>
</file>