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Sep 2001" sheetId="2" state="visible" r:id="rId4"/>
    <sheet name="Oct" sheetId="3" state="visible" r:id="rId5"/>
    <sheet name="Analysis" sheetId="4" state="visible" r:id="rId6"/>
  </sheets>
  <definedNames>
    <definedName function="false" hidden="false" localSheetId="3" name="_xlnm.Print_Area" vbProcedure="false">Analysis!$A$1:$M$15</definedName>
    <definedName function="false" hidden="false" localSheetId="2" name="_xlnm.Print_Area" vbProcedure="false">Oct!$A$1:$L$56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<sst xmlns="http://schemas.openxmlformats.org/spreadsheetml/2006/main" count="159" uniqueCount="83">
  <si>
    <t xml:space="preserve">Boston Gas Commodity Charges -  NET 284 Contract on TGP Plus Iroquois 1 to 1</t>
  </si>
  <si>
    <t xml:space="preserve">Tetco M3 Index</t>
  </si>
  <si>
    <t xml:space="preserve">Boston CG Adjustment</t>
  </si>
  <si>
    <t xml:space="preserve">Per TAGG</t>
  </si>
  <si>
    <t xml:space="preserve">Boston Gas City Gate Price</t>
  </si>
  <si>
    <t xml:space="preserve">Tenn. (NET 284)</t>
  </si>
  <si>
    <t xml:space="preserve">Commodity</t>
  </si>
  <si>
    <t xml:space="preserve">Surcharges</t>
  </si>
  <si>
    <t xml:space="preserve">Total Commodity Charges</t>
  </si>
  <si>
    <t xml:space="preserve">Commodity Charge Reimbursement(Canada)</t>
  </si>
  <si>
    <t xml:space="preserve">Commodity Charge Reimbursement(Boston)</t>
  </si>
  <si>
    <t xml:space="preserve">Demand Charge</t>
  </si>
  <si>
    <t xml:space="preserve">Demand Charge Reimbursement(Canada)</t>
  </si>
  <si>
    <t xml:space="preserve">Demand Charge Reimbursement(Boston)</t>
  </si>
  <si>
    <t xml:space="preserve">Fuel</t>
  </si>
  <si>
    <t xml:space="preserve">Volume at Boston CG</t>
  </si>
  <si>
    <t xml:space="preserve">Volume into Tennessee</t>
  </si>
  <si>
    <t xml:space="preserve">Iriquois</t>
  </si>
  <si>
    <t xml:space="preserve">Volume at Waddington</t>
  </si>
  <si>
    <t xml:space="preserve">Price at Waddington</t>
  </si>
  <si>
    <t xml:space="preserve">or</t>
  </si>
  <si>
    <t xml:space="preserve">volume at Waddington</t>
  </si>
  <si>
    <t xml:space="preserve">volume at Boston CG</t>
  </si>
  <si>
    <t xml:space="preserve">fuel valued at $0</t>
  </si>
  <si>
    <t xml:space="preserve">CNG IF</t>
  </si>
  <si>
    <t xml:space="preserve">Iroquois</t>
  </si>
  <si>
    <t xml:space="preserve">Waddington Price  [CNG IF less Iroq variable]</t>
  </si>
  <si>
    <t xml:space="preserve">Tenn Z6 Price [CNG IF plus Tenn Variable]</t>
  </si>
  <si>
    <t xml:space="preserve">Sep 2001 sales Data</t>
  </si>
  <si>
    <t xml:space="preserve">NX1</t>
  </si>
  <si>
    <t xml:space="preserve">Wadd Equiv</t>
  </si>
  <si>
    <t xml:space="preserve">Tenn Z6 Equiv</t>
  </si>
  <si>
    <t xml:space="preserve">Monthly Baseload Sales</t>
  </si>
  <si>
    <t xml:space="preserve">Deal</t>
  </si>
  <si>
    <t xml:space="preserve">Location</t>
  </si>
  <si>
    <t xml:space="preserve">Counterparty</t>
  </si>
  <si>
    <t xml:space="preserve">Pricing</t>
  </si>
  <si>
    <t xml:space="preserve">Volume</t>
  </si>
  <si>
    <t xml:space="preserve">Price</t>
  </si>
  <si>
    <t xml:space="preserve">Waddington</t>
  </si>
  <si>
    <t xml:space="preserve">ENA - Im Ontario</t>
  </si>
  <si>
    <t xml:space="preserve">NX1 + .08</t>
  </si>
  <si>
    <t xml:space="preserve">Iroq Z1</t>
  </si>
  <si>
    <t xml:space="preserve">Enron Energy Services</t>
  </si>
  <si>
    <t xml:space="preserve">NX1 + .285</t>
  </si>
  <si>
    <t xml:space="preserve">Tenn Z6</t>
  </si>
  <si>
    <t xml:space="preserve">Dynegy Marketing &amp; Trade</t>
  </si>
  <si>
    <t xml:space="preserve">NX1 + .18</t>
  </si>
  <si>
    <t xml:space="preserve">Tenn Z5</t>
  </si>
  <si>
    <t xml:space="preserve">Tenn IF LA + 1.15</t>
  </si>
  <si>
    <t xml:space="preserve">W/O TAGG</t>
  </si>
  <si>
    <t xml:space="preserve">W/ TAGG</t>
  </si>
  <si>
    <t xml:space="preserve">MMB/D AT BOSTON CG</t>
  </si>
  <si>
    <t xml:space="preserve">MMB/MON</t>
  </si>
  <si>
    <t xml:space="preserve">TETCO M3 </t>
  </si>
  <si>
    <t xml:space="preserve">CG ADJ</t>
  </si>
  <si>
    <t xml:space="preserve">$/MMB</t>
  </si>
  <si>
    <t xml:space="preserve">$ TOTAL</t>
  </si>
  <si>
    <t xml:space="preserve">JAN 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</si>
  <si>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</si>
  <si>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</si>
  <si>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</si>
  <si>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</si>
  <si>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</si>
  <si>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</si>
  <si>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</si>
  <si>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</si>
  <si>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</si>
  <si>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</si>
  <si>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</si>
  <si>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PRICE</t>
  </si>
  <si>
    <t xml:space="preserve">VOLUME</t>
  </si>
  <si>
    <t xml:space="preserve">ACTUAL</t>
  </si>
  <si>
    <t xml:space="preserve">EES</t>
  </si>
  <si>
    <t xml:space="preserve">T</t>
  </si>
  <si>
    <t xml:space="preserve">JAN</t>
  </si>
  <si>
    <t xml:space="preserve">TETCO M3</t>
  </si>
  <si>
    <t xml:space="preserve">Sprague</t>
  </si>
  <si>
    <t xml:space="preserve">PG&amp;E</t>
  </si>
  <si>
    <t xml:space="preserve">Adams</t>
  </si>
  <si>
    <t xml:space="preserve">S</t>
  </si>
  <si>
    <t xml:space="preserve">FIXED</t>
  </si>
  <si>
    <t xml:space="preserve">ENA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</si>
</sst>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mmm\-yy"/>
    <numFmt numFmtId="166" formatCode="\$#,##0.0000"/>
    <numFmt numFmtId="167" formatCode="0.0000"/>
    <numFmt numFmtId="168" formatCode="#,##0.0000"/>
    <numFmt numFmtId="169" formatCode="0.0000%"/>
    <numFmt numFmtId="170" formatCode="0.00%"/>
    <numFmt numFmtId="171" formatCode="0"/>
    <numFmt numFmtId="172" formatCode="\$#,##0.000"/>
    <numFmt numFmtId="173" formatCode="\$#,##0;[RED]\$#,##0"/>
    <numFmt numFmtId="174" formatCode="_(\$* #,##0.00_);_(\$* \(#,##0.00\);_(\$* \-??_);_(@_)"/>
    <numFmt numFmtId="175" formatCode="_(\$* #,##0.0000_);_(\$* \(#,##0.0000\);_(\$* \-??_);_(@_)"/>
    <numFmt numFmtId="176" formatCode="#,##0"/>
    <numFmt numFmtId="177" formatCode="\$#,##0.00"/>
    <numFmt numFmtId="178" formatCode="0.000;[RED]0.000"/>
    <numFmt numFmtId="179" formatCode="0.000_);[RED]\(0.000\)"/>
    <numFmt numFmtId="180" formatCode="\$#,##0.00_);[RED]&quot;($&quot;#,##0.00\)"/>
    <numFmt numFmtId="181" formatCode="\$#,##0.000_);[RED]&quot;($&quot;#,##0.000\)"/>
    <numFmt numFmtId="182" formatCode="\$#,##0_);[RED]&quot;($&quot;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"/>
      <name val="Arial Black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0.99"/>
    <col collapsed="false" customWidth="true" hidden="false" outlineLevel="0" max="9" min="9" style="0" width="9.85"/>
    <col collapsed="false" customWidth="true" hidden="false" outlineLevel="0" max="10" min="10" style="0" width="12.7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2"/>
    </row>
    <row r="5" customFormat="false" ht="15.75" hidden="false" customHeight="false" outlineLevel="0" collapsed="false">
      <c r="A5" s="3" t="s">
        <v>1</v>
      </c>
      <c r="G5" s="4" t="n">
        <v>5.72</v>
      </c>
    </row>
    <row r="6" customFormat="false" ht="15.75" hidden="false" customHeight="false" outlineLevel="0" collapsed="false">
      <c r="A6" s="3" t="s">
        <v>2</v>
      </c>
      <c r="G6" s="4" t="n">
        <v>-0.08</v>
      </c>
    </row>
    <row r="7" customFormat="false" ht="15.75" hidden="false" customHeight="false" outlineLevel="0" collapsed="false">
      <c r="A7" s="3" t="s">
        <v>3</v>
      </c>
      <c r="G7" s="4" t="n">
        <v>0.0136</v>
      </c>
    </row>
    <row r="9" customFormat="false" ht="18" hidden="false" customHeight="false" outlineLevel="0" collapsed="false">
      <c r="A9" s="5" t="s">
        <v>4</v>
      </c>
      <c r="B9" s="6"/>
      <c r="C9" s="6"/>
      <c r="D9" s="6"/>
      <c r="E9" s="6"/>
      <c r="G9" s="7" t="n">
        <f aca="false">G5+G6+G7</f>
        <v>5.6536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3" t="s">
        <v>5</v>
      </c>
    </row>
    <row r="12" customFormat="false" ht="12.75" hidden="false" customHeight="false" outlineLevel="0" collapsed="false">
      <c r="C12" s="0" t="s">
        <v>6</v>
      </c>
      <c r="G12" s="9" t="n">
        <v>0</v>
      </c>
    </row>
    <row r="13" customFormat="false" ht="12.75" hidden="false" customHeight="false" outlineLevel="0" collapsed="false">
      <c r="C13" s="0" t="s">
        <v>7</v>
      </c>
      <c r="G13" s="10" t="n">
        <v>0.0094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8</v>
      </c>
      <c r="I15" s="10" t="n">
        <f aca="false">G12+G13</f>
        <v>0.0094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9</v>
      </c>
      <c r="F17" s="11" t="n">
        <v>0.8927</v>
      </c>
      <c r="I17" s="9" t="n">
        <f aca="false">F17*I15</f>
        <v>0.00839138</v>
      </c>
    </row>
    <row r="18" customFormat="false" ht="12.75" hidden="false" customHeight="false" outlineLevel="0" collapsed="false">
      <c r="C18" s="0" t="s">
        <v>10</v>
      </c>
      <c r="F18" s="11" t="n">
        <v>0.1073</v>
      </c>
      <c r="I18" s="9" t="n">
        <f aca="false">F18*I15</f>
        <v>0.00100862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11</v>
      </c>
      <c r="G20" s="10"/>
      <c r="I20" s="9" t="n">
        <v>27</v>
      </c>
      <c r="M20" s="3"/>
    </row>
    <row r="21" customFormat="false" ht="12.75" hidden="false" customHeight="false" outlineLevel="0" collapsed="false">
      <c r="G21" s="10"/>
      <c r="Q21" s="9"/>
    </row>
    <row r="22" customFormat="false" ht="12.75" hidden="false" customHeight="false" outlineLevel="0" collapsed="false">
      <c r="C22" s="0" t="s">
        <v>12</v>
      </c>
      <c r="F22" s="11" t="n">
        <v>0.8927</v>
      </c>
      <c r="G22" s="10"/>
      <c r="I22" s="9" t="n">
        <f aca="false">F22*I20</f>
        <v>24.1029</v>
      </c>
      <c r="Q22" s="8"/>
    </row>
    <row r="23" customFormat="false" ht="12.75" hidden="false" customHeight="false" outlineLevel="0" collapsed="false">
      <c r="C23" s="0" t="s">
        <v>13</v>
      </c>
      <c r="F23" s="11" t="n">
        <v>0.1073</v>
      </c>
      <c r="I23" s="9" t="n">
        <f aca="false">F23*I20</f>
        <v>2.8971</v>
      </c>
    </row>
    <row r="25" customFormat="false" ht="12.75" hidden="false" customHeight="false" outlineLevel="0" collapsed="false">
      <c r="C25" s="0" t="s">
        <v>14</v>
      </c>
      <c r="F25" s="12" t="n">
        <v>0.0131</v>
      </c>
    </row>
    <row r="27" customFormat="false" ht="12.75" hidden="false" customHeight="false" outlineLevel="0" collapsed="false">
      <c r="C27" s="0" t="s">
        <v>15</v>
      </c>
      <c r="F27" s="0" t="n">
        <v>35000</v>
      </c>
    </row>
    <row r="28" customFormat="false" ht="12.75" hidden="false" customHeight="false" outlineLevel="0" collapsed="false">
      <c r="C28" s="0" t="s">
        <v>16</v>
      </c>
      <c r="F28" s="13" t="n">
        <f aca="false">F27/(1-F25)</f>
        <v>35464.5860776168</v>
      </c>
    </row>
    <row r="30" customFormat="false" ht="12.75" hidden="false" customHeight="false" outlineLevel="0" collapsed="false">
      <c r="B30" s="3" t="s">
        <v>17</v>
      </c>
    </row>
    <row r="31" customFormat="false" ht="12.75" hidden="false" customHeight="false" outlineLevel="0" collapsed="false">
      <c r="C31" s="0" t="s">
        <v>6</v>
      </c>
      <c r="G31" s="9" t="n">
        <v>0.003</v>
      </c>
    </row>
    <row r="32" customFormat="false" ht="12.75" hidden="false" customHeight="false" outlineLevel="0" collapsed="false">
      <c r="C32" s="0" t="s">
        <v>7</v>
      </c>
      <c r="G32" s="10" t="n">
        <v>0.0029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8</v>
      </c>
      <c r="I34" s="9" t="n">
        <f aca="false">G31+G32</f>
        <v>0.0059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9</v>
      </c>
      <c r="F36" s="11" t="n">
        <v>0.8927</v>
      </c>
      <c r="I36" s="9" t="n">
        <f aca="false">F36*I34</f>
        <v>0.00526693</v>
      </c>
    </row>
    <row r="37" customFormat="false" ht="12.75" hidden="false" customHeight="false" outlineLevel="0" collapsed="false">
      <c r="C37" s="0" t="s">
        <v>10</v>
      </c>
      <c r="F37" s="11" t="n">
        <v>0.1073</v>
      </c>
      <c r="I37" s="9" t="n">
        <f aca="false">F37*I34</f>
        <v>0.00063307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11</v>
      </c>
      <c r="G39" s="10"/>
      <c r="I39" s="9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12</v>
      </c>
      <c r="F41" s="11" t="n">
        <v>0.8927</v>
      </c>
      <c r="G41" s="10"/>
      <c r="I41" s="9" t="n">
        <f aca="false">F41*I39</f>
        <v>13.3905</v>
      </c>
    </row>
    <row r="42" customFormat="false" ht="12.75" hidden="false" customHeight="false" outlineLevel="0" collapsed="false">
      <c r="C42" s="0" t="s">
        <v>13</v>
      </c>
      <c r="F42" s="11" t="n">
        <v>0.1073</v>
      </c>
      <c r="I42" s="9" t="n">
        <f aca="false">F42*I39</f>
        <v>1.6095</v>
      </c>
    </row>
    <row r="44" customFormat="false" ht="12.75" hidden="false" customHeight="false" outlineLevel="0" collapsed="false">
      <c r="C44" s="0" t="s">
        <v>14</v>
      </c>
      <c r="F44" s="12" t="n">
        <v>0.001</v>
      </c>
    </row>
    <row r="46" customFormat="false" ht="12.75" hidden="false" customHeight="false" outlineLevel="0" collapsed="false">
      <c r="C46" s="0" t="s">
        <v>16</v>
      </c>
      <c r="F46" s="13" t="n">
        <f aca="false">F28</f>
        <v>35464.5860776168</v>
      </c>
    </row>
    <row r="47" customFormat="false" ht="12.75" hidden="false" customHeight="false" outlineLevel="0" collapsed="false">
      <c r="C47" s="0" t="s">
        <v>18</v>
      </c>
      <c r="F47" s="13" t="n">
        <f aca="false">F46/(1-F44)</f>
        <v>35500.0861637806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5" t="s">
        <v>19</v>
      </c>
      <c r="C52" s="3"/>
      <c r="D52" s="3"/>
      <c r="E52" s="3"/>
      <c r="G52" s="14" t="n">
        <f aca="false">(((G9-I17)*(1-F25))-I36)*(1-F44)</f>
        <v>5.56042346762092</v>
      </c>
      <c r="H52" s="15" t="s">
        <v>20</v>
      </c>
      <c r="I52" s="14" t="n">
        <f aca="false">G9-I17-I36</f>
        <v>5.63994169</v>
      </c>
    </row>
    <row r="53" customFormat="false" ht="13.5" hidden="false" customHeight="false" outlineLevel="0" collapsed="false">
      <c r="A53" s="0" t="s">
        <v>21</v>
      </c>
      <c r="G53" s="13" t="n">
        <f aca="false">F47</f>
        <v>35500.0861637806</v>
      </c>
      <c r="K53" s="8"/>
    </row>
    <row r="54" customFormat="false" ht="12.75" hidden="false" customHeight="false" outlineLevel="0" collapsed="false">
      <c r="A54" s="0" t="s">
        <v>22</v>
      </c>
      <c r="D54" s="0" t="s">
        <v>23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197395.51220765</v>
      </c>
      <c r="H56" s="16"/>
      <c r="I56" s="16" t="n">
        <f aca="false">I54*I52</f>
        <v>197397.95915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F27" activeCellId="0" sqref="F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0.99"/>
    <col collapsed="false" customWidth="true" hidden="false" outlineLevel="0" max="9" min="9" style="0" width="9.85"/>
    <col collapsed="false" customWidth="true" hidden="false" outlineLevel="0" max="10" min="10" style="0" width="12.7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2" t="n">
        <v>37135</v>
      </c>
    </row>
    <row r="4" customFormat="false" ht="18" hidden="false" customHeight="true" outlineLevel="0" collapsed="false">
      <c r="A4" s="2"/>
      <c r="C4" s="0" t="s">
        <v>24</v>
      </c>
      <c r="I4" s="17" t="n">
        <v>2.42</v>
      </c>
    </row>
    <row r="5" customFormat="false" ht="12.75" hidden="false" customHeight="false" outlineLevel="0" collapsed="false">
      <c r="I5" s="17"/>
    </row>
    <row r="6" customFormat="false" ht="12.75" hidden="false" customHeight="false" outlineLevel="0" collapsed="false">
      <c r="B6" s="3" t="s">
        <v>25</v>
      </c>
      <c r="I6" s="17"/>
    </row>
    <row r="7" customFormat="false" ht="12.75" hidden="false" customHeight="false" outlineLevel="0" collapsed="false">
      <c r="C7" s="0" t="s">
        <v>6</v>
      </c>
      <c r="G7" s="9" t="n">
        <v>0.0028</v>
      </c>
      <c r="I7" s="17"/>
    </row>
    <row r="8" customFormat="false" ht="12.75" hidden="false" customHeight="false" outlineLevel="0" collapsed="false">
      <c r="C8" s="0" t="s">
        <v>7</v>
      </c>
      <c r="G8" s="10" t="n">
        <f aca="false">0.0022+0.0007</f>
        <v>0.0029</v>
      </c>
      <c r="I8" s="17"/>
    </row>
    <row r="9" customFormat="false" ht="12.75" hidden="false" customHeight="false" outlineLevel="0" collapsed="false">
      <c r="C9" s="0" t="s">
        <v>8</v>
      </c>
      <c r="I9" s="17" t="n">
        <f aca="false">G7+G8</f>
        <v>0.0057</v>
      </c>
    </row>
    <row r="10" customFormat="false" ht="12.75" hidden="false" customHeight="false" outlineLevel="0" collapsed="false">
      <c r="C10" s="0" t="s">
        <v>14</v>
      </c>
      <c r="F10" s="12" t="n">
        <v>0.005</v>
      </c>
      <c r="I10" s="17"/>
    </row>
    <row r="11" customFormat="false" ht="12.75" hidden="false" customHeight="false" outlineLevel="0" collapsed="false">
      <c r="F11" s="12"/>
      <c r="I11" s="17"/>
    </row>
    <row r="12" customFormat="false" ht="12.75" hidden="false" customHeight="false" outlineLevel="0" collapsed="false">
      <c r="C12" s="3" t="s">
        <v>26</v>
      </c>
      <c r="F12" s="12"/>
      <c r="I12" s="17" t="n">
        <f aca="false">ROUND((+I4-I9)*(1-F10),4)</f>
        <v>2.4022</v>
      </c>
    </row>
    <row r="13" customFormat="false" ht="12.75" hidden="false" customHeight="false" outlineLevel="0" collapsed="false">
      <c r="I13" s="17"/>
    </row>
    <row r="14" customFormat="false" ht="12.75" hidden="false" customHeight="false" outlineLevel="0" collapsed="false">
      <c r="I14" s="17"/>
    </row>
    <row r="15" customFormat="false" ht="12.75" hidden="false" customHeight="false" outlineLevel="0" collapsed="false">
      <c r="B15" s="3" t="s">
        <v>5</v>
      </c>
      <c r="I15" s="17"/>
    </row>
    <row r="16" customFormat="false" ht="12.75" hidden="false" customHeight="false" outlineLevel="0" collapsed="false">
      <c r="C16" s="0" t="s">
        <v>6</v>
      </c>
      <c r="G16" s="9" t="n">
        <v>0</v>
      </c>
      <c r="I16" s="17"/>
    </row>
    <row r="17" customFormat="false" ht="12.75" hidden="false" customHeight="false" outlineLevel="0" collapsed="false">
      <c r="C17" s="0" t="s">
        <v>7</v>
      </c>
      <c r="G17" s="10" t="n">
        <f aca="false">0.007+0.0022</f>
        <v>0.0092</v>
      </c>
      <c r="I17" s="17"/>
    </row>
    <row r="18" customFormat="false" ht="12.75" hidden="false" customHeight="false" outlineLevel="0" collapsed="false">
      <c r="C18" s="0" t="s">
        <v>8</v>
      </c>
      <c r="I18" s="17" t="n">
        <f aca="false">G16+G17</f>
        <v>0.0092</v>
      </c>
    </row>
    <row r="19" customFormat="false" ht="12.75" hidden="false" customHeight="false" outlineLevel="0" collapsed="false">
      <c r="C19" s="0" t="s">
        <v>14</v>
      </c>
      <c r="F19" s="12" t="n">
        <v>0.0131</v>
      </c>
      <c r="I19" s="17"/>
    </row>
    <row r="20" customFormat="false" ht="12.75" hidden="false" customHeight="false" outlineLevel="0" collapsed="false">
      <c r="I20" s="17"/>
    </row>
    <row r="21" customFormat="false" ht="13.5" hidden="false" customHeight="false" outlineLevel="0" collapsed="false">
      <c r="C21" s="3" t="s">
        <v>27</v>
      </c>
      <c r="I21" s="18" t="n">
        <f aca="false">ROUND((I4/(1-F19))+I18,4)</f>
        <v>2.4613</v>
      </c>
    </row>
    <row r="22" customFormat="false" ht="13.5" hidden="false" customHeight="false" outlineLevel="0" collapsed="false"/>
    <row r="26" customFormat="false" ht="12.75" hidden="false" customHeight="false" outlineLevel="0" collapsed="false">
      <c r="A26" s="3" t="s">
        <v>28</v>
      </c>
    </row>
    <row r="28" customFormat="false" ht="12.75" hidden="false" customHeight="false" outlineLevel="0" collapsed="false">
      <c r="H28" s="0" t="s">
        <v>29</v>
      </c>
      <c r="J28" s="17" t="n">
        <v>2.295</v>
      </c>
    </row>
    <row r="29" customFormat="false" ht="12.75" hidden="false" customHeight="false" outlineLevel="0" collapsed="false">
      <c r="H29" s="0" t="s">
        <v>24</v>
      </c>
      <c r="J29" s="17" t="n">
        <v>2.42</v>
      </c>
    </row>
    <row r="30" customFormat="false" ht="12.75" hidden="false" customHeight="false" outlineLevel="0" collapsed="false">
      <c r="C30" s="17"/>
      <c r="H30" s="0" t="s">
        <v>30</v>
      </c>
      <c r="J30" s="19" t="n">
        <f aca="false">+I12</f>
        <v>2.4022</v>
      </c>
    </row>
    <row r="31" customFormat="false" ht="12.75" hidden="false" customHeight="false" outlineLevel="0" collapsed="false">
      <c r="C31" s="17"/>
      <c r="H31" s="0" t="s">
        <v>31</v>
      </c>
      <c r="J31" s="19" t="n">
        <f aca="false">+I21</f>
        <v>2.4613</v>
      </c>
    </row>
    <row r="33" customFormat="false" ht="12.75" hidden="false" customHeight="false" outlineLevel="0" collapsed="false">
      <c r="C33" s="0" t="s">
        <v>32</v>
      </c>
    </row>
    <row r="34" customFormat="false" ht="12.75" hidden="false" customHeight="false" outlineLevel="0" collapsed="false">
      <c r="A34" s="0" t="s">
        <v>33</v>
      </c>
      <c r="C34" s="0" t="s">
        <v>34</v>
      </c>
      <c r="D34" s="0" t="s">
        <v>35</v>
      </c>
      <c r="F34" s="0" t="s">
        <v>36</v>
      </c>
      <c r="H34" s="0" t="s">
        <v>37</v>
      </c>
      <c r="J34" s="0" t="s">
        <v>38</v>
      </c>
    </row>
    <row r="35" customFormat="false" ht="12.75" hidden="false" customHeight="false" outlineLevel="0" collapsed="false">
      <c r="A35" s="0" t="n">
        <v>1005704</v>
      </c>
      <c r="C35" s="0" t="s">
        <v>39</v>
      </c>
      <c r="D35" s="0" t="s">
        <v>40</v>
      </c>
      <c r="F35" s="0" t="s">
        <v>41</v>
      </c>
      <c r="H35" s="0" t="n">
        <v>10000</v>
      </c>
      <c r="J35" s="19" t="n">
        <f aca="false">+J28+0.08</f>
        <v>2.375</v>
      </c>
    </row>
    <row r="36" customFormat="false" ht="12.75" hidden="false" customHeight="false" outlineLevel="0" collapsed="false">
      <c r="A36" s="0" t="n">
        <v>1012990</v>
      </c>
      <c r="C36" s="0" t="s">
        <v>39</v>
      </c>
      <c r="D36" s="0" t="s">
        <v>40</v>
      </c>
      <c r="F36" s="0" t="s">
        <v>41</v>
      </c>
      <c r="H36" s="0" t="n">
        <v>19229</v>
      </c>
      <c r="J36" s="19" t="n">
        <f aca="false">+J28+0.09</f>
        <v>2.385</v>
      </c>
    </row>
    <row r="38" customFormat="false" ht="12.75" hidden="false" customHeight="false" outlineLevel="0" collapsed="false">
      <c r="A38" s="0" t="n">
        <v>1009225</v>
      </c>
      <c r="C38" s="0" t="s">
        <v>42</v>
      </c>
      <c r="D38" s="0" t="s">
        <v>43</v>
      </c>
      <c r="F38" s="0" t="s">
        <v>44</v>
      </c>
      <c r="H38" s="0" t="n">
        <v>108</v>
      </c>
      <c r="J38" s="19" t="n">
        <f aca="false">+J28+0.285</f>
        <v>2.58</v>
      </c>
    </row>
    <row r="40" customFormat="false" ht="12.75" hidden="false" customHeight="false" outlineLevel="0" collapsed="false">
      <c r="A40" s="0" t="n">
        <v>1005764</v>
      </c>
      <c r="C40" s="0" t="s">
        <v>45</v>
      </c>
      <c r="D40" s="0" t="s">
        <v>46</v>
      </c>
      <c r="F40" s="0" t="s">
        <v>47</v>
      </c>
      <c r="H40" s="0" t="n">
        <v>50000</v>
      </c>
      <c r="J40" s="19" t="n">
        <f aca="false">+J28+0.18</f>
        <v>2.475</v>
      </c>
    </row>
    <row r="41" customFormat="false" ht="12.75" hidden="false" customHeight="false" outlineLevel="0" collapsed="false">
      <c r="A41" s="0" t="n">
        <v>1003036</v>
      </c>
      <c r="C41" s="0" t="s">
        <v>48</v>
      </c>
      <c r="D41" s="0" t="s">
        <v>43</v>
      </c>
      <c r="F41" s="0" t="s">
        <v>49</v>
      </c>
      <c r="H41" s="0" t="n">
        <v>1200</v>
      </c>
      <c r="J41" s="19" t="n">
        <f aca="false">2.22+1.15</f>
        <v>3.37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15.7"/>
    <col collapsed="false" customWidth="true" hidden="false" outlineLevel="0" max="6" min="6" style="0" width="9.41"/>
    <col collapsed="false" customWidth="true" hidden="false" outlineLevel="0" max="7" min="7" style="0" width="10.99"/>
    <col collapsed="false" customWidth="true" hidden="false" outlineLevel="0" max="9" min="9" style="0" width="9.85"/>
    <col collapsed="false" customWidth="true" hidden="false" outlineLevel="0" max="10" min="10" style="0" width="12.7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/>
    </row>
    <row r="3" customFormat="false" ht="18" hidden="false" customHeight="true" outlineLevel="0" collapsed="false">
      <c r="A3" s="2" t="n">
        <v>37165</v>
      </c>
    </row>
    <row r="5" customFormat="false" ht="15.75" hidden="false" customHeight="false" outlineLevel="0" collapsed="false">
      <c r="A5" s="3" t="s">
        <v>1</v>
      </c>
      <c r="G5" s="4" t="n">
        <v>5.72</v>
      </c>
    </row>
    <row r="6" customFormat="false" ht="15.75" hidden="false" customHeight="false" outlineLevel="0" collapsed="false">
      <c r="A6" s="3" t="s">
        <v>2</v>
      </c>
      <c r="G6" s="4" t="n">
        <v>-0.08</v>
      </c>
    </row>
    <row r="7" customFormat="false" ht="15.75" hidden="false" customHeight="false" outlineLevel="0" collapsed="false">
      <c r="A7" s="3" t="s">
        <v>3</v>
      </c>
      <c r="G7" s="4" t="n">
        <v>0.0136</v>
      </c>
    </row>
    <row r="9" customFormat="false" ht="18" hidden="false" customHeight="false" outlineLevel="0" collapsed="false">
      <c r="A9" s="5" t="s">
        <v>4</v>
      </c>
      <c r="B9" s="6"/>
      <c r="C9" s="6"/>
      <c r="D9" s="6"/>
      <c r="E9" s="6"/>
      <c r="G9" s="7" t="n">
        <f aca="false">G5+G6+G7</f>
        <v>5.6536</v>
      </c>
    </row>
    <row r="10" customFormat="false" ht="12.75" hidden="false" customHeight="false" outlineLevel="0" collapsed="false">
      <c r="K10" s="8"/>
    </row>
    <row r="11" customFormat="false" ht="12.75" hidden="false" customHeight="false" outlineLevel="0" collapsed="false">
      <c r="B11" s="3" t="s">
        <v>5</v>
      </c>
    </row>
    <row r="12" customFormat="false" ht="12.75" hidden="false" customHeight="false" outlineLevel="0" collapsed="false">
      <c r="C12" s="0" t="s">
        <v>6</v>
      </c>
      <c r="G12" s="9" t="n">
        <v>0</v>
      </c>
    </row>
    <row r="13" customFormat="false" ht="12.75" hidden="false" customHeight="false" outlineLevel="0" collapsed="false">
      <c r="C13" s="0" t="s">
        <v>7</v>
      </c>
      <c r="G13" s="10" t="n">
        <v>0.0094</v>
      </c>
    </row>
    <row r="14" customFormat="false" ht="12.75" hidden="false" customHeight="false" outlineLevel="0" collapsed="false">
      <c r="G14" s="10"/>
    </row>
    <row r="15" customFormat="false" ht="12.75" hidden="false" customHeight="false" outlineLevel="0" collapsed="false">
      <c r="C15" s="0" t="s">
        <v>8</v>
      </c>
      <c r="I15" s="10" t="n">
        <f aca="false">G12+G13</f>
        <v>0.0094</v>
      </c>
    </row>
    <row r="16" customFormat="false" ht="12.75" hidden="false" customHeight="false" outlineLevel="0" collapsed="false">
      <c r="I16" s="10"/>
    </row>
    <row r="17" customFormat="false" ht="12.75" hidden="false" customHeight="false" outlineLevel="0" collapsed="false">
      <c r="C17" s="0" t="s">
        <v>9</v>
      </c>
      <c r="F17" s="11" t="n">
        <v>0.8927</v>
      </c>
      <c r="I17" s="9" t="n">
        <f aca="false">F17*I15</f>
        <v>0.00839138</v>
      </c>
    </row>
    <row r="18" customFormat="false" ht="12.75" hidden="false" customHeight="false" outlineLevel="0" collapsed="false">
      <c r="C18" s="0" t="s">
        <v>10</v>
      </c>
      <c r="F18" s="11" t="n">
        <v>0.1073</v>
      </c>
      <c r="I18" s="9" t="n">
        <f aca="false">F18*I15</f>
        <v>0.00100862</v>
      </c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C20" s="0" t="s">
        <v>11</v>
      </c>
      <c r="G20" s="10"/>
      <c r="I20" s="9" t="n">
        <v>27</v>
      </c>
      <c r="M20" s="3"/>
    </row>
    <row r="21" customFormat="false" ht="12.75" hidden="false" customHeight="false" outlineLevel="0" collapsed="false">
      <c r="G21" s="10"/>
      <c r="Q21" s="9"/>
    </row>
    <row r="22" customFormat="false" ht="12.75" hidden="false" customHeight="false" outlineLevel="0" collapsed="false">
      <c r="C22" s="0" t="s">
        <v>12</v>
      </c>
      <c r="F22" s="11" t="n">
        <v>0.8927</v>
      </c>
      <c r="G22" s="10"/>
      <c r="I22" s="9" t="n">
        <f aca="false">F22*I20</f>
        <v>24.1029</v>
      </c>
      <c r="Q22" s="8"/>
    </row>
    <row r="23" customFormat="false" ht="12.75" hidden="false" customHeight="false" outlineLevel="0" collapsed="false">
      <c r="C23" s="0" t="s">
        <v>13</v>
      </c>
      <c r="F23" s="11" t="n">
        <v>0.1073</v>
      </c>
      <c r="I23" s="9" t="n">
        <f aca="false">F23*I20</f>
        <v>2.8971</v>
      </c>
    </row>
    <row r="25" customFormat="false" ht="12.75" hidden="false" customHeight="false" outlineLevel="0" collapsed="false">
      <c r="C25" s="0" t="s">
        <v>14</v>
      </c>
      <c r="F25" s="12" t="n">
        <v>0.0131</v>
      </c>
    </row>
    <row r="27" customFormat="false" ht="12.75" hidden="false" customHeight="false" outlineLevel="0" collapsed="false">
      <c r="C27" s="0" t="s">
        <v>15</v>
      </c>
      <c r="F27" s="0" t="n">
        <v>35000</v>
      </c>
    </row>
    <row r="28" customFormat="false" ht="12.75" hidden="false" customHeight="false" outlineLevel="0" collapsed="false">
      <c r="C28" s="0" t="s">
        <v>16</v>
      </c>
      <c r="F28" s="13" t="n">
        <f aca="false">F27/(1-F25)</f>
        <v>35464.5860776168</v>
      </c>
    </row>
    <row r="30" customFormat="false" ht="12.75" hidden="false" customHeight="false" outlineLevel="0" collapsed="false">
      <c r="B30" s="3" t="s">
        <v>17</v>
      </c>
    </row>
    <row r="31" customFormat="false" ht="12.75" hidden="false" customHeight="false" outlineLevel="0" collapsed="false">
      <c r="C31" s="0" t="s">
        <v>6</v>
      </c>
      <c r="G31" s="9" t="n">
        <v>0.003</v>
      </c>
    </row>
    <row r="32" customFormat="false" ht="12.75" hidden="false" customHeight="false" outlineLevel="0" collapsed="false">
      <c r="C32" s="0" t="s">
        <v>7</v>
      </c>
      <c r="G32" s="10" t="n">
        <v>0.0029</v>
      </c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C34" s="0" t="s">
        <v>8</v>
      </c>
      <c r="I34" s="9" t="n">
        <f aca="false">G31+G32</f>
        <v>0.0059</v>
      </c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C36" s="0" t="s">
        <v>9</v>
      </c>
      <c r="F36" s="11" t="n">
        <v>0.8927</v>
      </c>
      <c r="I36" s="9" t="n">
        <f aca="false">F36*I34</f>
        <v>0.00526693</v>
      </c>
    </row>
    <row r="37" customFormat="false" ht="12.75" hidden="false" customHeight="false" outlineLevel="0" collapsed="false">
      <c r="C37" s="0" t="s">
        <v>10</v>
      </c>
      <c r="F37" s="11" t="n">
        <v>0.1073</v>
      </c>
      <c r="I37" s="9" t="n">
        <f aca="false">F37*I34</f>
        <v>0.00063307</v>
      </c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C39" s="0" t="s">
        <v>11</v>
      </c>
      <c r="G39" s="10"/>
      <c r="I39" s="9" t="n">
        <v>15</v>
      </c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C41" s="0" t="s">
        <v>12</v>
      </c>
      <c r="F41" s="11" t="n">
        <v>0.8927</v>
      </c>
      <c r="G41" s="10"/>
      <c r="I41" s="9" t="n">
        <f aca="false">F41*I39</f>
        <v>13.3905</v>
      </c>
    </row>
    <row r="42" customFormat="false" ht="12.75" hidden="false" customHeight="false" outlineLevel="0" collapsed="false">
      <c r="C42" s="0" t="s">
        <v>13</v>
      </c>
      <c r="F42" s="11" t="n">
        <v>0.1073</v>
      </c>
      <c r="I42" s="9" t="n">
        <f aca="false">F42*I39</f>
        <v>1.6095</v>
      </c>
    </row>
    <row r="44" customFormat="false" ht="12.75" hidden="false" customHeight="false" outlineLevel="0" collapsed="false">
      <c r="C44" s="0" t="s">
        <v>14</v>
      </c>
      <c r="F44" s="12" t="n">
        <v>0.001</v>
      </c>
    </row>
    <row r="46" customFormat="false" ht="12.75" hidden="false" customHeight="false" outlineLevel="0" collapsed="false">
      <c r="C46" s="0" t="s">
        <v>16</v>
      </c>
      <c r="F46" s="13" t="n">
        <f aca="false">F28</f>
        <v>35464.5860776168</v>
      </c>
    </row>
    <row r="47" customFormat="false" ht="12.75" hidden="false" customHeight="false" outlineLevel="0" collapsed="false">
      <c r="C47" s="0" t="s">
        <v>18</v>
      </c>
      <c r="F47" s="13" t="n">
        <f aca="false">F46/(1-F44)</f>
        <v>35500.0861637806</v>
      </c>
    </row>
    <row r="51" customFormat="false" ht="13.5" hidden="false" customHeight="false" outlineLevel="0" collapsed="false"/>
    <row r="52" customFormat="false" ht="25.5" hidden="false" customHeight="true" outlineLevel="0" collapsed="false">
      <c r="A52" s="5" t="s">
        <v>19</v>
      </c>
      <c r="C52" s="3"/>
      <c r="D52" s="3"/>
      <c r="E52" s="3"/>
      <c r="G52" s="14" t="n">
        <f aca="false">(((G9-I17)*(1-F25))-I36)*(1-F44)</f>
        <v>5.56042346762092</v>
      </c>
      <c r="H52" s="15" t="s">
        <v>20</v>
      </c>
      <c r="I52" s="14" t="n">
        <f aca="false">G9-I17-I36</f>
        <v>5.63994169</v>
      </c>
    </row>
    <row r="53" customFormat="false" ht="13.5" hidden="false" customHeight="false" outlineLevel="0" collapsed="false">
      <c r="A53" s="0" t="s">
        <v>21</v>
      </c>
      <c r="G53" s="13" t="n">
        <f aca="false">F47</f>
        <v>35500.0861637806</v>
      </c>
      <c r="K53" s="8"/>
    </row>
    <row r="54" customFormat="false" ht="12.75" hidden="false" customHeight="false" outlineLevel="0" collapsed="false">
      <c r="A54" s="0" t="s">
        <v>22</v>
      </c>
      <c r="D54" s="0" t="s">
        <v>23</v>
      </c>
      <c r="I54" s="0" t="n">
        <v>35000</v>
      </c>
    </row>
    <row r="56" customFormat="false" ht="12.75" hidden="false" customHeight="false" outlineLevel="0" collapsed="false">
      <c r="G56" s="16" t="n">
        <f aca="false">G53*G52</f>
        <v>197395.51220765</v>
      </c>
      <c r="H56" s="16"/>
      <c r="I56" s="16" t="n">
        <f aca="false">I54*I52</f>
        <v>197397.95915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4.99"/>
    <col collapsed="false" customWidth="true" hidden="false" outlineLevel="0" max="4" min="4" style="0" width="9.41"/>
    <col collapsed="false" customWidth="true" hidden="false" outlineLevel="0" max="5" min="5" style="0" width="0.99"/>
    <col collapsed="false" customWidth="true" hidden="false" outlineLevel="0" max="6" min="6" style="0" width="9.41"/>
    <col collapsed="false" customWidth="true" hidden="false" outlineLevel="0" max="7" min="7" style="0" width="11.42"/>
    <col collapsed="false" customWidth="true" hidden="false" outlineLevel="0" max="9" min="9" style="0" width="11.42"/>
    <col collapsed="false" customWidth="true" hidden="false" outlineLevel="0" max="10" min="10" style="0" width="13.28"/>
    <col collapsed="false" customWidth="true" hidden="false" outlineLevel="0" max="11" min="11" style="0" width="11.7"/>
    <col collapsed="false" customWidth="true" hidden="false" outlineLevel="0" max="13" min="13" style="0" width="14.85"/>
  </cols>
  <sheetData>
    <row r="1" customFormat="false" ht="12.75" hidden="false" customHeight="false" outlineLevel="0" collapsed="false">
      <c r="A1" s="20"/>
      <c r="B1" s="20"/>
      <c r="C1" s="20"/>
      <c r="D1" s="20"/>
      <c r="E1" s="20"/>
      <c r="F1" s="20"/>
      <c r="G1" s="20"/>
      <c r="H1" s="20"/>
      <c r="I1" s="20"/>
      <c r="J1" s="20" t="s">
        <v>50</v>
      </c>
      <c r="K1" s="20" t="s">
        <v>51</v>
      </c>
      <c r="L1" s="20" t="s">
        <v>51</v>
      </c>
      <c r="M1" s="20" t="s">
        <v>51</v>
      </c>
    </row>
    <row r="2" customFormat="false" ht="12.75" hidden="false" customHeight="false" outlineLevel="0" collapsed="false">
      <c r="A2" s="20"/>
      <c r="B2" s="20"/>
      <c r="C2" s="20" t="s">
        <v>52</v>
      </c>
      <c r="D2" s="20"/>
      <c r="E2" s="20"/>
      <c r="F2" s="20" t="s">
        <v>53</v>
      </c>
      <c r="G2" s="20" t="s">
        <v>54</v>
      </c>
      <c r="H2" s="20" t="s">
        <v>55</v>
      </c>
      <c r="I2" s="20" t="s">
        <v>56</v>
      </c>
      <c r="J2" s="20" t="s">
        <v>57</v>
      </c>
      <c r="K2" s="20"/>
      <c r="L2" s="20" t="s">
        <v>56</v>
      </c>
      <c r="M2" s="20" t="s">
        <v>57</v>
      </c>
    </row>
    <row r="3" customFormat="false" ht="18" hidden="false" customHeight="true" outlineLevel="0" collapsed="false">
      <c r="A3" s="20" t="s">
        <v>58</v>
      </c>
      <c r="B3" s="20"/>
      <c r="C3" s="21" t="n">
        <v>35000</v>
      </c>
      <c r="D3" s="21"/>
      <c r="E3" s="21" t="n">
        <v>31</v>
      </c>
      <c r="F3" s="21" t="n">
        <f aca="false">E3*C3</f>
        <v>1085000</v>
      </c>
      <c r="G3" s="22" t="n">
        <v>2.9</v>
      </c>
      <c r="H3" s="22" t="n">
        <v>0.16</v>
      </c>
      <c r="I3" s="22" t="n">
        <f aca="false">H3+G3</f>
        <v>3.06</v>
      </c>
      <c r="J3" s="23" t="n">
        <f aca="false">I3*F3</f>
        <v>3320100</v>
      </c>
      <c r="K3" s="22" t="n">
        <v>0.0136</v>
      </c>
      <c r="L3" s="22" t="n">
        <f aca="false">K3+I3</f>
        <v>3.0736</v>
      </c>
      <c r="M3" s="23" t="n">
        <f aca="false">L3*F3</f>
        <v>3334856</v>
      </c>
    </row>
    <row r="4" customFormat="false" ht="12.75" hidden="false" customHeight="false" outlineLevel="0" collapsed="false">
      <c r="A4" s="20" t="s">
        <v>59</v>
      </c>
      <c r="B4" s="20"/>
      <c r="C4" s="21" t="n">
        <v>35000</v>
      </c>
      <c r="D4" s="21"/>
      <c r="E4" s="21" t="n">
        <v>29</v>
      </c>
      <c r="F4" s="21" t="n">
        <f aca="false">E4*C4</f>
        <v>1015000</v>
      </c>
      <c r="G4" s="22" t="n">
        <v>3.27</v>
      </c>
      <c r="H4" s="22" t="n">
        <v>0.3</v>
      </c>
      <c r="I4" s="22" t="n">
        <f aca="false">H4+G4</f>
        <v>3.57</v>
      </c>
      <c r="J4" s="23" t="n">
        <f aca="false">I4*F4</f>
        <v>3623550</v>
      </c>
      <c r="K4" s="22" t="n">
        <v>0.0136</v>
      </c>
      <c r="L4" s="22" t="n">
        <f aca="false">K4+I4</f>
        <v>3.5836</v>
      </c>
      <c r="M4" s="23" t="n">
        <f aca="false">L4*F4</f>
        <v>3637354</v>
      </c>
    </row>
    <row r="5" customFormat="false" ht="12.75" hidden="false" customHeight="false" outlineLevel="0" collapsed="false">
      <c r="A5" s="20" t="s">
        <v>60</v>
      </c>
      <c r="B5" s="20"/>
      <c r="C5" s="21" t="n">
        <v>35000</v>
      </c>
      <c r="D5" s="21"/>
      <c r="E5" s="21" t="n">
        <v>31</v>
      </c>
      <c r="F5" s="21" t="n">
        <f aca="false">E5*C5</f>
        <v>1085000</v>
      </c>
      <c r="G5" s="22" t="n">
        <v>2.95</v>
      </c>
      <c r="H5" s="22" t="n">
        <v>0.05</v>
      </c>
      <c r="I5" s="22" t="n">
        <f aca="false">H5+G5</f>
        <v>3</v>
      </c>
      <c r="J5" s="23" t="n">
        <f aca="false">I5*F5</f>
        <v>3255000</v>
      </c>
      <c r="K5" s="22" t="n">
        <v>0.0136</v>
      </c>
      <c r="L5" s="22" t="n">
        <f aca="false">K5+I5</f>
        <v>3.0136</v>
      </c>
      <c r="M5" s="23" t="n">
        <f aca="false">L5*F5</f>
        <v>3269756</v>
      </c>
    </row>
    <row r="6" customFormat="false" ht="12.75" hidden="false" customHeight="false" outlineLevel="0" collapsed="false">
      <c r="A6" s="20" t="s">
        <v>61</v>
      </c>
      <c r="B6" s="20"/>
      <c r="C6" s="21" t="n">
        <v>35000</v>
      </c>
      <c r="D6" s="21"/>
      <c r="E6" s="21" t="n">
        <v>30</v>
      </c>
      <c r="F6" s="21" t="n">
        <f aca="false">E6*C6</f>
        <v>1050000</v>
      </c>
      <c r="G6" s="22" t="n">
        <v>3.13</v>
      </c>
      <c r="H6" s="22" t="n">
        <v>0.015</v>
      </c>
      <c r="I6" s="22" t="n">
        <f aca="false">H6+G6</f>
        <v>3.145</v>
      </c>
      <c r="J6" s="23" t="n">
        <f aca="false">I6*F6</f>
        <v>3302250</v>
      </c>
      <c r="K6" s="22" t="n">
        <v>0.0136</v>
      </c>
      <c r="L6" s="22" t="n">
        <f aca="false">K6+I6</f>
        <v>3.1586</v>
      </c>
      <c r="M6" s="23" t="n">
        <f aca="false">L6*F6</f>
        <v>3316530</v>
      </c>
    </row>
    <row r="7" customFormat="false" ht="12.75" hidden="false" customHeight="false" outlineLevel="0" collapsed="false">
      <c r="A7" s="20" t="s">
        <v>62</v>
      </c>
      <c r="B7" s="20"/>
      <c r="C7" s="21" t="n">
        <v>35000</v>
      </c>
      <c r="D7" s="21"/>
      <c r="E7" s="21" t="n">
        <v>31</v>
      </c>
      <c r="F7" s="21" t="n">
        <f aca="false">E7*C7</f>
        <v>1085000</v>
      </c>
      <c r="G7" s="22" t="n">
        <v>3.38</v>
      </c>
      <c r="H7" s="22" t="n">
        <v>0.015</v>
      </c>
      <c r="I7" s="22" t="n">
        <f aca="false">H7+G7</f>
        <v>3.395</v>
      </c>
      <c r="J7" s="23" t="n">
        <f aca="false">I7*F7</f>
        <v>3683575</v>
      </c>
      <c r="K7" s="22" t="n">
        <v>0.0136</v>
      </c>
      <c r="L7" s="22" t="n">
        <f aca="false">K7+I7</f>
        <v>3.4086</v>
      </c>
      <c r="M7" s="23" t="n">
        <f aca="false">L7*F7</f>
        <v>3698331</v>
      </c>
    </row>
    <row r="8" customFormat="false" ht="12.75" hidden="false" customHeight="false" outlineLevel="0" collapsed="false">
      <c r="A8" s="20" t="s">
        <v>63</v>
      </c>
      <c r="B8" s="20"/>
      <c r="C8" s="21" t="n">
        <v>35000</v>
      </c>
      <c r="D8" s="21"/>
      <c r="E8" s="21" t="n">
        <v>30</v>
      </c>
      <c r="F8" s="21" t="n">
        <f aca="false">E8*C8</f>
        <v>1050000</v>
      </c>
      <c r="G8" s="22" t="n">
        <v>4.67</v>
      </c>
      <c r="H8" s="22" t="n">
        <v>0.015</v>
      </c>
      <c r="I8" s="22" t="n">
        <f aca="false">H8+G8</f>
        <v>4.685</v>
      </c>
      <c r="J8" s="23" t="n">
        <f aca="false">I8*F8</f>
        <v>4919250</v>
      </c>
      <c r="K8" s="22" t="n">
        <v>0.0136</v>
      </c>
      <c r="L8" s="22" t="n">
        <f aca="false">K8+I8</f>
        <v>4.6986</v>
      </c>
      <c r="M8" s="23" t="n">
        <f aca="false">L8*F8</f>
        <v>4933530</v>
      </c>
    </row>
    <row r="9" customFormat="false" ht="12.75" hidden="false" customHeight="false" outlineLevel="0" collapsed="false">
      <c r="A9" s="20" t="s">
        <v>64</v>
      </c>
      <c r="B9" s="20"/>
      <c r="C9" s="21" t="n">
        <v>35000</v>
      </c>
      <c r="D9" s="21"/>
      <c r="E9" s="21" t="n">
        <v>31</v>
      </c>
      <c r="F9" s="21" t="n">
        <f aca="false">E9*C9</f>
        <v>1085000</v>
      </c>
      <c r="G9" s="22" t="n">
        <v>4.72</v>
      </c>
      <c r="H9" s="22" t="n">
        <v>-0.1</v>
      </c>
      <c r="I9" s="22" t="n">
        <f aca="false">H9+G9</f>
        <v>4.62</v>
      </c>
      <c r="J9" s="23" t="n">
        <f aca="false">I9*F9</f>
        <v>5012700</v>
      </c>
      <c r="K9" s="22" t="n">
        <v>0.0136</v>
      </c>
      <c r="L9" s="22" t="n">
        <f aca="false">K9+I9</f>
        <v>4.6336</v>
      </c>
      <c r="M9" s="23" t="n">
        <f aca="false">L9*F9</f>
        <v>5027456</v>
      </c>
    </row>
    <row r="10" customFormat="false" ht="12.75" hidden="false" customHeight="false" outlineLevel="0" collapsed="false">
      <c r="A10" s="20" t="s">
        <v>65</v>
      </c>
      <c r="B10" s="20"/>
      <c r="C10" s="21" t="n">
        <v>35000</v>
      </c>
      <c r="D10" s="21"/>
      <c r="E10" s="21" t="n">
        <v>31</v>
      </c>
      <c r="F10" s="21" t="n">
        <f aca="false">E10*C10</f>
        <v>1085000</v>
      </c>
      <c r="G10" s="22" t="n">
        <v>4.12</v>
      </c>
      <c r="H10" s="22" t="n">
        <v>-0.1</v>
      </c>
      <c r="I10" s="22" t="n">
        <f aca="false">H10+G10</f>
        <v>4.02</v>
      </c>
      <c r="J10" s="23" t="n">
        <f aca="false">I10*F10</f>
        <v>4361700</v>
      </c>
      <c r="K10" s="22" t="n">
        <v>0.0136</v>
      </c>
      <c r="L10" s="22" t="n">
        <f aca="false">K10+I10</f>
        <v>4.0336</v>
      </c>
      <c r="M10" s="23" t="n">
        <f aca="false">L10*F10</f>
        <v>4376456</v>
      </c>
    </row>
    <row r="11" customFormat="false" ht="12.75" hidden="false" customHeight="false" outlineLevel="0" collapsed="false">
      <c r="A11" s="20" t="s">
        <v>66</v>
      </c>
      <c r="B11" s="20"/>
      <c r="C11" s="21" t="n">
        <v>35000</v>
      </c>
      <c r="D11" s="21"/>
      <c r="E11" s="21" t="n">
        <v>30</v>
      </c>
      <c r="F11" s="21" t="n">
        <f aca="false">E11*C11</f>
        <v>1050000</v>
      </c>
      <c r="G11" s="22" t="n">
        <v>4.93</v>
      </c>
      <c r="H11" s="22" t="n">
        <v>-0.08</v>
      </c>
      <c r="I11" s="22" t="n">
        <f aca="false">H11+G11</f>
        <v>4.85</v>
      </c>
      <c r="J11" s="23" t="n">
        <f aca="false">I11*F11</f>
        <v>5092500</v>
      </c>
      <c r="K11" s="22" t="n">
        <v>0.0136</v>
      </c>
      <c r="L11" s="22" t="n">
        <f aca="false">K11+I11</f>
        <v>4.8636</v>
      </c>
      <c r="M11" s="23" t="n">
        <f aca="false">L11*F11</f>
        <v>5106780</v>
      </c>
    </row>
    <row r="12" customFormat="false" ht="12.75" hidden="false" customHeight="false" outlineLevel="0" collapsed="false">
      <c r="A12" s="20" t="s">
        <v>67</v>
      </c>
      <c r="B12" s="20"/>
      <c r="C12" s="21" t="n">
        <v>35000</v>
      </c>
      <c r="D12" s="21"/>
      <c r="E12" s="21" t="n">
        <v>31</v>
      </c>
      <c r="F12" s="21" t="n">
        <f aca="false">E12*C12</f>
        <v>1085000</v>
      </c>
      <c r="G12" s="22" t="n">
        <v>5.72</v>
      </c>
      <c r="H12" s="22" t="n">
        <v>-0.08</v>
      </c>
      <c r="I12" s="22" t="n">
        <f aca="false">H12+G12</f>
        <v>5.64</v>
      </c>
      <c r="J12" s="23" t="n">
        <f aca="false">I12*F12</f>
        <v>6119400</v>
      </c>
      <c r="K12" s="22" t="n">
        <v>0.0136</v>
      </c>
      <c r="L12" s="22" t="n">
        <f aca="false">K12+I12</f>
        <v>5.6536</v>
      </c>
      <c r="M12" s="23" t="n">
        <f aca="false">L12*F12</f>
        <v>6134156</v>
      </c>
    </row>
    <row r="13" customFormat="false" ht="12.75" hidden="false" customHeight="false" outlineLevel="0" collapsed="false">
      <c r="A13" s="20" t="s">
        <v>68</v>
      </c>
      <c r="B13" s="20"/>
      <c r="C13" s="21" t="n">
        <v>35000</v>
      </c>
      <c r="D13" s="21"/>
      <c r="E13" s="21" t="n">
        <v>30</v>
      </c>
      <c r="F13" s="21" t="n">
        <f aca="false">E13*C13</f>
        <v>1050000</v>
      </c>
      <c r="G13" s="22" t="n">
        <v>4.96</v>
      </c>
      <c r="H13" s="22" t="n">
        <v>0.03</v>
      </c>
      <c r="I13" s="22" t="n">
        <f aca="false">H13+G13</f>
        <v>4.99</v>
      </c>
      <c r="J13" s="23" t="n">
        <f aca="false">I13*F13</f>
        <v>5239500</v>
      </c>
      <c r="K13" s="22" t="n">
        <v>0.0136</v>
      </c>
      <c r="L13" s="22" t="n">
        <f aca="false">K13+I13</f>
        <v>5.0036</v>
      </c>
      <c r="M13" s="23" t="n">
        <f aca="false">L13*F13</f>
        <v>5253780</v>
      </c>
    </row>
    <row r="14" customFormat="false" ht="12.75" hidden="false" customHeight="false" outlineLevel="0" collapsed="false">
      <c r="A14" s="20" t="s">
        <v>69</v>
      </c>
      <c r="B14" s="20"/>
      <c r="C14" s="21" t="n">
        <v>35000</v>
      </c>
      <c r="D14" s="21"/>
      <c r="E14" s="21" t="n">
        <v>31</v>
      </c>
      <c r="F14" s="21" t="n">
        <f aca="false">E14*C14</f>
        <v>1085000</v>
      </c>
      <c r="G14" s="22" t="n">
        <v>6.74</v>
      </c>
      <c r="H14" s="22" t="n">
        <v>0.04</v>
      </c>
      <c r="I14" s="22" t="n">
        <f aca="false">H14+G14</f>
        <v>6.78</v>
      </c>
      <c r="J14" s="23" t="n">
        <f aca="false">I14*F14</f>
        <v>7356300</v>
      </c>
      <c r="K14" s="22" t="n">
        <v>0.0136</v>
      </c>
      <c r="L14" s="22" t="n">
        <f aca="false">K14+I14</f>
        <v>6.7936</v>
      </c>
      <c r="M14" s="23" t="n">
        <f aca="false">L14*F14</f>
        <v>7371056</v>
      </c>
    </row>
    <row r="15" customFormat="false" ht="14.25" hidden="false" customHeight="false" outlineLevel="0" collapsed="false">
      <c r="A15" s="20"/>
      <c r="B15" s="20"/>
      <c r="C15" s="20"/>
      <c r="D15" s="20"/>
      <c r="E15" s="20"/>
      <c r="F15" s="20"/>
      <c r="G15" s="20"/>
      <c r="H15" s="20"/>
      <c r="I15" s="24"/>
      <c r="J15" s="20"/>
      <c r="K15" s="25"/>
    </row>
    <row r="16" customFormat="false" ht="14.25" hidden="false" customHeight="false" outlineLevel="0" collapsed="false">
      <c r="A16" s="25"/>
      <c r="B16" s="25"/>
      <c r="C16" s="25"/>
      <c r="D16" s="25"/>
      <c r="E16" s="25"/>
      <c r="F16" s="25"/>
      <c r="G16" s="25"/>
      <c r="H16" s="25"/>
      <c r="I16" s="26"/>
      <c r="J16" s="25"/>
      <c r="K16" s="25"/>
    </row>
    <row r="17" customFormat="false" ht="14.25" hidden="false" customHeight="false" outlineLevel="0" collapsed="false">
      <c r="A17" s="25"/>
      <c r="B17" s="25"/>
      <c r="C17" s="25"/>
      <c r="D17" s="25"/>
      <c r="E17" s="25"/>
      <c r="F17" s="27"/>
      <c r="G17" s="25"/>
      <c r="H17" s="25"/>
      <c r="I17" s="28"/>
      <c r="J17" s="25"/>
      <c r="K17" s="25"/>
    </row>
    <row r="18" customFormat="false" ht="14.25" hidden="false" customHeight="false" outlineLevel="0" collapsed="false">
      <c r="A18" s="25"/>
      <c r="B18" s="25"/>
      <c r="C18" s="25"/>
      <c r="D18" s="25"/>
      <c r="E18" s="25"/>
      <c r="F18" s="27"/>
      <c r="G18" s="25"/>
      <c r="H18" s="25"/>
      <c r="I18" s="28"/>
      <c r="J18" s="25"/>
      <c r="K18" s="25"/>
    </row>
    <row r="19" customFormat="false" ht="12.75" hidden="false" customHeight="false" outlineLevel="0" collapsed="false">
      <c r="G19" s="10"/>
    </row>
    <row r="20" customFormat="false" ht="12.75" hidden="false" customHeight="false" outlineLevel="0" collapsed="false">
      <c r="G20" s="10"/>
      <c r="I20" s="9"/>
      <c r="M20" s="3"/>
    </row>
    <row r="21" customFormat="false" ht="12.75" hidden="false" customHeight="false" outlineLevel="0" collapsed="false">
      <c r="G21" s="10"/>
      <c r="Q21" s="9"/>
    </row>
    <row r="22" customFormat="false" ht="12.75" hidden="false" customHeight="false" outlineLevel="0" collapsed="false">
      <c r="F22" s="11"/>
      <c r="G22" s="10"/>
      <c r="I22" s="9"/>
      <c r="Q22" s="8"/>
    </row>
    <row r="23" customFormat="false" ht="12.75" hidden="false" customHeight="false" outlineLevel="0" collapsed="false">
      <c r="F23" s="11"/>
      <c r="I23" s="9"/>
    </row>
    <row r="25" customFormat="false" ht="12.75" hidden="false" customHeight="false" outlineLevel="0" collapsed="false">
      <c r="F25" s="12"/>
    </row>
    <row r="28" customFormat="false" ht="12.75" hidden="false" customHeight="false" outlineLevel="0" collapsed="false">
      <c r="F28" s="13"/>
    </row>
    <row r="30" customFormat="false" ht="12.75" hidden="false" customHeight="false" outlineLevel="0" collapsed="false">
      <c r="B30" s="3"/>
    </row>
    <row r="31" customFormat="false" ht="12.75" hidden="false" customHeight="false" outlineLevel="0" collapsed="false">
      <c r="G31" s="9"/>
    </row>
    <row r="32" customFormat="false" ht="12.75" hidden="false" customHeight="false" outlineLevel="0" collapsed="false">
      <c r="G32" s="10"/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I34" s="9"/>
    </row>
    <row r="35" customFormat="false" ht="12.75" hidden="false" customHeight="false" outlineLevel="0" collapsed="false">
      <c r="I35" s="10"/>
    </row>
    <row r="36" customFormat="false" ht="12.75" hidden="false" customHeight="false" outlineLevel="0" collapsed="false">
      <c r="F36" s="11"/>
      <c r="I36" s="9"/>
    </row>
    <row r="37" customFormat="false" ht="12.75" hidden="false" customHeight="false" outlineLevel="0" collapsed="false">
      <c r="F37" s="11"/>
      <c r="I37" s="9"/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G39" s="10"/>
      <c r="I39" s="9"/>
    </row>
    <row r="40" customFormat="false" ht="12.75" hidden="false" customHeight="false" outlineLevel="0" collapsed="false">
      <c r="G40" s="10"/>
    </row>
    <row r="41" customFormat="false" ht="12.75" hidden="false" customHeight="false" outlineLevel="0" collapsed="false">
      <c r="F41" s="11"/>
      <c r="G41" s="10"/>
      <c r="I41" s="9"/>
    </row>
    <row r="42" customFormat="false" ht="12.75" hidden="false" customHeight="false" outlineLevel="0" collapsed="false">
      <c r="F42" s="11"/>
      <c r="I42" s="9"/>
    </row>
    <row r="44" customFormat="false" ht="12.75" hidden="false" customHeight="false" outlineLevel="0" collapsed="false">
      <c r="F44" s="12"/>
    </row>
    <row r="46" customFormat="false" ht="12.75" hidden="false" customHeight="false" outlineLevel="0" collapsed="false">
      <c r="F46" s="13"/>
    </row>
    <row r="47" customFormat="false" ht="12.75" hidden="false" customHeight="false" outlineLevel="0" collapsed="false">
      <c r="F47" s="13"/>
    </row>
    <row r="51" customFormat="false" ht="13.5" hidden="false" customHeight="false" outlineLevel="0" collapsed="false"/>
    <row r="52" customFormat="false" ht="25.5" hidden="false" customHeight="true" outlineLevel="0" collapsed="false">
      <c r="A52" s="5"/>
      <c r="C52" s="3"/>
      <c r="D52" s="3"/>
      <c r="E52" s="3"/>
      <c r="G52" s="14"/>
      <c r="H52" s="15"/>
      <c r="I52" s="14"/>
    </row>
    <row r="53" customFormat="false" ht="13.5" hidden="false" customHeight="false" outlineLevel="0" collapsed="false">
      <c r="G53" s="13"/>
      <c r="K53" s="8"/>
    </row>
    <row r="56" customFormat="false" ht="12.75" hidden="false" customHeight="false" outlineLevel="0" collapsed="false">
      <c r="G56" s="16"/>
      <c r="H56" s="16"/>
      <c r="I56" s="16"/>
    </row>
    <row r="63" customFormat="false" ht="12.75" hidden="false" customHeight="false" outlineLevel="0" collapsed="false">
      <c r="G63" s="0" t="s">
        <v>70</v>
      </c>
      <c r="I63" s="0" t="s">
        <v>71</v>
      </c>
      <c r="J63" s="0" t="s">
        <v>72</v>
      </c>
    </row>
    <row r="64" customFormat="false" ht="12.75" hidden="false" customHeight="false" outlineLevel="0" collapsed="false">
      <c r="A64" s="0" t="s">
        <v>73</v>
      </c>
      <c r="B64" s="0" t="s">
        <v>74</v>
      </c>
      <c r="C64" s="0" t="s">
        <v>75</v>
      </c>
      <c r="D64" s="29" t="n">
        <v>2001</v>
      </c>
      <c r="E64" s="0" t="s">
        <v>60</v>
      </c>
      <c r="F64" s="29" t="n">
        <v>2007</v>
      </c>
      <c r="G64" s="0" t="s">
        <v>76</v>
      </c>
      <c r="H64" s="30" t="n">
        <v>0.25</v>
      </c>
      <c r="I64" s="31" t="n">
        <v>1200</v>
      </c>
      <c r="J64" s="32" t="e">
        <f aca="false">#REF!+H64</f>
        <v>#REF!</v>
      </c>
      <c r="K64" s="33" t="e">
        <f aca="false">J64*I64</f>
        <v>#REF!</v>
      </c>
    </row>
    <row r="65" customFormat="false" ht="12.75" hidden="false" customHeight="false" outlineLevel="0" collapsed="false">
      <c r="A65" s="0" t="s">
        <v>77</v>
      </c>
      <c r="B65" s="0" t="s">
        <v>74</v>
      </c>
      <c r="C65" s="0" t="s">
        <v>75</v>
      </c>
      <c r="D65" s="29" t="n">
        <v>2001</v>
      </c>
      <c r="E65" s="0" t="s">
        <v>60</v>
      </c>
      <c r="F65" s="29" t="n">
        <v>2001</v>
      </c>
      <c r="G65" s="0" t="s">
        <v>76</v>
      </c>
      <c r="H65" s="30" t="n">
        <v>0.1</v>
      </c>
      <c r="I65" s="31" t="n">
        <v>10000</v>
      </c>
      <c r="J65" s="32" t="e">
        <f aca="false">#REF!+H65</f>
        <v>#REF!</v>
      </c>
      <c r="K65" s="33" t="e">
        <f aca="false">J65*I65</f>
        <v>#REF!</v>
      </c>
    </row>
    <row r="66" customFormat="false" ht="12.75" hidden="false" customHeight="false" outlineLevel="0" collapsed="false">
      <c r="A66" s="0" t="s">
        <v>78</v>
      </c>
      <c r="B66" s="0" t="s">
        <v>74</v>
      </c>
      <c r="C66" s="0" t="s">
        <v>75</v>
      </c>
      <c r="D66" s="29" t="n">
        <v>2001</v>
      </c>
      <c r="E66" s="0" t="s">
        <v>60</v>
      </c>
      <c r="F66" s="29" t="n">
        <v>2001</v>
      </c>
      <c r="G66" s="0" t="s">
        <v>76</v>
      </c>
      <c r="H66" s="30" t="n">
        <v>0.1</v>
      </c>
      <c r="I66" s="31" t="n">
        <v>5000</v>
      </c>
      <c r="J66" s="32" t="e">
        <f aca="false">#REF!+H66</f>
        <v>#REF!</v>
      </c>
      <c r="K66" s="33" t="e">
        <f aca="false">J66*I66</f>
        <v>#REF!</v>
      </c>
    </row>
    <row r="67" customFormat="false" ht="12.75" hidden="false" customHeight="false" outlineLevel="0" collapsed="false">
      <c r="A67" s="0" t="s">
        <v>79</v>
      </c>
      <c r="B67" s="0" t="s">
        <v>80</v>
      </c>
      <c r="C67" s="0" t="s">
        <v>75</v>
      </c>
      <c r="D67" s="29" t="n">
        <v>2001</v>
      </c>
      <c r="G67" s="0" t="s">
        <v>81</v>
      </c>
      <c r="H67" s="30" t="n">
        <v>12</v>
      </c>
      <c r="I67" s="31" t="n">
        <v>2000</v>
      </c>
      <c r="J67" s="32" t="n">
        <f aca="false">H67</f>
        <v>12</v>
      </c>
      <c r="K67" s="33" t="n">
        <f aca="false">J67*I67</f>
        <v>24000</v>
      </c>
    </row>
    <row r="68" customFormat="false" ht="12.75" hidden="false" customHeight="false" outlineLevel="0" collapsed="false">
      <c r="A68" s="0" t="s">
        <v>82</v>
      </c>
      <c r="B68" s="0" t="s">
        <v>80</v>
      </c>
      <c r="C68" s="0" t="s">
        <v>75</v>
      </c>
      <c r="D68" s="29" t="n">
        <v>2001</v>
      </c>
      <c r="G68" s="0" t="s">
        <v>81</v>
      </c>
      <c r="H68" s="30"/>
      <c r="I68" s="31" t="n">
        <v>16800</v>
      </c>
      <c r="J68" s="32" t="n">
        <v>10.91</v>
      </c>
      <c r="K68" s="33" t="n">
        <f aca="false">J68*I68</f>
        <v>183288</v>
      </c>
    </row>
    <row r="69" customFormat="false" ht="12.75" hidden="false" customHeight="false" outlineLevel="0" collapsed="false">
      <c r="D69" s="29"/>
      <c r="H69" s="30"/>
      <c r="J69" s="32"/>
      <c r="K69" s="33"/>
    </row>
    <row r="70" customFormat="false" ht="12.75" hidden="false" customHeight="false" outlineLevel="0" collapsed="false">
      <c r="D70" s="29"/>
      <c r="H70" s="30"/>
      <c r="I70" s="31" t="n">
        <f aca="false">SUM(I64:I69)</f>
        <v>35000</v>
      </c>
      <c r="J70" s="34" t="e">
        <f aca="false">K70/I70</f>
        <v>#REF!</v>
      </c>
      <c r="K70" s="35" t="e">
        <f aca="false">SUM(K64:K69)</f>
        <v>#REF!</v>
      </c>
    </row>
    <row r="71" customFormat="false" ht="12.75" hidden="false" customHeight="false" outlineLevel="0" collapsed="false">
      <c r="D71" s="29"/>
      <c r="H71" s="30"/>
      <c r="J71" s="32"/>
      <c r="K71" s="33"/>
    </row>
    <row r="72" customFormat="false" ht="12.75" hidden="false" customHeight="false" outlineLevel="0" collapsed="false">
      <c r="D72" s="29"/>
      <c r="H72" s="30"/>
      <c r="J72" s="32"/>
      <c r="K72" s="33"/>
    </row>
    <row r="73" customFormat="false" ht="12.75" hidden="false" customHeight="false" outlineLevel="0" collapsed="false">
      <c r="D73" s="29"/>
      <c r="H73" s="30"/>
      <c r="J73" s="32"/>
    </row>
    <row r="74" customFormat="false" ht="12.75" hidden="false" customHeight="false" outlineLevel="0" collapsed="false">
      <c r="H74" s="30"/>
      <c r="J74" s="32"/>
    </row>
    <row r="75" customFormat="false" ht="12.75" hidden="false" customHeight="false" outlineLevel="0" collapsed="false">
      <c r="H75" s="30"/>
      <c r="J75" s="32"/>
    </row>
    <row r="76" customFormat="false" ht="12.75" hidden="false" customHeight="false" outlineLevel="0" collapsed="false">
      <c r="H76" s="30"/>
      <c r="J76" s="32"/>
    </row>
    <row r="77" customFormat="false" ht="12.75" hidden="false" customHeight="false" outlineLevel="0" collapsed="false">
      <c r="H77" s="30"/>
      <c r="J77" s="32"/>
    </row>
    <row r="78" customFormat="false" ht="12.75" hidden="false" customHeight="false" outlineLevel="0" collapsed="false">
      <c r="H78" s="30"/>
      <c r="J78" s="32"/>
    </row>
    <row r="79" customFormat="false" ht="12.75" hidden="false" customHeight="false" outlineLevel="0" collapsed="false">
      <c r="H79" s="30"/>
      <c r="J79" s="32"/>
    </row>
    <row r="80" customFormat="false" ht="12.75" hidden="false" customHeight="false" outlineLevel="0" collapsed="false">
      <c r="H80" s="30"/>
      <c r="J80" s="32"/>
    </row>
    <row r="81" customFormat="false" ht="12.75" hidden="false" customHeight="false" outlineLevel="0" collapsed="false">
      <c r="H81" s="30"/>
      <c r="J81" s="32"/>
    </row>
    <row r="82" customFormat="false" ht="12.75" hidden="false" customHeight="false" outlineLevel="0" collapsed="false">
      <c r="H82" s="30"/>
      <c r="J82" s="32"/>
    </row>
    <row r="83" customFormat="false" ht="12.75" hidden="false" customHeight="false" outlineLevel="0" collapsed="false">
      <c r="J83" s="32"/>
    </row>
    <row r="84" customFormat="false" ht="12.75" hidden="false" customHeight="false" outlineLevel="0" collapsed="false">
      <c r="J84" s="32"/>
    </row>
    <row r="85" customFormat="false" ht="12.75" hidden="false" customHeight="false" outlineLevel="0" collapsed="false">
      <c r="J85" s="32"/>
    </row>
    <row r="86" customFormat="false" ht="12.75" hidden="false" customHeight="false" outlineLevel="0" collapsed="false">
      <c r="J86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2000-08-09T15:42:01Z</dcterms:created>
  <dc:creator>djunek</dc:creator>
  <dc:description/>
  <dc:language>en-US</dc:language>
  <cp:lastModifiedBy>cgerman</cp:lastModifiedBy>
  <cp:lastPrinted>2001-02-06T18:37:59Z</cp:lastPrinted>
  <dcterms:modified xsi:type="dcterms:W3CDTF">2001-10-05T18:14:11Z</dcterms:modified>
  <cp:revision>0</cp:revision>
  <dc:subject/>
  <dc:title/>
</cp:coreProperties>
</file>