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7" name="_xlnm.Print_Area" vbProcedure="false">CLARIFICATIONS!$A$1:$C$51</definedName>
    <definedName function="false" hidden="false" localSheetId="3" name="_xlnm.Print_Area" vbProcedure="false">'EPC DETAIL X 2 LM 6000'!$B$2:$K$104</definedName>
    <definedName function="false" hidden="false" localSheetId="4" name="_xlnm.Print_Area" vbProcedure="false">FINANCE!$B$4:$S$52</definedName>
    <definedName function="false" hidden="false" localSheetId="2" name="_xlnm.Print_Area" vbProcedure="false">'OPERATIONAL CHARACTERISTICS'!$B$2:$J$45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SOURCEDATA!$A$1:$L$76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<sst xmlns="http://schemas.openxmlformats.org/spreadsheetml/2006/main" count="508" uniqueCount="357">
  <si>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</si>
  <si>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</si>
  <si>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</si>
  <si>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</si>
  <si>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</si>
  <si>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</si>
  <si>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</si>
  <si>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</si>
  <si>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</si>
  <si>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</si>
  <si>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</si>
  <si>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</si>
  <si>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</si>
  <si>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</si>
  <si>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</si>
  <si>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</si>
  <si>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</si>
  <si>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</si>
  <si>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</si>
  <si>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</si>
  <si>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</si>
  <si>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</si>
  <si>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</si>
  <si>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</si>
  <si>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</si>
  <si>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</si>
  <si>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</si>
  <si>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</si>
  <si>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</si>
  <si>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</si>
  <si>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</si>
  <si>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</si>
  <si>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</si>
  <si>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</si>
  <si>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</si>
  <si>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</si>
  <si>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</si>
  <si>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</si>
  <si>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</si>
  <si>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</si>
  <si>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</si>
  <si>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</si>
  <si>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</si>
  <si>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</si>
  <si>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</si>
  <si>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</si>
  <si>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</si>
  <si>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</si>
  <si>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</si>
  <si>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</si>
  <si>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</si>
  <si>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</si>
  <si>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</si>
  <si>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</si>
  <si>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</si>
  <si>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</si>
  <si>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</si>
  <si>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</si>
  <si>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</si>
  <si>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</si>
  <si>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</si>
  <si>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</si>
  <si>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</si>
  <si>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</si>
  <si>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</si>
  <si>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</si>
  <si>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</si>
  <si>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</si>
  <si>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</si>
  <si>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</si>
  <si>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</si>
  <si>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</si>
  <si>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</si>
  <si>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</si>
  <si>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</si>
  <si>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</si>
  <si>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</si>
  <si>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</si>
  <si>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</si>
  <si>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</si>
  <si>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</si>
  <si>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</si>
  <si>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</si>
  <si>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</si>
  <si>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</si>
  <si>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</si>
  <si>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</si>
  <si>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</si>
  <si>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</si>
  <si>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4</t>
  </si>
  <si>
    <t xml:space="preserve">9</t>
  </si>
  <si>
    <t xml:space="preserve">16</t>
  </si>
  <si>
    <t xml:space="preserve">138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</si>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</sst>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3756599055293"/>
          <c:w val="0.976690964570266"/>
          <c:h val="0.947624340094471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94.4471910686751</c:v>
                </c:pt>
                <c:pt idx="1">
                  <c:v>78.7059925572293</c:v>
                </c:pt>
                <c:pt idx="2">
                  <c:v>67.4622793347679</c:v>
                </c:pt>
                <c:pt idx="3">
                  <c:v>59.0294944179219</c:v>
                </c:pt>
                <c:pt idx="4">
                  <c:v>52.4706617048195</c:v>
                </c:pt>
                <c:pt idx="5">
                  <c:v>47.2235955343376</c:v>
                </c:pt>
                <c:pt idx="6">
                  <c:v>42.9305413948523</c:v>
                </c:pt>
                <c:pt idx="7">
                  <c:v>39.3529962786146</c:v>
                </c:pt>
                <c:pt idx="8">
                  <c:v>36.3258427187212</c:v>
                </c:pt>
                <c:pt idx="9">
                  <c:v>33.731139667384</c:v>
                </c:pt>
                <c:pt idx="10">
                  <c:v>31.4823970228917</c:v>
                </c:pt>
                <c:pt idx="11">
                  <c:v>23.6117977671688</c:v>
                </c:pt>
                <c:pt idx="12">
                  <c:v>18.889438213735</c:v>
                </c:pt>
                <c:pt idx="13">
                  <c:v>15.7411985114459</c:v>
                </c:pt>
                <c:pt idx="14">
                  <c:v>13.4924558669536</c:v>
                </c:pt>
                <c:pt idx="15">
                  <c:v>11.8058988835844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23.8028560248866</c:v>
                </c:pt>
                <c:pt idx="1">
                  <c:v>23.8028560248866</c:v>
                </c:pt>
                <c:pt idx="2">
                  <c:v>23.8028560248866</c:v>
                </c:pt>
                <c:pt idx="3">
                  <c:v>23.8028560248866</c:v>
                </c:pt>
                <c:pt idx="4">
                  <c:v>23.8028560248866</c:v>
                </c:pt>
                <c:pt idx="5">
                  <c:v>23.8028560248866</c:v>
                </c:pt>
                <c:pt idx="6">
                  <c:v>23.8028560248866</c:v>
                </c:pt>
                <c:pt idx="7">
                  <c:v>23.8028560248866</c:v>
                </c:pt>
                <c:pt idx="8">
                  <c:v>23.8028560248866</c:v>
                </c:pt>
                <c:pt idx="9">
                  <c:v>23.8028560248866</c:v>
                </c:pt>
                <c:pt idx="10">
                  <c:v>23.8028560248866</c:v>
                </c:pt>
                <c:pt idx="11">
                  <c:v>23.8028560248866</c:v>
                </c:pt>
                <c:pt idx="12">
                  <c:v>23.8028560248866</c:v>
                </c:pt>
                <c:pt idx="13">
                  <c:v>23.8028560248866</c:v>
                </c:pt>
                <c:pt idx="14">
                  <c:v>23.8028560248866</c:v>
                </c:pt>
                <c:pt idx="15">
                  <c:v>23.8028560248866</c:v>
                </c:pt>
              </c:numCache>
            </c:numRef>
          </c:val>
        </c:ser>
        <c:axId val="89461565"/>
        <c:axId val="8479105"/>
      </c:areaChart>
      <c:catAx>
        <c:axId val="89461565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9105"/>
        <c:crossesAt val="0"/>
        <c:auto val="1"/>
        <c:lblAlgn val="ctr"/>
        <c:lblOffset val="100"/>
        <c:noMultiLvlLbl val="0"/>
      </c:catAx>
      <c:valAx>
        <c:axId val="8479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615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2386845228005"/>
          <c:y val="0.21825507085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182.071789782633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9345.54442525893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2.03161834787539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101751.677868147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702.405238138965</v>
      </c>
      <c r="J10" s="34" t="s">
        <v>24</v>
      </c>
      <c r="K10" s="2"/>
      <c r="L10" s="11" t="s">
        <v>25</v>
      </c>
      <c r="M10" s="35" t="n">
        <f aca="false">PROJECTCONFIGURATION!$B$65^N10</f>
        <v>1.5157165665104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6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261.245456992036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854.714094092431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374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97.3509014262776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102606.391962239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216.883020899049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0.756059198511952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0.5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51303.1959811195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51303.1959811195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5149.44585432392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3.17924042934951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3.93529962786146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6.37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0.0943844074783643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56048</v>
      </c>
      <c r="J4" s="89"/>
      <c r="K4" s="90" t="n">
        <f aca="false">+I4/($B$65*'OPERATIONAL CHARACTERISTICS'!$B$12)</f>
        <v>307.834618789177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8043.17381661223</v>
      </c>
      <c r="F7" s="89"/>
      <c r="G7" s="98" t="n">
        <v>0</v>
      </c>
      <c r="H7" s="86"/>
      <c r="I7" s="62" t="n">
        <f aca="false">(1+IF(G65,SOURCEDATA!B36,0))*(IF(B65=0,0,HLOOKUP(B65,SOURCEDATA!B3:K6,4))+G7)</f>
        <v>32172.6952664489</v>
      </c>
      <c r="J7" s="89"/>
      <c r="K7" s="90" t="n">
        <f aca="false">+I7/($B$65*'OPERATIONAL CHARACTERISTICS'!$B$12)</f>
        <v>176.703350391944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5400</v>
      </c>
      <c r="J10" s="89"/>
      <c r="K10" s="90" t="n">
        <f aca="false">+I10/($B$65*'OPERATIONAL CHARACTERISTICS'!$B$12)</f>
        <v>29.6586308425199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1135</v>
      </c>
      <c r="J13" s="89"/>
      <c r="K13" s="90" t="n">
        <f aca="false">+I13/($B$65*'OPERATIONAL CHARACTERISTICS'!$B$12)</f>
        <v>6.2338048159741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f aca="false">+I16/$B$65</f>
        <v>0</v>
      </c>
      <c r="F16" s="102"/>
      <c r="G16" s="103" t="n">
        <v>0</v>
      </c>
      <c r="H16" s="86"/>
      <c r="I16" s="62" t="n">
        <f aca="false">+IF(F65,HLOOKUP(B65,SOURCEDATA!B30:K31,2),0)+G16</f>
        <v>0</v>
      </c>
      <c r="J16" s="89"/>
      <c r="K16" s="90" t="n">
        <f aca="false">+I16/($B$65*'OPERATIONAL CHARACTERISTICS'!$B$12)</f>
        <v>0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1000</v>
      </c>
      <c r="J22" s="89"/>
      <c r="K22" s="90" t="n">
        <f aca="false">+I22/($B$65*'OPERATIONAL CHARACTERISTICS'!$B$12)</f>
        <v>5.4923390449111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615.212709143494</v>
      </c>
      <c r="J25" s="89"/>
      <c r="K25" s="90" t="n">
        <f aca="false">+I25/($B$65*'OPERATIONAL CHARACTERISTICS'!$B$12)</f>
        <v>3.37895678335435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4061.26198178118</v>
      </c>
      <c r="J31" s="89"/>
      <c r="K31" s="90" t="n">
        <f aca="false">+I31/($B$65*'OPERATIONAL CHARACTERISTICS'!$B$12)</f>
        <v>22.3058277541498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1319.50791077289</v>
      </c>
      <c r="J34" s="110"/>
      <c r="K34" s="114" t="n">
        <f aca="false">+I34/($B$65*'OPERATIONAL CHARACTERISTICS'!$B$12)</f>
        <v>7.24718481840704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101751.677868147</v>
      </c>
      <c r="J37" s="110"/>
      <c r="K37" s="121" t="n">
        <f aca="false">K34+K28+K25+K22+K19+K16+K13+K10+K7+K4+K31</f>
        <v>558.854713240437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20350.3355736293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4</v>
      </c>
      <c r="C65" s="124" t="n">
        <f aca="false">+VALUE(C66)</f>
        <v>9</v>
      </c>
      <c r="D65" s="124" t="n">
        <f aca="false">+VALUE(D66)</f>
        <v>16</v>
      </c>
      <c r="E65" s="124" t="n">
        <f aca="false">+VALUE(E66)</f>
        <v>138</v>
      </c>
      <c r="F65" s="126" t="n">
        <f aca="false">+F66</f>
        <v>0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1</v>
      </c>
      <c r="J65" s="125" t="n">
        <f aca="false">+J66</f>
        <v>1</v>
      </c>
      <c r="K65" s="125" t="n">
        <f aca="false">+K66</f>
        <v>0</v>
      </c>
      <c r="L65" s="125" t="n">
        <f aca="false">+L66</f>
        <v>1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FALSE()</f>
        <v>0</v>
      </c>
      <c r="G66" s="125" t="b">
        <f aca="false">FALSE()</f>
        <v>0</v>
      </c>
      <c r="H66" s="129" t="b">
        <f aca="false">FALSE()</f>
        <v>0</v>
      </c>
      <c r="I66" s="125" t="b">
        <f aca="false">TRUE()</f>
        <v>1</v>
      </c>
      <c r="J66" s="125" t="b">
        <f aca="false">TRUE()</f>
        <v>1</v>
      </c>
      <c r="K66" s="125" t="b">
        <f aca="false">FALSE()</f>
        <v>0</v>
      </c>
      <c r="L66" s="125" t="b">
        <f aca="false">TRUE()</f>
        <v>1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TRUE()</f>
        <v>1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-0.0660525543417852</v>
      </c>
      <c r="F10" s="149" t="n">
        <f aca="false">IF(PROJECTCONFIGURATION!$J$65,-SOURCEDATA!$P$48/1000,0)</f>
        <v>-0.0660525543417852</v>
      </c>
      <c r="G10" s="149" t="n">
        <f aca="false">IF(PROJECTCONFIGURATION!$J$65,-SOURCEDATA!$P$48/1000,0)</f>
        <v>-0.0660525543417852</v>
      </c>
      <c r="H10" s="149" t="n">
        <f aca="false">IF(PROJECTCONFIGURATION!$J$65,-SOURCEDATA!$P$48/1000,0)</f>
        <v>-0.0660525543417852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45.5179474456582</v>
      </c>
      <c r="C12" s="65" t="s">
        <v>11</v>
      </c>
      <c r="D12" s="148"/>
      <c r="E12" s="149" t="n">
        <f aca="false">SUM(E7:E11)</f>
        <v>47.0679474456582</v>
      </c>
      <c r="F12" s="149" t="n">
        <f aca="false">SUM(F7:F11)</f>
        <v>45.5179474456582</v>
      </c>
      <c r="G12" s="149" t="n">
        <f aca="false">SUM(G7:G11)</f>
        <v>44.5239474456582</v>
      </c>
      <c r="H12" s="149" t="n">
        <f aca="false">SUM(H7:H11)</f>
        <v>33.7439474456582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9345.54442525893</v>
      </c>
      <c r="C14" s="147" t="s">
        <v>106</v>
      </c>
      <c r="D14" s="148"/>
      <c r="E14" s="155" t="n">
        <f aca="false">(413000*1.03)/E12</f>
        <v>9037.78522509675</v>
      </c>
      <c r="F14" s="155" t="n">
        <f aca="false">(413000*1.03)/F12</f>
        <v>9345.54442525893</v>
      </c>
      <c r="G14" s="155" t="n">
        <f aca="false">(392000*1.03)/G12</f>
        <v>9068.37832590634</v>
      </c>
      <c r="H14" s="155" t="n">
        <f aca="false">(317000*1.03)/H12</f>
        <v>9676.1056342272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" activeCellId="0" sqref="B2:K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:S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0.0943844074783643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23.8028560248866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-51303.1959811195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342.021306540796</v>
      </c>
      <c r="M9" s="281" t="n">
        <f aca="false">IF(SUMMARY!$D$21*12&gt;=K9,-PPMT(SUMMARY!$D$22/12,K9,SUMMARY!$D$21*12,SUMMARY!$D$20),0)</f>
        <v>87.0991813195306</v>
      </c>
      <c r="N9" s="282" t="n">
        <f aca="false">+M9+L9</f>
        <v>429.120487860327</v>
      </c>
      <c r="P9" s="280" t="n">
        <v>1</v>
      </c>
      <c r="Q9" s="283" t="n">
        <f aca="false">IF(SUMMARY!$D$21&gt;=K9,(SUMMARY!$D$24+SUMMARY!$I$17)*12*SUMMARY!$D$6,0)</f>
        <v>8598.08455890799</v>
      </c>
      <c r="R9" s="283" t="n">
        <f aca="false">IF(SUMMARY!$D$21&gt;=K9,SUMMARY!$D$28*12*SUMMARY!$D$6,0)+IF(P9=SUMMARY!$D$21,SUMMARY!$D$29*SUMMARY!$D$15,0)</f>
        <v>13917.5676109845</v>
      </c>
      <c r="S9" s="284" t="n">
        <f aca="false">+R9-Q9</f>
        <v>5319.48305207647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341.440645332</v>
      </c>
      <c r="M10" s="281" t="n">
        <f aca="false">IF(SUMMARY!$D$21*12&gt;=K10,-PPMT(SUMMARY!$D$22/12,K10,SUMMARY!$D$21*12,SUMMARY!$D$20),0)</f>
        <v>87.6798425283275</v>
      </c>
      <c r="N10" s="282" t="n">
        <f aca="false">+M10+L10</f>
        <v>429.120487860327</v>
      </c>
      <c r="P10" s="280" t="n">
        <v>2</v>
      </c>
      <c r="Q10" s="283" t="n">
        <f aca="false">IF(SUMMARY!$D$21&gt;=K10,(SUMMARY!$D$24+SUMMARY!$I$17)*12*SUMMARY!$D$6,0)</f>
        <v>8598.08455890799</v>
      </c>
      <c r="R10" s="283" t="n">
        <f aca="false">IF(SUMMARY!$D$21&gt;=K10,SUMMARY!$D$28*12*SUMMARY!$D$6,0)+IF(P10=SUMMARY!$D$21,SUMMARY!$D$29*SUMMARY!$D$15,0)</f>
        <v>13917.5676109845</v>
      </c>
      <c r="S10" s="284" t="n">
        <f aca="false">+R10-Q10</f>
        <v>5319.48305207647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340.856113048477</v>
      </c>
      <c r="M11" s="281" t="n">
        <f aca="false">IF(SUMMARY!$D$21*12&gt;=K11,-PPMT(SUMMARY!$D$22/12,K11,SUMMARY!$D$21*12,SUMMARY!$D$20),0)</f>
        <v>88.2643748118497</v>
      </c>
      <c r="N11" s="282" t="n">
        <f aca="false">+M11+L11</f>
        <v>429.120487860327</v>
      </c>
      <c r="P11" s="280" t="n">
        <v>3</v>
      </c>
      <c r="Q11" s="283" t="n">
        <f aca="false">IF(SUMMARY!$D$21&gt;=K11,(SUMMARY!$D$24+SUMMARY!$I$17)*12*SUMMARY!$D$6,0)</f>
        <v>8598.08455890799</v>
      </c>
      <c r="R11" s="283" t="n">
        <f aca="false">IF(SUMMARY!$D$21&gt;=K11,SUMMARY!$D$28*12*SUMMARY!$D$6,0)+IF(P11=SUMMARY!$D$21,SUMMARY!$D$29*SUMMARY!$D$15,0)</f>
        <v>13917.5676109845</v>
      </c>
      <c r="S11" s="284" t="n">
        <f aca="false">+R11-Q11</f>
        <v>5319.48305207647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340.267683883065</v>
      </c>
      <c r="M12" s="281" t="n">
        <f aca="false">IF(SUMMARY!$D$21*12&gt;=K12,-PPMT(SUMMARY!$D$22/12,K12,SUMMARY!$D$21*12,SUMMARY!$D$20),0)</f>
        <v>88.852803977262</v>
      </c>
      <c r="N12" s="282" t="n">
        <f aca="false">+M12+L12</f>
        <v>429.120487860327</v>
      </c>
      <c r="P12" s="280" t="n">
        <v>4</v>
      </c>
      <c r="Q12" s="283" t="n">
        <f aca="false">IF(SUMMARY!$D$21&gt;=K12,(SUMMARY!$D$24+SUMMARY!$I$17)*12*SUMMARY!$D$6,0)</f>
        <v>8598.08455890799</v>
      </c>
      <c r="R12" s="283" t="n">
        <f aca="false">IF(SUMMARY!$D$21&gt;=K12,SUMMARY!$D$28*12*SUMMARY!$D$6,0)+IF(P12=SUMMARY!$D$21,SUMMARY!$D$29*SUMMARY!$D$15,0)</f>
        <v>13917.5676109845</v>
      </c>
      <c r="S12" s="284" t="n">
        <f aca="false">+R12-Q12</f>
        <v>5319.48305207647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94.4471910686751</v>
      </c>
      <c r="E13" s="290" t="n">
        <f aca="false">+D13+$F$7</f>
        <v>118.250047093562</v>
      </c>
      <c r="F13" s="291" t="n">
        <f aca="false">+$F$7</f>
        <v>23.8028560248866</v>
      </c>
      <c r="G13" s="279"/>
      <c r="K13" s="280" t="n">
        <v>5</v>
      </c>
      <c r="L13" s="281" t="n">
        <f aca="false">-IF(SUMMARY!$D$21*12&gt;=K13,IPMT(SUMMARY!$D$22/12,K13,SUMMARY!$D$21*12,SUMMARY!$D$20),0)</f>
        <v>339.67533185655</v>
      </c>
      <c r="M13" s="281" t="n">
        <f aca="false">IF(SUMMARY!$D$21*12&gt;=K13,-PPMT(SUMMARY!$D$22/12,K13,SUMMARY!$D$21*12,SUMMARY!$D$20),0)</f>
        <v>89.4451560037771</v>
      </c>
      <c r="N13" s="282" t="n">
        <f aca="false">+M13+L13</f>
        <v>429.120487860327</v>
      </c>
      <c r="P13" s="280" t="n">
        <v>5</v>
      </c>
      <c r="Q13" s="283" t="n">
        <f aca="false">IF(SUMMARY!$D$21&gt;=K13,(SUMMARY!$D$24+SUMMARY!$I$17)*12*SUMMARY!$D$6,0)</f>
        <v>8598.08455890799</v>
      </c>
      <c r="R13" s="283" t="n">
        <f aca="false">IF(SUMMARY!$D$21&gt;=K13,SUMMARY!$D$28*12*SUMMARY!$D$6,0)+IF(P13=SUMMARY!$D$21,SUMMARY!$D$29*SUMMARY!$D$15,0)</f>
        <v>13917.5676109845</v>
      </c>
      <c r="S13" s="284" t="n">
        <f aca="false">+R13-Q13</f>
        <v>5319.48305207647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78.7059925572293</v>
      </c>
      <c r="E14" s="290" t="n">
        <f aca="false">+D14+$F$7</f>
        <v>102.508848582116</v>
      </c>
      <c r="F14" s="291" t="n">
        <f aca="false">+$F$7</f>
        <v>23.8028560248866</v>
      </c>
      <c r="G14" s="279"/>
      <c r="K14" s="280" t="n">
        <v>6</v>
      </c>
      <c r="L14" s="281" t="n">
        <f aca="false">-IF(SUMMARY!$D$21*12&gt;=K14,IPMT(SUMMARY!$D$22/12,K14,SUMMARY!$D$21*12,SUMMARY!$D$20),0)</f>
        <v>339.079030816525</v>
      </c>
      <c r="M14" s="281" t="n">
        <f aca="false">IF(SUMMARY!$D$21*12&gt;=K14,-PPMT(SUMMARY!$D$22/12,K14,SUMMARY!$D$21*12,SUMMARY!$D$20),0)</f>
        <v>90.0414570438022</v>
      </c>
      <c r="N14" s="282" t="n">
        <f aca="false">+M14+L14</f>
        <v>429.120487860327</v>
      </c>
      <c r="P14" s="280" t="n">
        <v>6</v>
      </c>
      <c r="Q14" s="283" t="n">
        <f aca="false">IF(SUMMARY!$D$21&gt;=K14,(SUMMARY!$D$24+SUMMARY!$I$17)*12*SUMMARY!$D$6,0)</f>
        <v>8598.08455890799</v>
      </c>
      <c r="R14" s="283" t="n">
        <f aca="false">IF(SUMMARY!$D$21&gt;=K14,SUMMARY!$D$28*12*SUMMARY!$D$6,0)+IF(P14=SUMMARY!$D$21,SUMMARY!$D$29*SUMMARY!$D$15,0)</f>
        <v>13917.5676109845</v>
      </c>
      <c r="S14" s="284" t="n">
        <f aca="false">+R14-Q14</f>
        <v>5319.48305207647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67.4622793347679</v>
      </c>
      <c r="E15" s="290" t="n">
        <f aca="false">+D15+$F$7</f>
        <v>91.2651353596545</v>
      </c>
      <c r="F15" s="291" t="n">
        <f aca="false">+$F$7</f>
        <v>23.8028560248866</v>
      </c>
      <c r="G15" s="279"/>
      <c r="K15" s="280" t="n">
        <v>7</v>
      </c>
      <c r="L15" s="281" t="n">
        <f aca="false">-IF(SUMMARY!$D$21*12&gt;=K15,IPMT(SUMMARY!$D$22/12,K15,SUMMARY!$D$21*12,SUMMARY!$D$20),0)</f>
        <v>338.478754436233</v>
      </c>
      <c r="M15" s="281" t="n">
        <f aca="false">IF(SUMMARY!$D$21*12&gt;=K15,-PPMT(SUMMARY!$D$22/12,K15,SUMMARY!$D$21*12,SUMMARY!$D$20),0)</f>
        <v>90.6417334240942</v>
      </c>
      <c r="N15" s="282" t="n">
        <f aca="false">+M15+L15</f>
        <v>429.120487860327</v>
      </c>
      <c r="P15" s="280" t="n">
        <v>7</v>
      </c>
      <c r="Q15" s="283" t="n">
        <f aca="false">IF(SUMMARY!$D$21&gt;=K15,(SUMMARY!$D$24+SUMMARY!$I$17)*12*SUMMARY!$D$6,0)</f>
        <v>8598.08455890799</v>
      </c>
      <c r="R15" s="283" t="n">
        <f aca="false">IF(SUMMARY!$D$21&gt;=K15,SUMMARY!$D$28*12*SUMMARY!$D$6,0)+IF(P15=SUMMARY!$D$21,SUMMARY!$D$29*SUMMARY!$D$15,0)</f>
        <v>13917.5676109845</v>
      </c>
      <c r="S15" s="284" t="n">
        <f aca="false">+R15-Q15</f>
        <v>5319.48305207647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59.0294944179219</v>
      </c>
      <c r="E16" s="290" t="n">
        <f aca="false">+D16+$F$7</f>
        <v>82.8323504428086</v>
      </c>
      <c r="F16" s="291" t="n">
        <f aca="false">+$F$7</f>
        <v>23.8028560248866</v>
      </c>
      <c r="G16" s="279"/>
      <c r="K16" s="280" t="n">
        <v>8</v>
      </c>
      <c r="L16" s="281" t="n">
        <f aca="false">-IF(SUMMARY!$D$21*12&gt;=K16,IPMT(SUMMARY!$D$22/12,K16,SUMMARY!$D$21*12,SUMMARY!$D$20),0)</f>
        <v>337.874476213406</v>
      </c>
      <c r="M16" s="281" t="n">
        <f aca="false">IF(SUMMARY!$D$21*12&gt;=K16,-PPMT(SUMMARY!$D$22/12,K16,SUMMARY!$D$21*12,SUMMARY!$D$20),0)</f>
        <v>91.2460116469215</v>
      </c>
      <c r="N16" s="282" t="n">
        <f aca="false">+M16+L16</f>
        <v>429.120487860327</v>
      </c>
      <c r="P16" s="280" t="n">
        <v>8</v>
      </c>
      <c r="Q16" s="283" t="n">
        <f aca="false">IF(SUMMARY!$D$21&gt;=K16,(SUMMARY!$D$24+SUMMARY!$I$17)*12*SUMMARY!$D$6,0)</f>
        <v>8598.08455890799</v>
      </c>
      <c r="R16" s="283" t="n">
        <f aca="false">IF(SUMMARY!$D$21&gt;=K16,SUMMARY!$D$28*12*SUMMARY!$D$6,0)+IF(P16=SUMMARY!$D$21,SUMMARY!$D$29*SUMMARY!$D$15,0)</f>
        <v>13917.5676109845</v>
      </c>
      <c r="S16" s="284" t="n">
        <f aca="false">+R16-Q16</f>
        <v>5319.48305207647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52.4706617048195</v>
      </c>
      <c r="E17" s="290" t="n">
        <f aca="false">+D17+$F$7</f>
        <v>76.2735177297061</v>
      </c>
      <c r="F17" s="291" t="n">
        <f aca="false">+$F$7</f>
        <v>23.8028560248866</v>
      </c>
      <c r="G17" s="279"/>
      <c r="K17" s="280" t="n">
        <v>9</v>
      </c>
      <c r="L17" s="281" t="n">
        <f aca="false">-IF(SUMMARY!$D$21*12&gt;=K17,IPMT(SUMMARY!$D$22/12,K17,SUMMARY!$D$21*12,SUMMARY!$D$20),0)</f>
        <v>337.266169469093</v>
      </c>
      <c r="M17" s="281" t="n">
        <f aca="false">IF(SUMMARY!$D$21*12&gt;=K17,-PPMT(SUMMARY!$D$22/12,K17,SUMMARY!$D$21*12,SUMMARY!$D$20),0)</f>
        <v>91.8543183912343</v>
      </c>
      <c r="N17" s="282" t="n">
        <f aca="false">+M17+L17</f>
        <v>429.120487860327</v>
      </c>
      <c r="P17" s="280" t="n">
        <v>9</v>
      </c>
      <c r="Q17" s="283" t="n">
        <f aca="false">IF(SUMMARY!$D$21&gt;=K17,(SUMMARY!$D$24+SUMMARY!$I$17)*12*SUMMARY!$D$6,0)</f>
        <v>8598.08455890799</v>
      </c>
      <c r="R17" s="283" t="n">
        <f aca="false">IF(SUMMARY!$D$21&gt;=K17,SUMMARY!$D$28*12*SUMMARY!$D$6,0)+IF(P17=SUMMARY!$D$21,SUMMARY!$D$29*SUMMARY!$D$15,0)</f>
        <v>13917.5676109845</v>
      </c>
      <c r="S17" s="284" t="n">
        <f aca="false">+R17-Q17</f>
        <v>5319.48305207647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47.2235955343376</v>
      </c>
      <c r="E18" s="290" t="n">
        <f aca="false">+D18+$F$7</f>
        <v>71.0264515592242</v>
      </c>
      <c r="F18" s="291" t="n">
        <f aca="false">+$F$7</f>
        <v>23.8028560248866</v>
      </c>
      <c r="G18" s="279"/>
      <c r="K18" s="280" t="n">
        <v>10</v>
      </c>
      <c r="L18" s="281" t="n">
        <f aca="false">-IF(SUMMARY!$D$21*12&gt;=K18,IPMT(SUMMARY!$D$22/12,K18,SUMMARY!$D$21*12,SUMMARY!$D$20),0)</f>
        <v>336.653807346485</v>
      </c>
      <c r="M18" s="281" t="n">
        <f aca="false">IF(SUMMARY!$D$21*12&gt;=K18,-PPMT(SUMMARY!$D$22/12,K18,SUMMARY!$D$21*12,SUMMARY!$D$20),0)</f>
        <v>92.4666805138426</v>
      </c>
      <c r="N18" s="282" t="n">
        <f aca="false">+M18+L18</f>
        <v>429.120487860327</v>
      </c>
      <c r="P18" s="280" t="n">
        <v>10</v>
      </c>
      <c r="Q18" s="283" t="n">
        <f aca="false">IF(SUMMARY!$D$21&gt;=K18,(SUMMARY!$D$24+SUMMARY!$I$17)*12*SUMMARY!$D$6,0)</f>
        <v>8598.08455890799</v>
      </c>
      <c r="R18" s="283" t="n">
        <f aca="false">IF(SUMMARY!$D$21&gt;=K18,SUMMARY!$D$28*12*SUMMARY!$D$6,0)+IF(P18=SUMMARY!$D$21,SUMMARY!$D$29*SUMMARY!$D$15,0)</f>
        <v>13917.5676109845</v>
      </c>
      <c r="S18" s="284" t="n">
        <f aca="false">+R18-Q18</f>
        <v>5319.48305207647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42.9305413948523</v>
      </c>
      <c r="E19" s="290" t="n">
        <f aca="false">+D19+$F$7</f>
        <v>66.7333974197389</v>
      </c>
      <c r="F19" s="291" t="n">
        <f aca="false">+$F$7</f>
        <v>23.8028560248866</v>
      </c>
      <c r="G19" s="279"/>
      <c r="K19" s="280" t="n">
        <v>11</v>
      </c>
      <c r="L19" s="281" t="n">
        <f aca="false">-IF(SUMMARY!$D$21*12&gt;=K19,IPMT(SUMMARY!$D$22/12,K19,SUMMARY!$D$21*12,SUMMARY!$D$20),0)</f>
        <v>336.037362809726</v>
      </c>
      <c r="M19" s="281" t="n">
        <f aca="false">IF(SUMMARY!$D$21*12&gt;=K19,-PPMT(SUMMARY!$D$22/12,K19,SUMMARY!$D$21*12,SUMMARY!$D$20),0)</f>
        <v>93.0831250506015</v>
      </c>
      <c r="N19" s="282" t="n">
        <f aca="false">+M19+L19</f>
        <v>429.120487860327</v>
      </c>
      <c r="P19" s="280" t="n">
        <v>11</v>
      </c>
      <c r="Q19" s="283" t="n">
        <f aca="false">IF(SUMMARY!$D$21&gt;=K19,(SUMMARY!$D$24+SUMMARY!$I$17)*12*SUMMARY!$D$6,0)</f>
        <v>8598.08455890799</v>
      </c>
      <c r="R19" s="283" t="n">
        <f aca="false">IF(SUMMARY!$D$21&gt;=K19,SUMMARY!$D$28*12*SUMMARY!$D$6,0)+IF(P19=SUMMARY!$D$21,SUMMARY!$D$29*SUMMARY!$D$15,0)</f>
        <v>13917.5676109845</v>
      </c>
      <c r="S19" s="284" t="n">
        <f aca="false">+R19-Q19</f>
        <v>5319.48305207647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39.3529962786146</v>
      </c>
      <c r="E20" s="290" t="n">
        <f aca="false">+D20+$F$7</f>
        <v>63.1558523035012</v>
      </c>
      <c r="F20" s="291" t="n">
        <f aca="false">+$F$7</f>
        <v>23.8028560248866</v>
      </c>
      <c r="G20" s="279"/>
      <c r="K20" s="280" t="n">
        <v>12</v>
      </c>
      <c r="L20" s="281" t="n">
        <f aca="false">-IF(SUMMARY!$D$21*12&gt;=K20,IPMT(SUMMARY!$D$22/12,K20,SUMMARY!$D$21*12,SUMMARY!$D$20),0)</f>
        <v>335.416808642722</v>
      </c>
      <c r="M20" s="281" t="n">
        <f aca="false">IF(SUMMARY!$D$21*12&gt;=K20,-PPMT(SUMMARY!$D$22/12,K20,SUMMARY!$D$21*12,SUMMARY!$D$20),0)</f>
        <v>93.7036792176055</v>
      </c>
      <c r="N20" s="282" t="n">
        <f aca="false">+M20+L20</f>
        <v>429.120487860327</v>
      </c>
      <c r="P20" s="280" t="n">
        <v>12</v>
      </c>
      <c r="Q20" s="283" t="n">
        <f aca="false">IF(SUMMARY!$D$21&gt;=K20,(SUMMARY!$D$24+SUMMARY!$I$17)*12*SUMMARY!$D$6,0)</f>
        <v>8598.08455890799</v>
      </c>
      <c r="R20" s="283" t="n">
        <f aca="false">IF(SUMMARY!$D$21&gt;=K20,SUMMARY!$D$28*12*SUMMARY!$D$6,0)+IF(P20=SUMMARY!$D$21,SUMMARY!$D$29*SUMMARY!$D$15,0)</f>
        <v>13917.5676109845</v>
      </c>
      <c r="S20" s="284" t="n">
        <f aca="false">+R20-Q20</f>
        <v>5319.48305207647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36.3258427187212</v>
      </c>
      <c r="E21" s="290" t="n">
        <f aca="false">+D21+$F$7</f>
        <v>60.1286987436078</v>
      </c>
      <c r="F21" s="291" t="n">
        <f aca="false">+$F$7</f>
        <v>23.8028560248866</v>
      </c>
      <c r="G21" s="279"/>
      <c r="K21" s="280" t="n">
        <v>13</v>
      </c>
      <c r="L21" s="281" t="n">
        <f aca="false">-IF(SUMMARY!$D$21*12&gt;=K21,IPMT(SUMMARY!$D$22/12,K21,SUMMARY!$D$21*12,SUMMARY!$D$20),0)</f>
        <v>334.792117447938</v>
      </c>
      <c r="M21" s="281" t="n">
        <f aca="false">IF(SUMMARY!$D$21*12&gt;=K21,-PPMT(SUMMARY!$D$22/12,K21,SUMMARY!$D$21*12,SUMMARY!$D$20),0)</f>
        <v>94.3283704123895</v>
      </c>
      <c r="N21" s="282" t="n">
        <f aca="false">+M21+L21</f>
        <v>429.120487860327</v>
      </c>
      <c r="P21" s="280" t="n">
        <v>13</v>
      </c>
      <c r="Q21" s="283" t="n">
        <f aca="false">IF(SUMMARY!$D$21&gt;=K21,(SUMMARY!$D$24+SUMMARY!$I$17)*12*SUMMARY!$D$6,0)</f>
        <v>8598.08455890799</v>
      </c>
      <c r="R21" s="283" t="n">
        <f aca="false">IF(SUMMARY!$D$21&gt;=K21,SUMMARY!$D$28*12*SUMMARY!$D$6,0)+IF(P21=SUMMARY!$D$21,SUMMARY!$D$29*SUMMARY!$D$15,0)</f>
        <v>13917.5676109845</v>
      </c>
      <c r="S21" s="284" t="n">
        <f aca="false">+R21-Q21</f>
        <v>5319.48305207647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33.731139667384</v>
      </c>
      <c r="E22" s="290" t="n">
        <f aca="false">+D22+$F$7</f>
        <v>57.5339956922706</v>
      </c>
      <c r="F22" s="291" t="n">
        <f aca="false">+$F$7</f>
        <v>23.8028560248866</v>
      </c>
      <c r="G22" s="279"/>
      <c r="K22" s="280" t="n">
        <v>14</v>
      </c>
      <c r="L22" s="281" t="n">
        <f aca="false">-IF(SUMMARY!$D$21*12&gt;=K22,IPMT(SUMMARY!$D$22/12,K22,SUMMARY!$D$21*12,SUMMARY!$D$20),0)</f>
        <v>334.163261645188</v>
      </c>
      <c r="M22" s="281" t="n">
        <f aca="false">IF(SUMMARY!$D$21*12&gt;=K22,-PPMT(SUMMARY!$D$22/12,K22,SUMMARY!$D$21*12,SUMMARY!$D$20),0)</f>
        <v>94.9572262151388</v>
      </c>
      <c r="N22" s="282" t="n">
        <f aca="false">+M22+L22</f>
        <v>429.120487860327</v>
      </c>
      <c r="P22" s="280" t="n">
        <v>14</v>
      </c>
      <c r="Q22" s="283" t="n">
        <f aca="false">IF(SUMMARY!$D$21&gt;=K22,(SUMMARY!$D$24+SUMMARY!$I$17)*12*SUMMARY!$D$6,0)</f>
        <v>8598.08455890799</v>
      </c>
      <c r="R22" s="283" t="n">
        <f aca="false">IF(SUMMARY!$D$21&gt;=K22,SUMMARY!$D$28*12*SUMMARY!$D$6,0)+IF(P22=SUMMARY!$D$21,SUMMARY!$D$29*SUMMARY!$D$15,0)</f>
        <v>13917.5676109845</v>
      </c>
      <c r="S22" s="284" t="n">
        <f aca="false">+R22-Q22</f>
        <v>5319.48305207647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31.4823970228917</v>
      </c>
      <c r="E23" s="290" t="n">
        <f aca="false">+D23+$F$7</f>
        <v>55.2852530477783</v>
      </c>
      <c r="F23" s="291" t="n">
        <f aca="false">+$F$7</f>
        <v>23.8028560248866</v>
      </c>
      <c r="G23" s="279"/>
      <c r="K23" s="280" t="n">
        <v>15</v>
      </c>
      <c r="L23" s="281" t="n">
        <f aca="false">-IF(SUMMARY!$D$21*12&gt;=K23,IPMT(SUMMARY!$D$22/12,K23,SUMMARY!$D$21*12,SUMMARY!$D$20),0)</f>
        <v>333.530213470421</v>
      </c>
      <c r="M23" s="281" t="n">
        <f aca="false">IF(SUMMARY!$D$21*12&gt;=K23,-PPMT(SUMMARY!$D$22/12,K23,SUMMARY!$D$21*12,SUMMARY!$D$20),0)</f>
        <v>95.5902743899064</v>
      </c>
      <c r="N23" s="282" t="n">
        <f aca="false">+M23+L23</f>
        <v>429.120487860327</v>
      </c>
      <c r="P23" s="280" t="n">
        <v>15</v>
      </c>
      <c r="Q23" s="283" t="n">
        <f aca="false">IF(SUMMARY!$D$21&gt;=K23,(SUMMARY!$D$24+SUMMARY!$I$17)*12*SUMMARY!$D$6,0)</f>
        <v>8598.08455890799</v>
      </c>
      <c r="R23" s="283" t="n">
        <f aca="false">IF(SUMMARY!$D$21&gt;=K23,SUMMARY!$D$28*12*SUMMARY!$D$6,0)+IF(P23=SUMMARY!$D$21,SUMMARY!$D$29*SUMMARY!$D$15,0)</f>
        <v>13917.5676109845</v>
      </c>
      <c r="S23" s="284" t="n">
        <f aca="false">+R23-Q23</f>
        <v>5319.48305207647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23.6117977671688</v>
      </c>
      <c r="E24" s="290" t="n">
        <f aca="false">+D24+$F$7</f>
        <v>47.4146537920554</v>
      </c>
      <c r="F24" s="291" t="n">
        <f aca="false">+$F$7</f>
        <v>23.8028560248866</v>
      </c>
      <c r="G24" s="279"/>
      <c r="K24" s="280" t="n">
        <v>16</v>
      </c>
      <c r="L24" s="281" t="n">
        <f aca="false">-IF(SUMMARY!$D$21*12&gt;=K24,IPMT(SUMMARY!$D$22/12,K24,SUMMARY!$D$21*12,SUMMARY!$D$20),0)</f>
        <v>332.892944974488</v>
      </c>
      <c r="M24" s="281" t="n">
        <f aca="false">IF(SUMMARY!$D$21*12&gt;=K24,-PPMT(SUMMARY!$D$22/12,K24,SUMMARY!$D$21*12,SUMMARY!$D$20),0)</f>
        <v>96.2275428858391</v>
      </c>
      <c r="N24" s="282" t="n">
        <f aca="false">+M24+L24</f>
        <v>429.120487860327</v>
      </c>
      <c r="P24" s="280" t="n">
        <v>16</v>
      </c>
      <c r="Q24" s="283" t="n">
        <f aca="false">IF(SUMMARY!$D$21&gt;=K24,(SUMMARY!$D$24+SUMMARY!$I$17)*12*SUMMARY!$D$6,0)</f>
        <v>8598.08455890799</v>
      </c>
      <c r="R24" s="283" t="n">
        <f aca="false">IF(SUMMARY!$D$21&gt;=K24,SUMMARY!$D$28*12*SUMMARY!$D$6,0)+IF(P24=SUMMARY!$D$21,SUMMARY!$D$29*SUMMARY!$D$15,0)</f>
        <v>13917.5676109845</v>
      </c>
      <c r="S24" s="284" t="n">
        <f aca="false">+R24-Q24</f>
        <v>5319.48305207647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18.889438213735</v>
      </c>
      <c r="E25" s="290" t="n">
        <f aca="false">+D25+$F$7</f>
        <v>42.6922942386216</v>
      </c>
      <c r="F25" s="293" t="n">
        <f aca="false">+$F$7</f>
        <v>23.8028560248866</v>
      </c>
      <c r="K25" s="280" t="n">
        <v>17</v>
      </c>
      <c r="L25" s="281" t="n">
        <f aca="false">-IF(SUMMARY!$D$21*12&gt;=K25,IPMT(SUMMARY!$D$22/12,K25,SUMMARY!$D$21*12,SUMMARY!$D$20),0)</f>
        <v>332.251428021916</v>
      </c>
      <c r="M25" s="281" t="n">
        <f aca="false">IF(SUMMARY!$D$21*12&gt;=K25,-PPMT(SUMMARY!$D$22/12,K25,SUMMARY!$D$21*12,SUMMARY!$D$20),0)</f>
        <v>96.8690598384113</v>
      </c>
      <c r="N25" s="282" t="n">
        <f aca="false">+M25+L25</f>
        <v>429.120487860327</v>
      </c>
      <c r="P25" s="280" t="n">
        <v>17</v>
      </c>
      <c r="Q25" s="283" t="n">
        <f aca="false">IF(SUMMARY!$D$21&gt;=K25,(SUMMARY!$D$24+SUMMARY!$I$17)*12*SUMMARY!$D$6,0)</f>
        <v>8598.08455890799</v>
      </c>
      <c r="R25" s="283" t="n">
        <f aca="false">IF(SUMMARY!$D$21&gt;=K25,SUMMARY!$D$28*12*SUMMARY!$D$6,0)+IF(P25=SUMMARY!$D$21,SUMMARY!$D$29*SUMMARY!$D$15,0)</f>
        <v>13917.5676109845</v>
      </c>
      <c r="S25" s="284" t="n">
        <f aca="false">+R25-Q25</f>
        <v>5319.48305207647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15.7411985114459</v>
      </c>
      <c r="E26" s="290" t="n">
        <f aca="false">+D26+$F$7</f>
        <v>39.5440545363325</v>
      </c>
      <c r="F26" s="293" t="n">
        <f aca="false">+$F$7</f>
        <v>23.8028560248866</v>
      </c>
      <c r="K26" s="280" t="n">
        <v>18</v>
      </c>
      <c r="L26" s="281" t="n">
        <f aca="false">-IF(SUMMARY!$D$21*12&gt;=K26,IPMT(SUMMARY!$D$22/12,K26,SUMMARY!$D$21*12,SUMMARY!$D$20),0)</f>
        <v>331.60563428966</v>
      </c>
      <c r="M26" s="281" t="n">
        <f aca="false">IF(SUMMARY!$D$21*12&gt;=K26,-PPMT(SUMMARY!$D$22/12,K26,SUMMARY!$D$21*12,SUMMARY!$D$20),0)</f>
        <v>97.5148535706674</v>
      </c>
      <c r="N26" s="282" t="n">
        <f aca="false">+M26+L26</f>
        <v>429.120487860327</v>
      </c>
      <c r="P26" s="280" t="n">
        <v>18</v>
      </c>
      <c r="Q26" s="283" t="n">
        <f aca="false">IF(SUMMARY!$D$21&gt;=K26,(SUMMARY!$D$24+SUMMARY!$I$17)*12*SUMMARY!$D$6,0)</f>
        <v>8598.08455890799</v>
      </c>
      <c r="R26" s="283" t="n">
        <f aca="false">IF(SUMMARY!$D$21&gt;=K26,SUMMARY!$D$28*12*SUMMARY!$D$6,0)+IF(P26=SUMMARY!$D$21,SUMMARY!$D$29*SUMMARY!$D$15,0)</f>
        <v>13917.5676109845</v>
      </c>
      <c r="S26" s="284" t="n">
        <f aca="false">+R26-Q26</f>
        <v>5319.48305207647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13.4924558669536</v>
      </c>
      <c r="E27" s="290" t="n">
        <f aca="false">+D27+$F$7</f>
        <v>37.2953118918402</v>
      </c>
      <c r="F27" s="293" t="n">
        <f aca="false">+$F$7</f>
        <v>23.8028560248866</v>
      </c>
      <c r="K27" s="280" t="n">
        <v>19</v>
      </c>
      <c r="L27" s="281" t="n">
        <f aca="false">-IF(SUMMARY!$D$21*12&gt;=K27,IPMT(SUMMARY!$D$22/12,K27,SUMMARY!$D$21*12,SUMMARY!$D$20),0)</f>
        <v>330.955535265855</v>
      </c>
      <c r="M27" s="281" t="n">
        <f aca="false">IF(SUMMARY!$D$21*12&gt;=K27,-PPMT(SUMMARY!$D$22/12,K27,SUMMARY!$D$21*12,SUMMARY!$D$20),0)</f>
        <v>98.1649525944719</v>
      </c>
      <c r="N27" s="282" t="n">
        <f aca="false">+M27+L27</f>
        <v>429.120487860327</v>
      </c>
      <c r="P27" s="280" t="n">
        <v>19</v>
      </c>
      <c r="Q27" s="283" t="n">
        <f aca="false">IF(SUMMARY!$D$21&gt;=K27,(SUMMARY!$D$24+SUMMARY!$I$17)*12*SUMMARY!$D$6,0)</f>
        <v>8598.08455890799</v>
      </c>
      <c r="R27" s="283" t="n">
        <f aca="false">IF(SUMMARY!$D$21&gt;=K27,SUMMARY!$D$28*12*SUMMARY!$D$6,0)+IF(P27=SUMMARY!$D$21,SUMMARY!$D$29*SUMMARY!$D$15,0)</f>
        <v>13917.5676109845</v>
      </c>
      <c r="S27" s="284" t="n">
        <f aca="false">+R27-Q27</f>
        <v>5319.48305207647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11.8058988835844</v>
      </c>
      <c r="E28" s="295" t="n">
        <f aca="false">+D28+$F$7</f>
        <v>35.608754908471</v>
      </c>
      <c r="F28" s="296" t="n">
        <f aca="false">+$F$7</f>
        <v>23.8028560248866</v>
      </c>
      <c r="K28" s="280" t="n">
        <v>20</v>
      </c>
      <c r="L28" s="281" t="n">
        <f aca="false">-IF(SUMMARY!$D$21*12&gt;=K28,IPMT(SUMMARY!$D$22/12,K28,SUMMARY!$D$21*12,SUMMARY!$D$20),0)</f>
        <v>330.301102248559</v>
      </c>
      <c r="M28" s="281" t="n">
        <f aca="false">IF(SUMMARY!$D$21*12&gt;=K28,-PPMT(SUMMARY!$D$22/12,K28,SUMMARY!$D$21*12,SUMMARY!$D$20),0)</f>
        <v>98.8193856117683</v>
      </c>
      <c r="N28" s="282" t="n">
        <f aca="false">+M28+L28</f>
        <v>429.120487860327</v>
      </c>
      <c r="P28" s="280" t="n">
        <v>20</v>
      </c>
      <c r="Q28" s="283" t="n">
        <f aca="false">IF(SUMMARY!$D$21&gt;=K28,(SUMMARY!$D$24+SUMMARY!$I$17)*12*SUMMARY!$D$6,0)</f>
        <v>8598.08455890799</v>
      </c>
      <c r="R28" s="283" t="n">
        <f aca="false">IF(SUMMARY!$D$21&gt;=K28,SUMMARY!$D$28*12*SUMMARY!$D$6,0)+IF(P28=SUMMARY!$D$21,SUMMARY!$D$29*SUMMARY!$D$15,0)</f>
        <v>39569.1656015442</v>
      </c>
      <c r="S28" s="284" t="n">
        <f aca="false">+R28-Q28</f>
        <v>30971.0810426362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329.64230634448</v>
      </c>
      <c r="M29" s="281" t="n">
        <f aca="false">IF(SUMMARY!$D$21*12&gt;=K29,-PPMT(SUMMARY!$D$22/12,K29,SUMMARY!$D$21*12,SUMMARY!$D$20),0)</f>
        <v>99.4781815158468</v>
      </c>
      <c r="N29" s="282" t="n">
        <f aca="false">+M29+L29</f>
        <v>429.120487860327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328.979118467708</v>
      </c>
      <c r="M30" s="281" t="n">
        <f aca="false">IF(SUMMARY!$D$21*12&gt;=K30,-PPMT(SUMMARY!$D$22/12,K30,SUMMARY!$D$21*12,SUMMARY!$D$20),0)</f>
        <v>100.141369392619</v>
      </c>
      <c r="N30" s="282" t="n">
        <f aca="false">+M30+L30</f>
        <v>429.120487860327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328.311509338424</v>
      </c>
      <c r="M31" s="281" t="n">
        <f aca="false">IF(SUMMARY!$D$21*12&gt;=K31,-PPMT(SUMMARY!$D$22/12,K31,SUMMARY!$D$21*12,SUMMARY!$D$20),0)</f>
        <v>100.808978521903</v>
      </c>
      <c r="N31" s="282" t="n">
        <f aca="false">+M31+L31</f>
        <v>429.120487860327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327.639449481611</v>
      </c>
      <c r="M32" s="281" t="n">
        <f aca="false">IF(SUMMARY!$D$21*12&gt;=K32,-PPMT(SUMMARY!$D$22/12,K32,SUMMARY!$D$21*12,SUMMARY!$D$20),0)</f>
        <v>101.481038378716</v>
      </c>
      <c r="N32" s="282" t="n">
        <f aca="false">+M32+L32</f>
        <v>429.120487860327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326.962909225753</v>
      </c>
      <c r="M33" s="281" t="n">
        <f aca="false">IF(SUMMARY!$D$21*12&gt;=K33,-PPMT(SUMMARY!$D$22/12,K33,SUMMARY!$D$21*12,SUMMARY!$D$20),0)</f>
        <v>102.157578634574</v>
      </c>
      <c r="N33" s="282" t="n">
        <f aca="false">+M33+L33</f>
        <v>429.120487860327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326.281858701523</v>
      </c>
      <c r="M34" s="281" t="n">
        <f aca="false">IF(SUMMARY!$D$21*12&gt;=K34,-PPMT(SUMMARY!$D$22/12,K34,SUMMARY!$D$21*12,SUMMARY!$D$20),0)</f>
        <v>102.838629158804</v>
      </c>
      <c r="N34" s="282" t="n">
        <f aca="false">+M34+L34</f>
        <v>429.120487860327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325.596267840464</v>
      </c>
      <c r="M35" s="281" t="n">
        <f aca="false">IF(SUMMARY!$D$21*12&gt;=K35,-PPMT(SUMMARY!$D$22/12,K35,SUMMARY!$D$21*12,SUMMARY!$D$20),0)</f>
        <v>103.524220019863</v>
      </c>
      <c r="N35" s="282" t="n">
        <f aca="false">+M35+L35</f>
        <v>429.120487860327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324.906106373665</v>
      </c>
      <c r="M36" s="281" t="n">
        <f aca="false">IF(SUMMARY!$D$21*12&gt;=K36,-PPMT(SUMMARY!$D$22/12,K36,SUMMARY!$D$21*12,SUMMARY!$D$20),0)</f>
        <v>104.214381486662</v>
      </c>
      <c r="N36" s="282" t="n">
        <f aca="false">+M36+L36</f>
        <v>429.120487860327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324.21134383042</v>
      </c>
      <c r="M37" s="281" t="n">
        <f aca="false">IF(SUMMARY!$D$21*12&gt;=K37,-PPMT(SUMMARY!$D$22/12,K37,SUMMARY!$D$21*12,SUMMARY!$D$20),0)</f>
        <v>104.909144029907</v>
      </c>
      <c r="N37" s="282" t="n">
        <f aca="false">+M37+L37</f>
        <v>429.120487860327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323.511949536888</v>
      </c>
      <c r="M38" s="281" t="n">
        <f aca="false">IF(SUMMARY!$D$21*12&gt;=K38,-PPMT(SUMMARY!$D$22/12,K38,SUMMARY!$D$21*12,SUMMARY!$D$20),0)</f>
        <v>105.608538323439</v>
      </c>
      <c r="N38" s="282" t="n">
        <f aca="false">+M38+L38</f>
        <v>429.120487860327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322.807892614732</v>
      </c>
      <c r="M39" s="281" t="n">
        <f aca="false">IF(SUMMARY!$D$21*12&gt;=K39,-PPMT(SUMMARY!$D$22/12,K39,SUMMARY!$D$21*12,SUMMARY!$D$20),0)</f>
        <v>106.312595245596</v>
      </c>
      <c r="N39" s="282" t="n">
        <f aca="false">+M39+L39</f>
        <v>429.120487860327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322.099141979761</v>
      </c>
      <c r="M40" s="281" t="n">
        <f aca="false">IF(SUMMARY!$D$21*12&gt;=K40,-PPMT(SUMMARY!$D$22/12,K40,SUMMARY!$D$21*12,SUMMARY!$D$20),0)</f>
        <v>107.021345880566</v>
      </c>
      <c r="N40" s="282" t="n">
        <f aca="false">+M40+L40</f>
        <v>429.120487860327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321.385666340557</v>
      </c>
      <c r="M41" s="281" t="n">
        <f aca="false">IF(SUMMARY!$D$21*12&gt;=K41,-PPMT(SUMMARY!$D$22/12,K41,SUMMARY!$D$21*12,SUMMARY!$D$20),0)</f>
        <v>107.73482151977</v>
      </c>
      <c r="N41" s="282" t="n">
        <f aca="false">+M41+L41</f>
        <v>429.120487860327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320.667434197092</v>
      </c>
      <c r="M42" s="281" t="n">
        <f aca="false">IF(SUMMARY!$D$21*12&gt;=K42,-PPMT(SUMMARY!$D$22/12,K42,SUMMARY!$D$21*12,SUMMARY!$D$20),0)</f>
        <v>108.453053663235</v>
      </c>
      <c r="N42" s="282" t="n">
        <f aca="false">+M42+L42</f>
        <v>429.120487860327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319.944413839337</v>
      </c>
      <c r="M43" s="281" t="n">
        <f aca="false">IF(SUMMARY!$D$21*12&gt;=K43,-PPMT(SUMMARY!$D$22/12,K43,SUMMARY!$D$21*12,SUMMARY!$D$20),0)</f>
        <v>109.17607402099</v>
      </c>
      <c r="N43" s="282" t="n">
        <f aca="false">+M43+L43</f>
        <v>429.120487860327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319.216573345864</v>
      </c>
      <c r="M44" s="281" t="n">
        <f aca="false">IF(SUMMARY!$D$21*12&gt;=K44,-PPMT(SUMMARY!$D$22/12,K44,SUMMARY!$D$21*12,SUMMARY!$D$20),0)</f>
        <v>109.903914514463</v>
      </c>
      <c r="N44" s="282" t="n">
        <f aca="false">+M44+L44</f>
        <v>429.120487860327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318.483880582434</v>
      </c>
      <c r="M45" s="281" t="n">
        <f aca="false">IF(SUMMARY!$D$21*12&gt;=K45,-PPMT(SUMMARY!$D$22/12,K45,SUMMARY!$D$21*12,SUMMARY!$D$20),0)</f>
        <v>110.636607277893</v>
      </c>
      <c r="N45" s="282" t="n">
        <f aca="false">+M45+L45</f>
        <v>429.120487860327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317.746303200581</v>
      </c>
      <c r="M46" s="281" t="n">
        <f aca="false">IF(SUMMARY!$D$21*12&gt;=K46,-PPMT(SUMMARY!$D$22/12,K46,SUMMARY!$D$21*12,SUMMARY!$D$20),0)</f>
        <v>111.374184659746</v>
      </c>
      <c r="N46" s="282" t="n">
        <f aca="false">+M46+L46</f>
        <v>429.120487860327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317.003808636183</v>
      </c>
      <c r="M47" s="281" t="n">
        <f aca="false">IF(SUMMARY!$D$21*12&gt;=K47,-PPMT(SUMMARY!$D$22/12,K47,SUMMARY!$D$21*12,SUMMARY!$D$20),0)</f>
        <v>112.116679224144</v>
      </c>
      <c r="N47" s="282" t="n">
        <f aca="false">+M47+L47</f>
        <v>429.120487860327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316.256364108022</v>
      </c>
      <c r="M48" s="281" t="n">
        <f aca="false">IF(SUMMARY!$D$21*12&gt;=K48,-PPMT(SUMMARY!$D$22/12,K48,SUMMARY!$D$21*12,SUMMARY!$D$20),0)</f>
        <v>112.864123752305</v>
      </c>
      <c r="N48" s="282" t="n">
        <f aca="false">+M48+L48</f>
        <v>429.120487860327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315.50393661634</v>
      </c>
      <c r="M49" s="281" t="n">
        <f aca="false">IF(SUMMARY!$D$21*12&gt;=K49,-PPMT(SUMMARY!$D$22/12,K49,SUMMARY!$D$21*12,SUMMARY!$D$20),0)</f>
        <v>113.616551243987</v>
      </c>
      <c r="N49" s="282" t="n">
        <f aca="false">+M49+L49</f>
        <v>429.120487860327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314.74649294138</v>
      </c>
      <c r="M50" s="281" t="n">
        <f aca="false">IF(SUMMARY!$D$21*12&gt;=K50,-PPMT(SUMMARY!$D$22/12,K50,SUMMARY!$D$21*12,SUMMARY!$D$20),0)</f>
        <v>114.373994918947</v>
      </c>
      <c r="N50" s="282" t="n">
        <f aca="false">+M50+L50</f>
        <v>429.120487860327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313.983999641921</v>
      </c>
      <c r="M51" s="281" t="n">
        <f aca="false">IF(SUMMARY!$D$21*12&gt;=K51,-PPMT(SUMMARY!$D$22/12,K51,SUMMARY!$D$21*12,SUMMARY!$D$20),0)</f>
        <v>115.136488218406</v>
      </c>
      <c r="N51" s="282" t="n">
        <f aca="false">+M51+L51</f>
        <v>429.120487860327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313.216423053798</v>
      </c>
      <c r="M52" s="281" t="n">
        <f aca="false">IF(SUMMARY!$D$21*12&gt;=K52,-PPMT(SUMMARY!$D$22/12,K52,SUMMARY!$D$21*12,SUMMARY!$D$20),0)</f>
        <v>115.904064806529</v>
      </c>
      <c r="N52" s="282" t="n">
        <f aca="false">+M52+L52</f>
        <v>429.120487860327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312.443729288421</v>
      </c>
      <c r="M53" s="281" t="n">
        <f aca="false">IF(SUMMARY!$D$21*12&gt;=K53,-PPMT(SUMMARY!$D$22/12,K53,SUMMARY!$D$21*12,SUMMARY!$D$20),0)</f>
        <v>116.676758571906</v>
      </c>
      <c r="N53" s="282" t="n">
        <f aca="false">+M53+L53</f>
        <v>429.120487860327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311.665884231275</v>
      </c>
      <c r="M54" s="281" t="n">
        <f aca="false">IF(SUMMARY!$D$21*12&gt;=K54,-PPMT(SUMMARY!$D$22/12,K54,SUMMARY!$D$21*12,SUMMARY!$D$20),0)</f>
        <v>117.454603629052</v>
      </c>
      <c r="N54" s="282" t="n">
        <f aca="false">+M54+L54</f>
        <v>429.120487860327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310.882853540415</v>
      </c>
      <c r="M55" s="281" t="n">
        <f aca="false">IF(SUMMARY!$D$21*12&gt;=K55,-PPMT(SUMMARY!$D$22/12,K55,SUMMARY!$D$21*12,SUMMARY!$D$20),0)</f>
        <v>118.237634319912</v>
      </c>
      <c r="N55" s="282" t="n">
        <f aca="false">+M55+L55</f>
        <v>429.120487860327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310.094602644949</v>
      </c>
      <c r="M56" s="281" t="n">
        <f aca="false">IF(SUMMARY!$D$21*12&gt;=K56,-PPMT(SUMMARY!$D$22/12,K56,SUMMARY!$D$21*12,SUMMARY!$D$20),0)</f>
        <v>119.025885215378</v>
      </c>
      <c r="N56" s="282" t="n">
        <f aca="false">+M56+L56</f>
        <v>429.120487860327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309.301096743513</v>
      </c>
      <c r="M57" s="281" t="n">
        <f aca="false">IF(SUMMARY!$D$21*12&gt;=K57,-PPMT(SUMMARY!$D$22/12,K57,SUMMARY!$D$21*12,SUMMARY!$D$20),0)</f>
        <v>119.819391116814</v>
      </c>
      <c r="N57" s="282" t="n">
        <f aca="false">+M57+L57</f>
        <v>429.120487860327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308.502300802734</v>
      </c>
      <c r="M58" s="281" t="n">
        <f aca="false">IF(SUMMARY!$D$21*12&gt;=K58,-PPMT(SUMMARY!$D$22/12,K58,SUMMARY!$D$21*12,SUMMARY!$D$20),0)</f>
        <v>120.618187057593</v>
      </c>
      <c r="N58" s="282" t="n">
        <f aca="false">+M58+L58</f>
        <v>429.120487860327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307.698179555683</v>
      </c>
      <c r="M59" s="281" t="n">
        <f aca="false">IF(SUMMARY!$D$21*12&gt;=K59,-PPMT(SUMMARY!$D$22/12,K59,SUMMARY!$D$21*12,SUMMARY!$D$20),0)</f>
        <v>121.422308304644</v>
      </c>
      <c r="N59" s="282" t="n">
        <f aca="false">+M59+L59</f>
        <v>429.120487860327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306.888697500319</v>
      </c>
      <c r="M60" s="281" t="n">
        <f aca="false">IF(SUMMARY!$D$21*12&gt;=K60,-PPMT(SUMMARY!$D$22/12,K60,SUMMARY!$D$21*12,SUMMARY!$D$20),0)</f>
        <v>122.231790360008</v>
      </c>
      <c r="N60" s="282" t="n">
        <f aca="false">+M60+L60</f>
        <v>429.120487860327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306.073818897919</v>
      </c>
      <c r="M61" s="281" t="n">
        <f aca="false">IF(SUMMARY!$D$21*12&gt;=K61,-PPMT(SUMMARY!$D$22/12,K61,SUMMARY!$D$21*12,SUMMARY!$D$20),0)</f>
        <v>123.046668962408</v>
      </c>
      <c r="N61" s="282" t="n">
        <f aca="false">+M61+L61</f>
        <v>429.120487860327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305.253507771503</v>
      </c>
      <c r="M62" s="281" t="n">
        <f aca="false">IF(SUMMARY!$D$21*12&gt;=K62,-PPMT(SUMMARY!$D$22/12,K62,SUMMARY!$D$21*12,SUMMARY!$D$20),0)</f>
        <v>123.866980088824</v>
      </c>
      <c r="N62" s="282" t="n">
        <f aca="false">+M62+L62</f>
        <v>429.120487860327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304.427727904244</v>
      </c>
      <c r="M63" s="281" t="n">
        <f aca="false">IF(SUMMARY!$D$21*12&gt;=K63,-PPMT(SUMMARY!$D$22/12,K63,SUMMARY!$D$21*12,SUMMARY!$D$20),0)</f>
        <v>124.692759956083</v>
      </c>
      <c r="N63" s="282" t="n">
        <f aca="false">+M63+L63</f>
        <v>429.120487860327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303.59644283787</v>
      </c>
      <c r="M64" s="281" t="n">
        <f aca="false">IF(SUMMARY!$D$21*12&gt;=K64,-PPMT(SUMMARY!$D$22/12,K64,SUMMARY!$D$21*12,SUMMARY!$D$20),0)</f>
        <v>125.524045022457</v>
      </c>
      <c r="N64" s="282" t="n">
        <f aca="false">+M64+L64</f>
        <v>429.120487860327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302.759615871054</v>
      </c>
      <c r="M65" s="281" t="n">
        <f aca="false">IF(SUMMARY!$D$21*12&gt;=K65,-PPMT(SUMMARY!$D$22/12,K65,SUMMARY!$D$21*12,SUMMARY!$D$20),0)</f>
        <v>126.360871989273</v>
      </c>
      <c r="N65" s="282" t="n">
        <f aca="false">+M65+L65</f>
        <v>429.120487860327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301.917210057792</v>
      </c>
      <c r="M66" s="281" t="n">
        <f aca="false">IF(SUMMARY!$D$21*12&gt;=K66,-PPMT(SUMMARY!$D$22/12,K66,SUMMARY!$D$21*12,SUMMARY!$D$20),0)</f>
        <v>127.203277802535</v>
      </c>
      <c r="N66" s="282" t="n">
        <f aca="false">+M66+L66</f>
        <v>429.120487860327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301.069188205775</v>
      </c>
      <c r="M67" s="281" t="n">
        <f aca="false">IF(SUMMARY!$D$21*12&gt;=K67,-PPMT(SUMMARY!$D$22/12,K67,SUMMARY!$D$21*12,SUMMARY!$D$20),0)</f>
        <v>128.051299654552</v>
      </c>
      <c r="N67" s="282" t="n">
        <f aca="false">+M67+L67</f>
        <v>429.120487860327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300.215512874745</v>
      </c>
      <c r="M68" s="281" t="n">
        <f aca="false">IF(SUMMARY!$D$21*12&gt;=K68,-PPMT(SUMMARY!$D$22/12,K68,SUMMARY!$D$21*12,SUMMARY!$D$20),0)</f>
        <v>128.904974985582</v>
      </c>
      <c r="N68" s="282" t="n">
        <f aca="false">+M68+L68</f>
        <v>429.120487860327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299.356146374841</v>
      </c>
      <c r="M69" s="281" t="n">
        <f aca="false">IF(SUMMARY!$D$21*12&gt;=K69,-PPMT(SUMMARY!$D$22/12,K69,SUMMARY!$D$21*12,SUMMARY!$D$20),0)</f>
        <v>129.764341485486</v>
      </c>
      <c r="N69" s="282" t="n">
        <f aca="false">+M69+L69</f>
        <v>429.120487860327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298.491050764938</v>
      </c>
      <c r="M70" s="281" t="n">
        <f aca="false">IF(SUMMARY!$D$21*12&gt;=K70,-PPMT(SUMMARY!$D$22/12,K70,SUMMARY!$D$21*12,SUMMARY!$D$20),0)</f>
        <v>130.629437095389</v>
      </c>
      <c r="N70" s="282" t="n">
        <f aca="false">+M70+L70</f>
        <v>429.120487860327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297.620187850969</v>
      </c>
      <c r="M71" s="281" t="n">
        <f aca="false">IF(SUMMARY!$D$21*12&gt;=K71,-PPMT(SUMMARY!$D$22/12,K71,SUMMARY!$D$21*12,SUMMARY!$D$20),0)</f>
        <v>131.500300009358</v>
      </c>
      <c r="N71" s="282" t="n">
        <f aca="false">+M71+L71</f>
        <v>429.120487860327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296.74351918424</v>
      </c>
      <c r="M72" s="281" t="n">
        <f aca="false">IF(SUMMARY!$D$21*12&gt;=K72,-PPMT(SUMMARY!$D$22/12,K72,SUMMARY!$D$21*12,SUMMARY!$D$20),0)</f>
        <v>132.376968676088</v>
      </c>
      <c r="N72" s="282" t="n">
        <f aca="false">+M72+L72</f>
        <v>429.120487860327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295.861006059732</v>
      </c>
      <c r="M73" s="281" t="n">
        <f aca="false">IF(SUMMARY!$D$21*12&gt;=K73,-PPMT(SUMMARY!$D$22/12,K73,SUMMARY!$D$21*12,SUMMARY!$D$20),0)</f>
        <v>133.259481800595</v>
      </c>
      <c r="N73" s="282" t="n">
        <f aca="false">+M73+L73</f>
        <v>429.120487860327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294.972609514395</v>
      </c>
      <c r="M74" s="281" t="n">
        <f aca="false">IF(SUMMARY!$D$21*12&gt;=K74,-PPMT(SUMMARY!$D$22/12,K74,SUMMARY!$D$21*12,SUMMARY!$D$20),0)</f>
        <v>134.147878345932</v>
      </c>
      <c r="N74" s="282" t="n">
        <f aca="false">+M74+L74</f>
        <v>429.120487860327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294.078290325422</v>
      </c>
      <c r="M75" s="281" t="n">
        <f aca="false">IF(SUMMARY!$D$21*12&gt;=K75,-PPMT(SUMMARY!$D$22/12,K75,SUMMARY!$D$21*12,SUMMARY!$D$20),0)</f>
        <v>135.042197534905</v>
      </c>
      <c r="N75" s="282" t="n">
        <f aca="false">+M75+L75</f>
        <v>429.120487860327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293.178009008523</v>
      </c>
      <c r="M76" s="281" t="n">
        <f aca="false">IF(SUMMARY!$D$21*12&gt;=K76,-PPMT(SUMMARY!$D$22/12,K76,SUMMARY!$D$21*12,SUMMARY!$D$20),0)</f>
        <v>135.942478851804</v>
      </c>
      <c r="N76" s="282" t="n">
        <f aca="false">+M76+L76</f>
        <v>429.120487860327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292.271725816177</v>
      </c>
      <c r="M77" s="281" t="n">
        <f aca="false">IF(SUMMARY!$D$21*12&gt;=K77,-PPMT(SUMMARY!$D$22/12,K77,SUMMARY!$D$21*12,SUMMARY!$D$20),0)</f>
        <v>136.84876204415</v>
      </c>
      <c r="N77" s="282" t="n">
        <f aca="false">+M77+L77</f>
        <v>429.120487860327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291.359400735883</v>
      </c>
      <c r="M78" s="281" t="n">
        <f aca="false">IF(SUMMARY!$D$21*12&gt;=K78,-PPMT(SUMMARY!$D$22/12,K78,SUMMARY!$D$21*12,SUMMARY!$D$20),0)</f>
        <v>137.761087124444</v>
      </c>
      <c r="N78" s="282" t="n">
        <f aca="false">+M78+L78</f>
        <v>429.120487860327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290.440993488387</v>
      </c>
      <c r="M79" s="281" t="n">
        <f aca="false">IF(SUMMARY!$D$21*12&gt;=K79,-PPMT(SUMMARY!$D$22/12,K79,SUMMARY!$D$21*12,SUMMARY!$D$20),0)</f>
        <v>138.67949437194</v>
      </c>
      <c r="N79" s="282" t="n">
        <f aca="false">+M79+L79</f>
        <v>429.120487860327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289.516463525907</v>
      </c>
      <c r="M80" s="281" t="n">
        <f aca="false">IF(SUMMARY!$D$21*12&gt;=K80,-PPMT(SUMMARY!$D$22/12,K80,SUMMARY!$D$21*12,SUMMARY!$D$20),0)</f>
        <v>139.60402433442</v>
      </c>
      <c r="N80" s="282" t="n">
        <f aca="false">+M80+L80</f>
        <v>429.120487860327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288.585770030344</v>
      </c>
      <c r="M81" s="281" t="n">
        <f aca="false">IF(SUMMARY!$D$21*12&gt;=K81,-PPMT(SUMMARY!$D$22/12,K81,SUMMARY!$D$21*12,SUMMARY!$D$20),0)</f>
        <v>140.534717829983</v>
      </c>
      <c r="N81" s="282" t="n">
        <f aca="false">+M81+L81</f>
        <v>429.120487860327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287.648871911478</v>
      </c>
      <c r="M82" s="281" t="n">
        <f aca="false">IF(SUMMARY!$D$21*12&gt;=K82,-PPMT(SUMMARY!$D$22/12,K82,SUMMARY!$D$21*12,SUMMARY!$D$20),0)</f>
        <v>141.471615948849</v>
      </c>
      <c r="N82" s="282" t="n">
        <f aca="false">+M82+L82</f>
        <v>429.120487860327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286.705727805152</v>
      </c>
      <c r="M83" s="281" t="n">
        <f aca="false">IF(SUMMARY!$D$21*12&gt;=K83,-PPMT(SUMMARY!$D$22/12,K83,SUMMARY!$D$21*12,SUMMARY!$D$20),0)</f>
        <v>142.414760055175</v>
      </c>
      <c r="N83" s="282" t="n">
        <f aca="false">+M83+L83</f>
        <v>429.120487860327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285.756296071451</v>
      </c>
      <c r="M84" s="281" t="n">
        <f aca="false">IF(SUMMARY!$D$21*12&gt;=K84,-PPMT(SUMMARY!$D$22/12,K84,SUMMARY!$D$21*12,SUMMARY!$D$20),0)</f>
        <v>143.364191788876</v>
      </c>
      <c r="N84" s="282" t="n">
        <f aca="false">+M84+L84</f>
        <v>429.120487860327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284.800534792859</v>
      </c>
      <c r="M85" s="281" t="n">
        <f aca="false">IF(SUMMARY!$D$21*12&gt;=K85,-PPMT(SUMMARY!$D$22/12,K85,SUMMARY!$D$21*12,SUMMARY!$D$20),0)</f>
        <v>144.319953067468</v>
      </c>
      <c r="N85" s="282" t="n">
        <f aca="false">+M85+L85</f>
        <v>429.120487860327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283.838401772409</v>
      </c>
      <c r="M86" s="281" t="n">
        <f aca="false">IF(SUMMARY!$D$21*12&gt;=K86,-PPMT(SUMMARY!$D$22/12,K86,SUMMARY!$D$21*12,SUMMARY!$D$20),0)</f>
        <v>145.282086087918</v>
      </c>
      <c r="N86" s="282" t="n">
        <f aca="false">+M86+L86</f>
        <v>429.120487860327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282.869854531823</v>
      </c>
      <c r="M87" s="281" t="n">
        <f aca="false">IF(SUMMARY!$D$21*12&gt;=K87,-PPMT(SUMMARY!$D$22/12,K87,SUMMARY!$D$21*12,SUMMARY!$D$20),0)</f>
        <v>146.250633328504</v>
      </c>
      <c r="N87" s="282" t="n">
        <f aca="false">+M87+L87</f>
        <v>429.120487860327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281.894850309633</v>
      </c>
      <c r="M88" s="281" t="n">
        <f aca="false">IF(SUMMARY!$D$21*12&gt;=K88,-PPMT(SUMMARY!$D$22/12,K88,SUMMARY!$D$21*12,SUMMARY!$D$20),0)</f>
        <v>147.225637550694</v>
      </c>
      <c r="N88" s="282" t="n">
        <f aca="false">+M88+L88</f>
        <v>429.120487860327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280.913346059295</v>
      </c>
      <c r="M89" s="281" t="n">
        <f aca="false">IF(SUMMARY!$D$21*12&gt;=K89,-PPMT(SUMMARY!$D$22/12,K89,SUMMARY!$D$21*12,SUMMARY!$D$20),0)</f>
        <v>148.207141801032</v>
      </c>
      <c r="N89" s="282" t="n">
        <f aca="false">+M89+L89</f>
        <v>429.120487860327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279.925298447288</v>
      </c>
      <c r="M90" s="281" t="n">
        <f aca="false">IF(SUMMARY!$D$21*12&gt;=K90,-PPMT(SUMMARY!$D$22/12,K90,SUMMARY!$D$21*12,SUMMARY!$D$20),0)</f>
        <v>149.195189413039</v>
      </c>
      <c r="N90" s="282" t="n">
        <f aca="false">+M90+L90</f>
        <v>429.120487860327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278.930663851201</v>
      </c>
      <c r="M91" s="281" t="n">
        <f aca="false">IF(SUMMARY!$D$21*12&gt;=K91,-PPMT(SUMMARY!$D$22/12,K91,SUMMARY!$D$21*12,SUMMARY!$D$20),0)</f>
        <v>150.189824009126</v>
      </c>
      <c r="N91" s="282" t="n">
        <f aca="false">+M91+L91</f>
        <v>429.120487860327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277.929398357807</v>
      </c>
      <c r="M92" s="281" t="n">
        <f aca="false">IF(SUMMARY!$D$21*12&gt;=K92,-PPMT(SUMMARY!$D$22/12,K92,SUMMARY!$D$21*12,SUMMARY!$D$20),0)</f>
        <v>151.19108950252</v>
      </c>
      <c r="N92" s="282" t="n">
        <f aca="false">+M92+L92</f>
        <v>429.120487860327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276.921457761123</v>
      </c>
      <c r="M93" s="281" t="n">
        <f aca="false">IF(SUMMARY!$D$21*12&gt;=K93,-PPMT(SUMMARY!$D$22/12,K93,SUMMARY!$D$21*12,SUMMARY!$D$20),0)</f>
        <v>152.199030099204</v>
      </c>
      <c r="N93" s="282" t="n">
        <f aca="false">+M93+L93</f>
        <v>429.120487860327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275.906797560462</v>
      </c>
      <c r="M94" s="281" t="n">
        <f aca="false">IF(SUMMARY!$D$21*12&gt;=K94,-PPMT(SUMMARY!$D$22/12,K94,SUMMARY!$D$21*12,SUMMARY!$D$20),0)</f>
        <v>153.213690299865</v>
      </c>
      <c r="N94" s="282" t="n">
        <f aca="false">+M94+L94</f>
        <v>429.120487860327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274.885372958463</v>
      </c>
      <c r="M95" s="281" t="n">
        <f aca="false">IF(SUMMARY!$D$21*12&gt;=K95,-PPMT(SUMMARY!$D$22/12,K95,SUMMARY!$D$21*12,SUMMARY!$D$20),0)</f>
        <v>154.235114901864</v>
      </c>
      <c r="N95" s="282" t="n">
        <f aca="false">+M95+L95</f>
        <v>429.120487860327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273.857138859117</v>
      </c>
      <c r="M96" s="281" t="n">
        <f aca="false">IF(SUMMARY!$D$21*12&gt;=K96,-PPMT(SUMMARY!$D$22/12,K96,SUMMARY!$D$21*12,SUMMARY!$D$20),0)</f>
        <v>155.26334900121</v>
      </c>
      <c r="N96" s="282" t="n">
        <f aca="false">+M96+L96</f>
        <v>429.120487860327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272.822049865776</v>
      </c>
      <c r="M97" s="281" t="n">
        <f aca="false">IF(SUMMARY!$D$21*12&gt;=K97,-PPMT(SUMMARY!$D$22/12,K97,SUMMARY!$D$21*12,SUMMARY!$D$20),0)</f>
        <v>156.298437994551</v>
      </c>
      <c r="N97" s="282" t="n">
        <f aca="false">+M97+L97</f>
        <v>429.120487860327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271.780060279145</v>
      </c>
      <c r="M98" s="281" t="n">
        <f aca="false">IF(SUMMARY!$D$21*12&gt;=K98,-PPMT(SUMMARY!$D$22/12,K98,SUMMARY!$D$21*12,SUMMARY!$D$20),0)</f>
        <v>157.340427581182</v>
      </c>
      <c r="N98" s="282" t="n">
        <f aca="false">+M98+L98</f>
        <v>429.120487860327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270.731124095271</v>
      </c>
      <c r="M99" s="281" t="n">
        <f aca="false">IF(SUMMARY!$D$21*12&gt;=K99,-PPMT(SUMMARY!$D$22/12,K99,SUMMARY!$D$21*12,SUMMARY!$D$20),0)</f>
        <v>158.389363765056</v>
      </c>
      <c r="N99" s="282" t="n">
        <f aca="false">+M99+L99</f>
        <v>429.120487860327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269.675195003504</v>
      </c>
      <c r="M100" s="281" t="n">
        <f aca="false">IF(SUMMARY!$D$21*12&gt;=K100,-PPMT(SUMMARY!$D$22/12,K100,SUMMARY!$D$21*12,SUMMARY!$D$20),0)</f>
        <v>159.445292856823</v>
      </c>
      <c r="N100" s="282" t="n">
        <f aca="false">+M100+L100</f>
        <v>429.120487860327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268.612226384458</v>
      </c>
      <c r="M101" s="281" t="n">
        <f aca="false">IF(SUMMARY!$D$21*12&gt;=K101,-PPMT(SUMMARY!$D$22/12,K101,SUMMARY!$D$21*12,SUMMARY!$D$20),0)</f>
        <v>160.508261475869</v>
      </c>
      <c r="N101" s="282" t="n">
        <f aca="false">+M101+L101</f>
        <v>429.120487860327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267.542171307953</v>
      </c>
      <c r="M102" s="281" t="n">
        <f aca="false">IF(SUMMARY!$D$21*12&gt;=K102,-PPMT(SUMMARY!$D$22/12,K102,SUMMARY!$D$21*12,SUMMARY!$D$20),0)</f>
        <v>161.578316552375</v>
      </c>
      <c r="N102" s="282" t="n">
        <f aca="false">+M102+L102</f>
        <v>429.120487860327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266.464982530937</v>
      </c>
      <c r="M103" s="281" t="n">
        <f aca="false">IF(SUMMARY!$D$21*12&gt;=K103,-PPMT(SUMMARY!$D$22/12,K103,SUMMARY!$D$21*12,SUMMARY!$D$20),0)</f>
        <v>162.65550532939</v>
      </c>
      <c r="N103" s="282" t="n">
        <f aca="false">+M103+L103</f>
        <v>429.120487860327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265.380612495408</v>
      </c>
      <c r="M104" s="281" t="n">
        <f aca="false">IF(SUMMARY!$D$21*12&gt;=K104,-PPMT(SUMMARY!$D$22/12,K104,SUMMARY!$D$21*12,SUMMARY!$D$20),0)</f>
        <v>163.73987536492</v>
      </c>
      <c r="N104" s="282" t="n">
        <f aca="false">+M104+L104</f>
        <v>429.120487860327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264.289013326308</v>
      </c>
      <c r="M105" s="281" t="n">
        <f aca="false">IF(SUMMARY!$D$21*12&gt;=K105,-PPMT(SUMMARY!$D$22/12,K105,SUMMARY!$D$21*12,SUMMARY!$D$20),0)</f>
        <v>164.831474534019</v>
      </c>
      <c r="N105" s="282" t="n">
        <f aca="false">+M105+L105</f>
        <v>429.120487860327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263.190136829415</v>
      </c>
      <c r="M106" s="281" t="n">
        <f aca="false">IF(SUMMARY!$D$21*12&gt;=K106,-PPMT(SUMMARY!$D$22/12,K106,SUMMARY!$D$21*12,SUMMARY!$D$20),0)</f>
        <v>165.930351030913</v>
      </c>
      <c r="N106" s="282" t="n">
        <f aca="false">+M106+L106</f>
        <v>429.120487860327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262.083934489209</v>
      </c>
      <c r="M107" s="281" t="n">
        <f aca="false">IF(SUMMARY!$D$21*12&gt;=K107,-PPMT(SUMMARY!$D$22/12,K107,SUMMARY!$D$21*12,SUMMARY!$D$20),0)</f>
        <v>167.036553371119</v>
      </c>
      <c r="N107" s="282" t="n">
        <f aca="false">+M107+L107</f>
        <v>429.120487860327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260.970357466734</v>
      </c>
      <c r="M108" s="281" t="n">
        <f aca="false">IF(SUMMARY!$D$21*12&gt;=K108,-PPMT(SUMMARY!$D$22/12,K108,SUMMARY!$D$21*12,SUMMARY!$D$20),0)</f>
        <v>168.150130393593</v>
      </c>
      <c r="N108" s="282" t="n">
        <f aca="false">+M108+L108</f>
        <v>429.120487860327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259.849356597444</v>
      </c>
      <c r="M109" s="281" t="n">
        <f aca="false">IF(SUMMARY!$D$21*12&gt;=K109,-PPMT(SUMMARY!$D$22/12,K109,SUMMARY!$D$21*12,SUMMARY!$D$20),0)</f>
        <v>169.271131262883</v>
      </c>
      <c r="N109" s="282" t="n">
        <f aca="false">+M109+L109</f>
        <v>429.120487860327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258.720882389025</v>
      </c>
      <c r="M110" s="281" t="n">
        <f aca="false">IF(SUMMARY!$D$21*12&gt;=K110,-PPMT(SUMMARY!$D$22/12,K110,SUMMARY!$D$21*12,SUMMARY!$D$20),0)</f>
        <v>170.399605471303</v>
      </c>
      <c r="N110" s="282" t="n">
        <f aca="false">+M110+L110</f>
        <v>429.120487860327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257.584885019216</v>
      </c>
      <c r="M111" s="281" t="n">
        <f aca="false">IF(SUMMARY!$D$21*12&gt;=K111,-PPMT(SUMMARY!$D$22/12,K111,SUMMARY!$D$21*12,SUMMARY!$D$20),0)</f>
        <v>171.535602841111</v>
      </c>
      <c r="N111" s="282" t="n">
        <f aca="false">+M111+L111</f>
        <v>429.120487860327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256.441314333609</v>
      </c>
      <c r="M112" s="281" t="n">
        <f aca="false">IF(SUMMARY!$D$21*12&gt;=K112,-PPMT(SUMMARY!$D$22/12,K112,SUMMARY!$D$21*12,SUMMARY!$D$20),0)</f>
        <v>172.679173526719</v>
      </c>
      <c r="N112" s="282" t="n">
        <f aca="false">+M112+L112</f>
        <v>429.120487860327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255.29011984343</v>
      </c>
      <c r="M113" s="281" t="n">
        <f aca="false">IF(SUMMARY!$D$21*12&gt;=K113,-PPMT(SUMMARY!$D$22/12,K113,SUMMARY!$D$21*12,SUMMARY!$D$20),0)</f>
        <v>173.830368016897</v>
      </c>
      <c r="N113" s="282" t="n">
        <f aca="false">+M113+L113</f>
        <v>429.120487860327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254.131250723318</v>
      </c>
      <c r="M114" s="281" t="n">
        <f aca="false">IF(SUMMARY!$D$21*12&gt;=K114,-PPMT(SUMMARY!$D$22/12,K114,SUMMARY!$D$21*12,SUMMARY!$D$20),0)</f>
        <v>174.989237137009</v>
      </c>
      <c r="N114" s="282" t="n">
        <f aca="false">+M114+L114</f>
        <v>429.120487860327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252.964655809071</v>
      </c>
      <c r="M115" s="281" t="n">
        <f aca="false">IF(SUMMARY!$D$21*12&gt;=K115,-PPMT(SUMMARY!$D$22/12,K115,SUMMARY!$D$21*12,SUMMARY!$D$20),0)</f>
        <v>176.155832051256</v>
      </c>
      <c r="N115" s="282" t="n">
        <f aca="false">+M115+L115</f>
        <v>429.120487860327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251.790283595396</v>
      </c>
      <c r="M116" s="281" t="n">
        <f aca="false">IF(SUMMARY!$D$21*12&gt;=K116,-PPMT(SUMMARY!$D$22/12,K116,SUMMARY!$D$21*12,SUMMARY!$D$20),0)</f>
        <v>177.330204264931</v>
      </c>
      <c r="N116" s="282" t="n">
        <f aca="false">+M116+L116</f>
        <v>429.120487860327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250.60808223363</v>
      </c>
      <c r="M117" s="281" t="n">
        <f aca="false">IF(SUMMARY!$D$21*12&gt;=K117,-PPMT(SUMMARY!$D$22/12,K117,SUMMARY!$D$21*12,SUMMARY!$D$20),0)</f>
        <v>178.512405626697</v>
      </c>
      <c r="N117" s="282" t="n">
        <f aca="false">+M117+L117</f>
        <v>429.120487860327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249.417999529452</v>
      </c>
      <c r="M118" s="281" t="n">
        <f aca="false">IF(SUMMARY!$D$21*12&gt;=K118,-PPMT(SUMMARY!$D$22/12,K118,SUMMARY!$D$21*12,SUMMARY!$D$20),0)</f>
        <v>179.702488330875</v>
      </c>
      <c r="N118" s="282" t="n">
        <f aca="false">+M118+L118</f>
        <v>429.120487860327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248.219982940579</v>
      </c>
      <c r="M119" s="281" t="n">
        <f aca="false">IF(SUMMARY!$D$21*12&gt;=K119,-PPMT(SUMMARY!$D$22/12,K119,SUMMARY!$D$21*12,SUMMARY!$D$20),0)</f>
        <v>180.900504919748</v>
      </c>
      <c r="N119" s="282" t="n">
        <f aca="false">+M119+L119</f>
        <v>429.120487860327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247.013979574448</v>
      </c>
      <c r="M120" s="281" t="n">
        <f aca="false">IF(SUMMARY!$D$21*12&gt;=K120,-PPMT(SUMMARY!$D$22/12,K120,SUMMARY!$D$21*12,SUMMARY!$D$20),0)</f>
        <v>182.106508285879</v>
      </c>
      <c r="N120" s="282" t="n">
        <f aca="false">+M120+L120</f>
        <v>429.120487860327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245.799936185875</v>
      </c>
      <c r="M121" s="281" t="n">
        <f aca="false">IF(SUMMARY!$D$21*12&gt;=K121,-PPMT(SUMMARY!$D$22/12,K121,SUMMARY!$D$21*12,SUMMARY!$D$20),0)</f>
        <v>183.320551674452</v>
      </c>
      <c r="N121" s="282" t="n">
        <f aca="false">+M121+L121</f>
        <v>429.120487860327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244.577799174712</v>
      </c>
      <c r="M122" s="281" t="n">
        <f aca="false">IF(SUMMARY!$D$21*12&gt;=K122,-PPMT(SUMMARY!$D$22/12,K122,SUMMARY!$D$21*12,SUMMARY!$D$20),0)</f>
        <v>184.542688685615</v>
      </c>
      <c r="N122" s="282" t="n">
        <f aca="false">+M122+L122</f>
        <v>429.120487860327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243.347514583475</v>
      </c>
      <c r="M123" s="281" t="n">
        <f aca="false">IF(SUMMARY!$D$21*12&gt;=K123,-PPMT(SUMMARY!$D$22/12,K123,SUMMARY!$D$21*12,SUMMARY!$D$20),0)</f>
        <v>185.772973276852</v>
      </c>
      <c r="N123" s="282" t="n">
        <f aca="false">+M123+L123</f>
        <v>429.120487860327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242.109028094962</v>
      </c>
      <c r="M124" s="281" t="n">
        <f aca="false">IF(SUMMARY!$D$21*12&gt;=K124,-PPMT(SUMMARY!$D$22/12,K124,SUMMARY!$D$21*12,SUMMARY!$D$20),0)</f>
        <v>187.011459765365</v>
      </c>
      <c r="N124" s="282" t="n">
        <f aca="false">+M124+L124</f>
        <v>429.120487860327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240.86228502986</v>
      </c>
      <c r="M125" s="281" t="n">
        <f aca="false">IF(SUMMARY!$D$21*12&gt;=K125,-PPMT(SUMMARY!$D$22/12,K125,SUMMARY!$D$21*12,SUMMARY!$D$20),0)</f>
        <v>188.258202830467</v>
      </c>
      <c r="N125" s="282" t="n">
        <f aca="false">+M125+L125</f>
        <v>429.120487860327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239.607230344324</v>
      </c>
      <c r="M126" s="281" t="n">
        <f aca="false">IF(SUMMARY!$D$21*12&gt;=K126,-PPMT(SUMMARY!$D$22/12,K126,SUMMARY!$D$21*12,SUMMARY!$D$20),0)</f>
        <v>189.513257516003</v>
      </c>
      <c r="N126" s="282" t="n">
        <f aca="false">+M126+L126</f>
        <v>429.120487860327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238.34380862755</v>
      </c>
      <c r="M127" s="281" t="n">
        <f aca="false">IF(SUMMARY!$D$21*12&gt;=K127,-PPMT(SUMMARY!$D$22/12,K127,SUMMARY!$D$21*12,SUMMARY!$D$20),0)</f>
        <v>190.776679232777</v>
      </c>
      <c r="N127" s="282" t="n">
        <f aca="false">+M127+L127</f>
        <v>429.120487860327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237.071964099332</v>
      </c>
      <c r="M128" s="281" t="n">
        <f aca="false">IF(SUMMARY!$D$21*12&gt;=K128,-PPMT(SUMMARY!$D$22/12,K128,SUMMARY!$D$21*12,SUMMARY!$D$20),0)</f>
        <v>192.048523760995</v>
      </c>
      <c r="N128" s="282" t="n">
        <f aca="false">+M128+L128</f>
        <v>429.120487860327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235.791640607592</v>
      </c>
      <c r="M129" s="281" t="n">
        <f aca="false">IF(SUMMARY!$D$21*12&gt;=K129,-PPMT(SUMMARY!$D$22/12,K129,SUMMARY!$D$21*12,SUMMARY!$D$20),0)</f>
        <v>193.328847252735</v>
      </c>
      <c r="N129" s="282" t="n">
        <f aca="false">+M129+L129</f>
        <v>429.120487860327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234.502781625907</v>
      </c>
      <c r="M130" s="281" t="n">
        <f aca="false">IF(SUMMARY!$D$21*12&gt;=K130,-PPMT(SUMMARY!$D$22/12,K130,SUMMARY!$D$21*12,SUMMARY!$D$20),0)</f>
        <v>194.61770623442</v>
      </c>
      <c r="N130" s="282" t="n">
        <f aca="false">+M130+L130</f>
        <v>429.120487860327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233.205330251011</v>
      </c>
      <c r="M131" s="281" t="n">
        <f aca="false">IF(SUMMARY!$D$21*12&gt;=K131,-PPMT(SUMMARY!$D$22/12,K131,SUMMARY!$D$21*12,SUMMARY!$D$20),0)</f>
        <v>195.915157609316</v>
      </c>
      <c r="N131" s="282" t="n">
        <f aca="false">+M131+L131</f>
        <v>429.120487860327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231.899229200282</v>
      </c>
      <c r="M132" s="281" t="n">
        <f aca="false">IF(SUMMARY!$D$21*12&gt;=K132,-PPMT(SUMMARY!$D$22/12,K132,SUMMARY!$D$21*12,SUMMARY!$D$20),0)</f>
        <v>197.221258660045</v>
      </c>
      <c r="N132" s="282" t="n">
        <f aca="false">+M132+L132</f>
        <v>429.120487860327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230.584420809215</v>
      </c>
      <c r="M133" s="281" t="n">
        <f aca="false">IF(SUMMARY!$D$21*12&gt;=K133,-PPMT(SUMMARY!$D$22/12,K133,SUMMARY!$D$21*12,SUMMARY!$D$20),0)</f>
        <v>198.536067051112</v>
      </c>
      <c r="N133" s="282" t="n">
        <f aca="false">+M133+L133</f>
        <v>429.120487860327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229.260847028874</v>
      </c>
      <c r="M134" s="281" t="n">
        <f aca="false">IF(SUMMARY!$D$21*12&gt;=K134,-PPMT(SUMMARY!$D$22/12,K134,SUMMARY!$D$21*12,SUMMARY!$D$20),0)</f>
        <v>199.859640831453</v>
      </c>
      <c r="N134" s="282" t="n">
        <f aca="false">+M134+L134</f>
        <v>429.120487860327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227.928449423331</v>
      </c>
      <c r="M135" s="281" t="n">
        <f aca="false">IF(SUMMARY!$D$21*12&gt;=K135,-PPMT(SUMMARY!$D$22/12,K135,SUMMARY!$D$21*12,SUMMARY!$D$20),0)</f>
        <v>201.192038436996</v>
      </c>
      <c r="N135" s="282" t="n">
        <f aca="false">+M135+L135</f>
        <v>429.120487860327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226.587169167085</v>
      </c>
      <c r="M136" s="281" t="n">
        <f aca="false">IF(SUMMARY!$D$21*12&gt;=K136,-PPMT(SUMMARY!$D$22/12,K136,SUMMARY!$D$21*12,SUMMARY!$D$20),0)</f>
        <v>202.533318693242</v>
      </c>
      <c r="N136" s="282" t="n">
        <f aca="false">+M136+L136</f>
        <v>429.120487860327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225.236947042463</v>
      </c>
      <c r="M137" s="281" t="n">
        <f aca="false">IF(SUMMARY!$D$21*12&gt;=K137,-PPMT(SUMMARY!$D$22/12,K137,SUMMARY!$D$21*12,SUMMARY!$D$20),0)</f>
        <v>203.883540817864</v>
      </c>
      <c r="N137" s="282" t="n">
        <f aca="false">+M137+L137</f>
        <v>429.120487860327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223.877723437011</v>
      </c>
      <c r="M138" s="281" t="n">
        <f aca="false">IF(SUMMARY!$D$21*12&gt;=K138,-PPMT(SUMMARY!$D$22/12,K138,SUMMARY!$D$21*12,SUMMARY!$D$20),0)</f>
        <v>205.242764423316</v>
      </c>
      <c r="N138" s="282" t="n">
        <f aca="false">+M138+L138</f>
        <v>429.120487860327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222.509438340855</v>
      </c>
      <c r="M139" s="281" t="n">
        <f aca="false">IF(SUMMARY!$D$21*12&gt;=K139,-PPMT(SUMMARY!$D$22/12,K139,SUMMARY!$D$21*12,SUMMARY!$D$20),0)</f>
        <v>206.611049519472</v>
      </c>
      <c r="N139" s="282" t="n">
        <f aca="false">+M139+L139</f>
        <v>429.120487860327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221.132031344059</v>
      </c>
      <c r="M140" s="281" t="n">
        <f aca="false">IF(SUMMARY!$D$21*12&gt;=K140,-PPMT(SUMMARY!$D$22/12,K140,SUMMARY!$D$21*12,SUMMARY!$D$20),0)</f>
        <v>207.988456516268</v>
      </c>
      <c r="N140" s="282" t="n">
        <f aca="false">+M140+L140</f>
        <v>429.120487860327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219.74544163395</v>
      </c>
      <c r="M141" s="281" t="n">
        <f aca="false">IF(SUMMARY!$D$21*12&gt;=K141,-PPMT(SUMMARY!$D$22/12,K141,SUMMARY!$D$21*12,SUMMARY!$D$20),0)</f>
        <v>209.375046226377</v>
      </c>
      <c r="N141" s="282" t="n">
        <f aca="false">+M141+L141</f>
        <v>429.120487860327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218.349607992441</v>
      </c>
      <c r="M142" s="281" t="n">
        <f aca="false">IF(SUMMARY!$D$21*12&gt;=K142,-PPMT(SUMMARY!$D$22/12,K142,SUMMARY!$D$21*12,SUMMARY!$D$20),0)</f>
        <v>210.770879867886</v>
      </c>
      <c r="N142" s="282" t="n">
        <f aca="false">+M142+L142</f>
        <v>429.120487860327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216.944468793322</v>
      </c>
      <c r="M143" s="281" t="n">
        <f aca="false">IF(SUMMARY!$D$21*12&gt;=K143,-PPMT(SUMMARY!$D$22/12,K143,SUMMARY!$D$21*12,SUMMARY!$D$20),0)</f>
        <v>212.176019067005</v>
      </c>
      <c r="N143" s="282" t="n">
        <f aca="false">+M143+L143</f>
        <v>429.120487860327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215.529961999542</v>
      </c>
      <c r="M144" s="281" t="n">
        <f aca="false">IF(SUMMARY!$D$21*12&gt;=K144,-PPMT(SUMMARY!$D$22/12,K144,SUMMARY!$D$21*12,SUMMARY!$D$20),0)</f>
        <v>213.590525860785</v>
      </c>
      <c r="N144" s="282" t="n">
        <f aca="false">+M144+L144</f>
        <v>429.120487860327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214.10602516047</v>
      </c>
      <c r="M145" s="281" t="n">
        <f aca="false">IF(SUMMARY!$D$21*12&gt;=K145,-PPMT(SUMMARY!$D$22/12,K145,SUMMARY!$D$21*12,SUMMARY!$D$20),0)</f>
        <v>215.014462699857</v>
      </c>
      <c r="N145" s="282" t="n">
        <f aca="false">+M145+L145</f>
        <v>429.120487860327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212.672595409138</v>
      </c>
      <c r="M146" s="281" t="n">
        <f aca="false">IF(SUMMARY!$D$21*12&gt;=K146,-PPMT(SUMMARY!$D$22/12,K146,SUMMARY!$D$21*12,SUMMARY!$D$20),0)</f>
        <v>216.447892451189</v>
      </c>
      <c r="N146" s="282" t="n">
        <f aca="false">+M146+L146</f>
        <v>429.120487860327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211.229609459463</v>
      </c>
      <c r="M147" s="281" t="n">
        <f aca="false">IF(SUMMARY!$D$21*12&gt;=K147,-PPMT(SUMMARY!$D$22/12,K147,SUMMARY!$D$21*12,SUMMARY!$D$20),0)</f>
        <v>217.890878400864</v>
      </c>
      <c r="N147" s="282" t="n">
        <f aca="false">+M147+L147</f>
        <v>429.120487860327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209.777003603457</v>
      </c>
      <c r="M148" s="281" t="n">
        <f aca="false">IF(SUMMARY!$D$21*12&gt;=K148,-PPMT(SUMMARY!$D$22/12,K148,SUMMARY!$D$21*12,SUMMARY!$D$20),0)</f>
        <v>219.34348425687</v>
      </c>
      <c r="N148" s="282" t="n">
        <f aca="false">+M148+L148</f>
        <v>429.120487860327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208.314713708412</v>
      </c>
      <c r="M149" s="281" t="n">
        <f aca="false">IF(SUMMARY!$D$21*12&gt;=K149,-PPMT(SUMMARY!$D$22/12,K149,SUMMARY!$D$21*12,SUMMARY!$D$20),0)</f>
        <v>220.805774151915</v>
      </c>
      <c r="N149" s="282" t="n">
        <f aca="false">+M149+L149</f>
        <v>429.120487860327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206.842675214066</v>
      </c>
      <c r="M150" s="281" t="n">
        <f aca="false">IF(SUMMARY!$D$21*12&gt;=K150,-PPMT(SUMMARY!$D$22/12,K150,SUMMARY!$D$21*12,SUMMARY!$D$20),0)</f>
        <v>222.277812646261</v>
      </c>
      <c r="N150" s="282" t="n">
        <f aca="false">+M150+L150</f>
        <v>429.120487860327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205.360823129757</v>
      </c>
      <c r="M151" s="281" t="n">
        <f aca="false">IF(SUMMARY!$D$21*12&gt;=K151,-PPMT(SUMMARY!$D$22/12,K151,SUMMARY!$D$21*12,SUMMARY!$D$20),0)</f>
        <v>223.75966473057</v>
      </c>
      <c r="N151" s="282" t="n">
        <f aca="false">+M151+L151</f>
        <v>429.120487860327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203.869092031553</v>
      </c>
      <c r="M152" s="281" t="n">
        <f aca="false">IF(SUMMARY!$D$21*12&gt;=K152,-PPMT(SUMMARY!$D$22/12,K152,SUMMARY!$D$21*12,SUMMARY!$D$20),0)</f>
        <v>225.251395828774</v>
      </c>
      <c r="N152" s="282" t="n">
        <f aca="false">+M152+L152</f>
        <v>429.120487860327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202.367416059362</v>
      </c>
      <c r="M153" s="281" t="n">
        <f aca="false">IF(SUMMARY!$D$21*12&gt;=K153,-PPMT(SUMMARY!$D$22/12,K153,SUMMARY!$D$21*12,SUMMARY!$D$20),0)</f>
        <v>226.753071800966</v>
      </c>
      <c r="N153" s="282" t="n">
        <f aca="false">+M153+L153</f>
        <v>429.120487860327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200.855728914022</v>
      </c>
      <c r="M154" s="281" t="n">
        <f aca="false">IF(SUMMARY!$D$21*12&gt;=K154,-PPMT(SUMMARY!$D$22/12,K154,SUMMARY!$D$21*12,SUMMARY!$D$20),0)</f>
        <v>228.264758946305</v>
      </c>
      <c r="N154" s="282" t="n">
        <f aca="false">+M154+L154</f>
        <v>429.120487860327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199.33396385438</v>
      </c>
      <c r="M155" s="281" t="n">
        <f aca="false">IF(SUMMARY!$D$21*12&gt;=K155,-PPMT(SUMMARY!$D$22/12,K155,SUMMARY!$D$21*12,SUMMARY!$D$20),0)</f>
        <v>229.786524005947</v>
      </c>
      <c r="N155" s="282" t="n">
        <f aca="false">+M155+L155</f>
        <v>429.120487860327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197.80205369434</v>
      </c>
      <c r="M156" s="281" t="n">
        <f aca="false">IF(SUMMARY!$D$21*12&gt;=K156,-PPMT(SUMMARY!$D$22/12,K156,SUMMARY!$D$21*12,SUMMARY!$D$20),0)</f>
        <v>231.318434165987</v>
      </c>
      <c r="N156" s="282" t="n">
        <f aca="false">+M156+L156</f>
        <v>429.120487860327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196.2599307999</v>
      </c>
      <c r="M157" s="281" t="n">
        <f aca="false">IF(SUMMARY!$D$21*12&gt;=K157,-PPMT(SUMMARY!$D$22/12,K157,SUMMARY!$D$21*12,SUMMARY!$D$20),0)</f>
        <v>232.860557060427</v>
      </c>
      <c r="N157" s="282" t="n">
        <f aca="false">+M157+L157</f>
        <v>429.120487860327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194.707527086164</v>
      </c>
      <c r="M158" s="281" t="n">
        <f aca="false">IF(SUMMARY!$D$21*12&gt;=K158,-PPMT(SUMMARY!$D$22/12,K158,SUMMARY!$D$21*12,SUMMARY!$D$20),0)</f>
        <v>234.412960774163</v>
      </c>
      <c r="N158" s="282" t="n">
        <f aca="false">+M158+L158</f>
        <v>429.120487860327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193.144774014336</v>
      </c>
      <c r="M159" s="281" t="n">
        <f aca="false">IF(SUMMARY!$D$21*12&gt;=K159,-PPMT(SUMMARY!$D$22/12,K159,SUMMARY!$D$21*12,SUMMARY!$D$20),0)</f>
        <v>235.975713845991</v>
      </c>
      <c r="N159" s="282" t="n">
        <f aca="false">+M159+L159</f>
        <v>429.120487860327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191.571602588696</v>
      </c>
      <c r="M160" s="281" t="n">
        <f aca="false">IF(SUMMARY!$D$21*12&gt;=K160,-PPMT(SUMMARY!$D$22/12,K160,SUMMARY!$D$21*12,SUMMARY!$D$20),0)</f>
        <v>237.548885271631</v>
      </c>
      <c r="N160" s="282" t="n">
        <f aca="false">+M160+L160</f>
        <v>429.120487860327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189.987943353552</v>
      </c>
      <c r="M161" s="281" t="n">
        <f aca="false">IF(SUMMARY!$D$21*12&gt;=K161,-PPMT(SUMMARY!$D$22/12,K161,SUMMARY!$D$21*12,SUMMARY!$D$20),0)</f>
        <v>239.132544506775</v>
      </c>
      <c r="N161" s="282" t="n">
        <f aca="false">+M161+L161</f>
        <v>429.120487860327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188.393726390174</v>
      </c>
      <c r="M162" s="281" t="n">
        <f aca="false">IF(SUMMARY!$D$21*12&gt;=K162,-PPMT(SUMMARY!$D$22/12,K162,SUMMARY!$D$21*12,SUMMARY!$D$20),0)</f>
        <v>240.726761470153</v>
      </c>
      <c r="N162" s="282" t="n">
        <f aca="false">+M162+L162</f>
        <v>429.120487860327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186.788881313706</v>
      </c>
      <c r="M163" s="281" t="n">
        <f aca="false">IF(SUMMARY!$D$21*12&gt;=K163,-PPMT(SUMMARY!$D$22/12,K163,SUMMARY!$D$21*12,SUMMARY!$D$20),0)</f>
        <v>242.331606546621</v>
      </c>
      <c r="N163" s="282" t="n">
        <f aca="false">+M163+L163</f>
        <v>429.120487860327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185.173337270062</v>
      </c>
      <c r="M164" s="281" t="n">
        <f aca="false">IF(SUMMARY!$D$21*12&gt;=K164,-PPMT(SUMMARY!$D$22/12,K164,SUMMARY!$D$21*12,SUMMARY!$D$20),0)</f>
        <v>243.947150590265</v>
      </c>
      <c r="N164" s="282" t="n">
        <f aca="false">+M164+L164</f>
        <v>429.120487860327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183.547022932793</v>
      </c>
      <c r="M165" s="281" t="n">
        <f aca="false">IF(SUMMARY!$D$21*12&gt;=K165,-PPMT(SUMMARY!$D$22/12,K165,SUMMARY!$D$21*12,SUMMARY!$D$20),0)</f>
        <v>245.573464927534</v>
      </c>
      <c r="N165" s="282" t="n">
        <f aca="false">+M165+L165</f>
        <v>429.120487860327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181.909866499943</v>
      </c>
      <c r="M166" s="281" t="n">
        <f aca="false">IF(SUMMARY!$D$21*12&gt;=K166,-PPMT(SUMMARY!$D$22/12,K166,SUMMARY!$D$21*12,SUMMARY!$D$20),0)</f>
        <v>247.210621360384</v>
      </c>
      <c r="N166" s="282" t="n">
        <f aca="false">+M166+L166</f>
        <v>429.120487860327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180.261795690874</v>
      </c>
      <c r="M167" s="281" t="n">
        <f aca="false">IF(SUMMARY!$D$21*12&gt;=K167,-PPMT(SUMMARY!$D$22/12,K167,SUMMARY!$D$21*12,SUMMARY!$D$20),0)</f>
        <v>248.858692169453</v>
      </c>
      <c r="N167" s="282" t="n">
        <f aca="false">+M167+L167</f>
        <v>429.120487860327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178.602737743078</v>
      </c>
      <c r="M168" s="281" t="n">
        <f aca="false">IF(SUMMARY!$D$21*12&gt;=K168,-PPMT(SUMMARY!$D$22/12,K168,SUMMARY!$D$21*12,SUMMARY!$D$20),0)</f>
        <v>250.517750117249</v>
      </c>
      <c r="N168" s="282" t="n">
        <f aca="false">+M168+L168</f>
        <v>429.120487860327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176.932619408963</v>
      </c>
      <c r="M169" s="281" t="n">
        <f aca="false">IF(SUMMARY!$D$21*12&gt;=K169,-PPMT(SUMMARY!$D$22/12,K169,SUMMARY!$D$21*12,SUMMARY!$D$20),0)</f>
        <v>252.187868451364</v>
      </c>
      <c r="N169" s="282" t="n">
        <f aca="false">+M169+L169</f>
        <v>429.120487860327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175.25136695262</v>
      </c>
      <c r="M170" s="281" t="n">
        <f aca="false">IF(SUMMARY!$D$21*12&gt;=K170,-PPMT(SUMMARY!$D$22/12,K170,SUMMARY!$D$21*12,SUMMARY!$D$20),0)</f>
        <v>253.869120907707</v>
      </c>
      <c r="N170" s="282" t="n">
        <f aca="false">+M170+L170</f>
        <v>429.120487860327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173.558906146569</v>
      </c>
      <c r="M171" s="281" t="n">
        <f aca="false">IF(SUMMARY!$D$21*12&gt;=K171,-PPMT(SUMMARY!$D$22/12,K171,SUMMARY!$D$21*12,SUMMARY!$D$20),0)</f>
        <v>255.561581713758</v>
      </c>
      <c r="N171" s="282" t="n">
        <f aca="false">+M171+L171</f>
        <v>429.120487860327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171.855162268477</v>
      </c>
      <c r="M172" s="281" t="n">
        <f aca="false">IF(SUMMARY!$D$21*12&gt;=K172,-PPMT(SUMMARY!$D$22/12,K172,SUMMARY!$D$21*12,SUMMARY!$D$20),0)</f>
        <v>257.26532559185</v>
      </c>
      <c r="N172" s="282" t="n">
        <f aca="false">+M172+L172</f>
        <v>429.120487860327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170.140060097865</v>
      </c>
      <c r="M173" s="281" t="n">
        <f aca="false">IF(SUMMARY!$D$21*12&gt;=K173,-PPMT(SUMMARY!$D$22/12,K173,SUMMARY!$D$21*12,SUMMARY!$D$20),0)</f>
        <v>258.980427762462</v>
      </c>
      <c r="N173" s="282" t="n">
        <f aca="false">+M173+L173</f>
        <v>429.120487860327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168.413523912782</v>
      </c>
      <c r="M174" s="281" t="n">
        <f aca="false">IF(SUMMARY!$D$21*12&gt;=K174,-PPMT(SUMMARY!$D$22/12,K174,SUMMARY!$D$21*12,SUMMARY!$D$20),0)</f>
        <v>260.706963947545</v>
      </c>
      <c r="N174" s="282" t="n">
        <f aca="false">+M174+L174</f>
        <v>429.120487860327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166.675477486465</v>
      </c>
      <c r="M175" s="281" t="n">
        <f aca="false">IF(SUMMARY!$D$21*12&gt;=K175,-PPMT(SUMMARY!$D$22/12,K175,SUMMARY!$D$21*12,SUMMARY!$D$20),0)</f>
        <v>262.445010373862</v>
      </c>
      <c r="N175" s="282" t="n">
        <f aca="false">+M175+L175</f>
        <v>429.120487860327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164.925844083973</v>
      </c>
      <c r="M176" s="281" t="n">
        <f aca="false">IF(SUMMARY!$D$21*12&gt;=K176,-PPMT(SUMMARY!$D$22/12,K176,SUMMARY!$D$21*12,SUMMARY!$D$20),0)</f>
        <v>264.194643776355</v>
      </c>
      <c r="N176" s="282" t="n">
        <f aca="false">+M176+L176</f>
        <v>429.120487860327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163.164546458797</v>
      </c>
      <c r="M177" s="281" t="n">
        <f aca="false">IF(SUMMARY!$D$21*12&gt;=K177,-PPMT(SUMMARY!$D$22/12,K177,SUMMARY!$D$21*12,SUMMARY!$D$20),0)</f>
        <v>265.95594140153</v>
      </c>
      <c r="N177" s="282" t="n">
        <f aca="false">+M177+L177</f>
        <v>429.120487860327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161.391506849453</v>
      </c>
      <c r="M178" s="281" t="n">
        <f aca="false">IF(SUMMARY!$D$21*12&gt;=K178,-PPMT(SUMMARY!$D$22/12,K178,SUMMARY!$D$21*12,SUMMARY!$D$20),0)</f>
        <v>267.728981010874</v>
      </c>
      <c r="N178" s="282" t="n">
        <f aca="false">+M178+L178</f>
        <v>429.120487860327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159.606646976048</v>
      </c>
      <c r="M179" s="281" t="n">
        <f aca="false">IF(SUMMARY!$D$21*12&gt;=K179,-PPMT(SUMMARY!$D$22/12,K179,SUMMARY!$D$21*12,SUMMARY!$D$20),0)</f>
        <v>269.513840884279</v>
      </c>
      <c r="N179" s="282" t="n">
        <f aca="false">+M179+L179</f>
        <v>429.120487860327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157.809888036819</v>
      </c>
      <c r="M180" s="281" t="n">
        <f aca="false">IF(SUMMARY!$D$21*12&gt;=K180,-PPMT(SUMMARY!$D$22/12,K180,SUMMARY!$D$21*12,SUMMARY!$D$20),0)</f>
        <v>271.310599823508</v>
      </c>
      <c r="N180" s="282" t="n">
        <f aca="false">+M180+L180</f>
        <v>429.120487860327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156.001150704662</v>
      </c>
      <c r="M181" s="281" t="n">
        <f aca="false">IF(SUMMARY!$D$21*12&gt;=K181,-PPMT(SUMMARY!$D$22/12,K181,SUMMARY!$D$21*12,SUMMARY!$D$20),0)</f>
        <v>273.119337155665</v>
      </c>
      <c r="N181" s="282" t="n">
        <f aca="false">+M181+L181</f>
        <v>429.120487860327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154.180355123625</v>
      </c>
      <c r="M182" s="281" t="n">
        <f aca="false">IF(SUMMARY!$D$21*12&gt;=K182,-PPMT(SUMMARY!$D$22/12,K182,SUMMARY!$D$21*12,SUMMARY!$D$20),0)</f>
        <v>274.940132736703</v>
      </c>
      <c r="N182" s="282" t="n">
        <f aca="false">+M182+L182</f>
        <v>429.120487860327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152.34742090538</v>
      </c>
      <c r="M183" s="281" t="n">
        <f aca="false">IF(SUMMARY!$D$21*12&gt;=K183,-PPMT(SUMMARY!$D$22/12,K183,SUMMARY!$D$21*12,SUMMARY!$D$20),0)</f>
        <v>276.773066954947</v>
      </c>
      <c r="N183" s="282" t="n">
        <f aca="false">+M183+L183</f>
        <v>429.120487860327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150.50226712568</v>
      </c>
      <c r="M184" s="281" t="n">
        <f aca="false">IF(SUMMARY!$D$21*12&gt;=K184,-PPMT(SUMMARY!$D$22/12,K184,SUMMARY!$D$21*12,SUMMARY!$D$20),0)</f>
        <v>278.618220734647</v>
      </c>
      <c r="N184" s="282" t="n">
        <f aca="false">+M184+L184</f>
        <v>429.120487860327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148.644812320783</v>
      </c>
      <c r="M185" s="281" t="n">
        <f aca="false">IF(SUMMARY!$D$21*12&gt;=K185,-PPMT(SUMMARY!$D$22/12,K185,SUMMARY!$D$21*12,SUMMARY!$D$20),0)</f>
        <v>280.475675539544</v>
      </c>
      <c r="N185" s="282" t="n">
        <f aca="false">+M185+L185</f>
        <v>429.120487860327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146.774974483852</v>
      </c>
      <c r="M186" s="281" t="n">
        <f aca="false">IF(SUMMARY!$D$21*12&gt;=K186,-PPMT(SUMMARY!$D$22/12,K186,SUMMARY!$D$21*12,SUMMARY!$D$20),0)</f>
        <v>282.345513376475</v>
      </c>
      <c r="N186" s="282" t="n">
        <f aca="false">+M186+L186</f>
        <v>429.120487860327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144.892671061343</v>
      </c>
      <c r="M187" s="281" t="n">
        <f aca="false">IF(SUMMARY!$D$21*12&gt;=K187,-PPMT(SUMMARY!$D$22/12,K187,SUMMARY!$D$21*12,SUMMARY!$D$20),0)</f>
        <v>284.227816798984</v>
      </c>
      <c r="N187" s="282" t="n">
        <f aca="false">+M187+L187</f>
        <v>429.120487860327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142.997818949349</v>
      </c>
      <c r="M188" s="281" t="n">
        <f aca="false">IF(SUMMARY!$D$21*12&gt;=K188,-PPMT(SUMMARY!$D$22/12,K188,SUMMARY!$D$21*12,SUMMARY!$D$20),0)</f>
        <v>286.122668910978</v>
      </c>
      <c r="N188" s="282" t="n">
        <f aca="false">+M188+L188</f>
        <v>429.120487860327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141.090334489943</v>
      </c>
      <c r="M189" s="281" t="n">
        <f aca="false">IF(SUMMARY!$D$21*12&gt;=K189,-PPMT(SUMMARY!$D$22/12,K189,SUMMARY!$D$21*12,SUMMARY!$D$20),0)</f>
        <v>288.030153370384</v>
      </c>
      <c r="N189" s="282" t="n">
        <f aca="false">+M189+L189</f>
        <v>429.120487860327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139.170133467474</v>
      </c>
      <c r="M190" s="281" t="n">
        <f aca="false">IF(SUMMARY!$D$21*12&gt;=K190,-PPMT(SUMMARY!$D$22/12,K190,SUMMARY!$D$21*12,SUMMARY!$D$20),0)</f>
        <v>289.950354392853</v>
      </c>
      <c r="N190" s="282" t="n">
        <f aca="false">+M190+L190</f>
        <v>429.120487860327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137.237131104855</v>
      </c>
      <c r="M191" s="281" t="n">
        <f aca="false">IF(SUMMARY!$D$21*12&gt;=K191,-PPMT(SUMMARY!$D$22/12,K191,SUMMARY!$D$21*12,SUMMARY!$D$20),0)</f>
        <v>291.883356755472</v>
      </c>
      <c r="N191" s="282" t="n">
        <f aca="false">+M191+L191</f>
        <v>429.120487860327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135.291242059818</v>
      </c>
      <c r="M192" s="281" t="n">
        <f aca="false">IF(SUMMARY!$D$21*12&gt;=K192,-PPMT(SUMMARY!$D$22/12,K192,SUMMARY!$D$21*12,SUMMARY!$D$20),0)</f>
        <v>293.829245800509</v>
      </c>
      <c r="N192" s="282" t="n">
        <f aca="false">+M192+L192</f>
        <v>429.120487860327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133.332380421148</v>
      </c>
      <c r="M193" s="281" t="n">
        <f aca="false">IF(SUMMARY!$D$21*12&gt;=K193,-PPMT(SUMMARY!$D$22/12,K193,SUMMARY!$D$21*12,SUMMARY!$D$20),0)</f>
        <v>295.788107439179</v>
      </c>
      <c r="N193" s="282" t="n">
        <f aca="false">+M193+L193</f>
        <v>429.120487860327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131.360459704887</v>
      </c>
      <c r="M194" s="281" t="n">
        <f aca="false">IF(SUMMARY!$D$21*12&gt;=K194,-PPMT(SUMMARY!$D$22/12,K194,SUMMARY!$D$21*12,SUMMARY!$D$20),0)</f>
        <v>297.76002815544</v>
      </c>
      <c r="N194" s="282" t="n">
        <f aca="false">+M194+L194</f>
        <v>429.120487860327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129.375392850517</v>
      </c>
      <c r="M195" s="281" t="n">
        <f aca="false">IF(SUMMARY!$D$21*12&gt;=K195,-PPMT(SUMMARY!$D$22/12,K195,SUMMARY!$D$21*12,SUMMARY!$D$20),0)</f>
        <v>299.74509500981</v>
      </c>
      <c r="N195" s="282" t="n">
        <f aca="false">+M195+L195</f>
        <v>429.120487860327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127.377092217119</v>
      </c>
      <c r="M196" s="281" t="n">
        <f aca="false">IF(SUMMARY!$D$21*12&gt;=K196,-PPMT(SUMMARY!$D$22/12,K196,SUMMARY!$D$21*12,SUMMARY!$D$20),0)</f>
        <v>301.743395643208</v>
      </c>
      <c r="N196" s="282" t="n">
        <f aca="false">+M196+L196</f>
        <v>429.120487860327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125.365469579497</v>
      </c>
      <c r="M197" s="281" t="n">
        <f aca="false">IF(SUMMARY!$D$21*12&gt;=K197,-PPMT(SUMMARY!$D$22/12,K197,SUMMARY!$D$21*12,SUMMARY!$D$20),0)</f>
        <v>303.75501828083</v>
      </c>
      <c r="N197" s="282" t="n">
        <f aca="false">+M197+L197</f>
        <v>429.120487860327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123.340436124292</v>
      </c>
      <c r="M198" s="281" t="n">
        <f aca="false">IF(SUMMARY!$D$21*12&gt;=K198,-PPMT(SUMMARY!$D$22/12,K198,SUMMARY!$D$21*12,SUMMARY!$D$20),0)</f>
        <v>305.780051736035</v>
      </c>
      <c r="N198" s="282" t="n">
        <f aca="false">+M198+L198</f>
        <v>429.120487860327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121.301902446052</v>
      </c>
      <c r="M199" s="281" t="n">
        <f aca="false">IF(SUMMARY!$D$21*12&gt;=K199,-PPMT(SUMMARY!$D$22/12,K199,SUMMARY!$D$21*12,SUMMARY!$D$20),0)</f>
        <v>307.818585414275</v>
      </c>
      <c r="N199" s="282" t="n">
        <f aca="false">+M199+L199</f>
        <v>429.120487860327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119.24977854329</v>
      </c>
      <c r="M200" s="281" t="n">
        <f aca="false">IF(SUMMARY!$D$21*12&gt;=K200,-PPMT(SUMMARY!$D$22/12,K200,SUMMARY!$D$21*12,SUMMARY!$D$20),0)</f>
        <v>309.870709317037</v>
      </c>
      <c r="N200" s="282" t="n">
        <f aca="false">+M200+L200</f>
        <v>429.120487860327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117.18397381451</v>
      </c>
      <c r="M201" s="281" t="n">
        <f aca="false">IF(SUMMARY!$D$21*12&gt;=K201,-PPMT(SUMMARY!$D$22/12,K201,SUMMARY!$D$21*12,SUMMARY!$D$20),0)</f>
        <v>311.936514045817</v>
      </c>
      <c r="N201" s="282" t="n">
        <f aca="false">+M201+L201</f>
        <v>429.120487860327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115.104397054204</v>
      </c>
      <c r="M202" s="281" t="n">
        <f aca="false">IF(SUMMARY!$D$21*12&gt;=K202,-PPMT(SUMMARY!$D$22/12,K202,SUMMARY!$D$21*12,SUMMARY!$D$20),0)</f>
        <v>314.016090806123</v>
      </c>
      <c r="N202" s="282" t="n">
        <f aca="false">+M202+L202</f>
        <v>429.120487860327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113.01095644883</v>
      </c>
      <c r="M203" s="281" t="n">
        <f aca="false">IF(SUMMARY!$D$21*12&gt;=K203,-PPMT(SUMMARY!$D$22/12,K203,SUMMARY!$D$21*12,SUMMARY!$D$20),0)</f>
        <v>316.109531411497</v>
      </c>
      <c r="N203" s="282" t="n">
        <f aca="false">+M203+L203</f>
        <v>429.120487860327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110.903559572753</v>
      </c>
      <c r="M204" s="281" t="n">
        <f aca="false">IF(SUMMARY!$D$21*12&gt;=K204,-PPMT(SUMMARY!$D$22/12,K204,SUMMARY!$D$21*12,SUMMARY!$D$20),0)</f>
        <v>318.216928287574</v>
      </c>
      <c r="N204" s="282" t="n">
        <f aca="false">+M204+L204</f>
        <v>429.120487860327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108.78211338417</v>
      </c>
      <c r="M205" s="281" t="n">
        <f aca="false">IF(SUMMARY!$D$21*12&gt;=K205,-PPMT(SUMMARY!$D$22/12,K205,SUMMARY!$D$21*12,SUMMARY!$D$20),0)</f>
        <v>320.338374476157</v>
      </c>
      <c r="N205" s="282" t="n">
        <f aca="false">+M205+L205</f>
        <v>429.120487860327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106.646524220995</v>
      </c>
      <c r="M206" s="281" t="n">
        <f aca="false">IF(SUMMARY!$D$21*12&gt;=K206,-PPMT(SUMMARY!$D$22/12,K206,SUMMARY!$D$21*12,SUMMARY!$D$20),0)</f>
        <v>322.473963639332</v>
      </c>
      <c r="N206" s="282" t="n">
        <f aca="false">+M206+L206</f>
        <v>429.120487860327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104.496697796733</v>
      </c>
      <c r="M207" s="281" t="n">
        <f aca="false">IF(SUMMARY!$D$21*12&gt;=K207,-PPMT(SUMMARY!$D$22/12,K207,SUMMARY!$D$21*12,SUMMARY!$D$20),0)</f>
        <v>324.623790063594</v>
      </c>
      <c r="N207" s="282" t="n">
        <f aca="false">+M207+L207</f>
        <v>429.120487860327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102.332539196309</v>
      </c>
      <c r="M208" s="281" t="n">
        <f aca="false">IF(SUMMARY!$D$21*12&gt;=K208,-PPMT(SUMMARY!$D$22/12,K208,SUMMARY!$D$21*12,SUMMARY!$D$20),0)</f>
        <v>326.787948664018</v>
      </c>
      <c r="N208" s="282" t="n">
        <f aca="false">+M208+L208</f>
        <v>429.120487860327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100.153952871882</v>
      </c>
      <c r="M209" s="281" t="n">
        <f aca="false">IF(SUMMARY!$D$21*12&gt;=K209,-PPMT(SUMMARY!$D$22/12,K209,SUMMARY!$D$21*12,SUMMARY!$D$20),0)</f>
        <v>328.966534988445</v>
      </c>
      <c r="N209" s="282" t="n">
        <f aca="false">+M209+L209</f>
        <v>429.120487860327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97.9608426386261</v>
      </c>
      <c r="M210" s="281" t="n">
        <f aca="false">IF(SUMMARY!$D$21*12&gt;=K210,-PPMT(SUMMARY!$D$22/12,K210,SUMMARY!$D$21*12,SUMMARY!$D$20),0)</f>
        <v>331.159645221701</v>
      </c>
      <c r="N210" s="282" t="n">
        <f aca="false">+M210+L210</f>
        <v>429.120487860327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95.7531116704814</v>
      </c>
      <c r="M211" s="281" t="n">
        <f aca="false">IF(SUMMARY!$D$21*12&gt;=K211,-PPMT(SUMMARY!$D$22/12,K211,SUMMARY!$D$21*12,SUMMARY!$D$20),0)</f>
        <v>333.367376189846</v>
      </c>
      <c r="N211" s="282" t="n">
        <f aca="false">+M211+L211</f>
        <v>429.120487860327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93.5306624958826</v>
      </c>
      <c r="M212" s="281" t="n">
        <f aca="false">IF(SUMMARY!$D$21*12&gt;=K212,-PPMT(SUMMARY!$D$22/12,K212,SUMMARY!$D$21*12,SUMMARY!$D$20),0)</f>
        <v>335.589825364445</v>
      </c>
      <c r="N212" s="282" t="n">
        <f aca="false">+M212+L212</f>
        <v>429.120487860327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91.2933969934528</v>
      </c>
      <c r="M213" s="281" t="n">
        <f aca="false">IF(SUMMARY!$D$21*12&gt;=K213,-PPMT(SUMMARY!$D$22/12,K213,SUMMARY!$D$21*12,SUMMARY!$D$20),0)</f>
        <v>337.827090866874</v>
      </c>
      <c r="N213" s="282" t="n">
        <f aca="false">+M213+L213</f>
        <v>429.120487860327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89.0412163876737</v>
      </c>
      <c r="M214" s="281" t="n">
        <f aca="false">IF(SUMMARY!$D$21*12&gt;=K214,-PPMT(SUMMARY!$D$22/12,K214,SUMMARY!$D$21*12,SUMMARY!$D$20),0)</f>
        <v>340.079271472653</v>
      </c>
      <c r="N214" s="282" t="n">
        <f aca="false">+M214+L214</f>
        <v>429.120487860327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86.7740212445228</v>
      </c>
      <c r="M215" s="281" t="n">
        <f aca="false">IF(SUMMARY!$D$21*12&gt;=K215,-PPMT(SUMMARY!$D$22/12,K215,SUMMARY!$D$21*12,SUMMARY!$D$20),0)</f>
        <v>342.346466615804</v>
      </c>
      <c r="N215" s="282" t="n">
        <f aca="false">+M215+L215</f>
        <v>429.120487860327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84.491711467084</v>
      </c>
      <c r="M216" s="281" t="n">
        <f aca="false">IF(SUMMARY!$D$21*12&gt;=K216,-PPMT(SUMMARY!$D$22/12,K216,SUMMARY!$D$21*12,SUMMARY!$D$20),0)</f>
        <v>344.628776393243</v>
      </c>
      <c r="N216" s="282" t="n">
        <f aca="false">+M216+L216</f>
        <v>429.120487860327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82.1941862911292</v>
      </c>
      <c r="M217" s="281" t="n">
        <f aca="false">IF(SUMMARY!$D$21*12&gt;=K217,-PPMT(SUMMARY!$D$22/12,K217,SUMMARY!$D$21*12,SUMMARY!$D$20),0)</f>
        <v>346.926301569198</v>
      </c>
      <c r="N217" s="282" t="n">
        <f aca="false">+M217+L217</f>
        <v>429.120487860327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79.8813442806679</v>
      </c>
      <c r="M218" s="281" t="n">
        <f aca="false">IF(SUMMARY!$D$21*12&gt;=K218,-PPMT(SUMMARY!$D$22/12,K218,SUMMARY!$D$21*12,SUMMARY!$D$20),0)</f>
        <v>349.239143579659</v>
      </c>
      <c r="N218" s="282" t="n">
        <f aca="false">+M218+L218</f>
        <v>429.120487860327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77.5530833234702</v>
      </c>
      <c r="M219" s="281" t="n">
        <f aca="false">IF(SUMMARY!$D$21*12&gt;=K219,-PPMT(SUMMARY!$D$22/12,K219,SUMMARY!$D$21*12,SUMMARY!$D$20),0)</f>
        <v>351.567404536857</v>
      </c>
      <c r="N219" s="282" t="n">
        <f aca="false">+M219+L219</f>
        <v>429.120487860327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75.2093006265578</v>
      </c>
      <c r="M220" s="281" t="n">
        <f aca="false">IF(SUMMARY!$D$21*12&gt;=K220,-PPMT(SUMMARY!$D$22/12,K220,SUMMARY!$D$21*12,SUMMARY!$D$20),0)</f>
        <v>353.911187233769</v>
      </c>
      <c r="N220" s="282" t="n">
        <f aca="false">+M220+L220</f>
        <v>429.120487860327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72.849892711666</v>
      </c>
      <c r="M221" s="281" t="n">
        <f aca="false">IF(SUMMARY!$D$21*12&gt;=K221,-PPMT(SUMMARY!$D$22/12,K221,SUMMARY!$D$21*12,SUMMARY!$D$20),0)</f>
        <v>356.270595148661</v>
      </c>
      <c r="N221" s="282" t="n">
        <f aca="false">+M221+L221</f>
        <v>429.120487860327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70.4747554106751</v>
      </c>
      <c r="M222" s="281" t="n">
        <f aca="false">IF(SUMMARY!$D$21*12&gt;=K222,-PPMT(SUMMARY!$D$22/12,K222,SUMMARY!$D$21*12,SUMMARY!$D$20),0)</f>
        <v>358.645732449652</v>
      </c>
      <c r="N222" s="282" t="n">
        <f aca="false">+M222+L222</f>
        <v>429.120487860327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68.0837838610106</v>
      </c>
      <c r="M223" s="281" t="n">
        <f aca="false">IF(SUMMARY!$D$21*12&gt;=K223,-PPMT(SUMMARY!$D$22/12,K223,SUMMARY!$D$21*12,SUMMARY!$D$20),0)</f>
        <v>361.036703999317</v>
      </c>
      <c r="N223" s="282" t="n">
        <f aca="false">+M223+L223</f>
        <v>429.120487860327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65.6768725010154</v>
      </c>
      <c r="M224" s="281" t="n">
        <f aca="false">IF(SUMMARY!$D$21*12&gt;=K224,-PPMT(SUMMARY!$D$22/12,K224,SUMMARY!$D$21*12,SUMMARY!$D$20),0)</f>
        <v>363.443615359312</v>
      </c>
      <c r="N224" s="282" t="n">
        <f aca="false">+M224+L224</f>
        <v>429.120487860327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63.2539150652866</v>
      </c>
      <c r="M225" s="281" t="n">
        <f aca="false">IF(SUMMARY!$D$21*12&gt;=K225,-PPMT(SUMMARY!$D$22/12,K225,SUMMARY!$D$21*12,SUMMARY!$D$20),0)</f>
        <v>365.86657279504</v>
      </c>
      <c r="N225" s="282" t="n">
        <f aca="false">+M225+L225</f>
        <v>429.120487860327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60.8148045799864</v>
      </c>
      <c r="M226" s="281" t="n">
        <f aca="false">IF(SUMMARY!$D$21*12&gt;=K226,-PPMT(SUMMARY!$D$22/12,K226,SUMMARY!$D$21*12,SUMMARY!$D$20),0)</f>
        <v>368.305683280341</v>
      </c>
      <c r="N226" s="282" t="n">
        <f aca="false">+M226+L226</f>
        <v>429.120487860327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58.3594333581174</v>
      </c>
      <c r="M227" s="281" t="n">
        <f aca="false">IF(SUMMARY!$D$21*12&gt;=K227,-PPMT(SUMMARY!$D$22/12,K227,SUMMARY!$D$21*12,SUMMARY!$D$20),0)</f>
        <v>370.76105450221</v>
      </c>
      <c r="N227" s="282" t="n">
        <f aca="false">+M227+L227</f>
        <v>429.120487860327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55.8876929947693</v>
      </c>
      <c r="M228" s="281" t="n">
        <f aca="false">IF(SUMMARY!$D$21*12&gt;=K228,-PPMT(SUMMARY!$D$22/12,K228,SUMMARY!$D$21*12,SUMMARY!$D$20),0)</f>
        <v>373.232794865558</v>
      </c>
      <c r="N228" s="282" t="n">
        <f aca="false">+M228+L228</f>
        <v>429.120487860327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53.3994743623323</v>
      </c>
      <c r="M229" s="281" t="n">
        <f aca="false">IF(SUMMARY!$D$21*12&gt;=K229,-PPMT(SUMMARY!$D$22/12,K229,SUMMARY!$D$21*12,SUMMARY!$D$20),0)</f>
        <v>375.721013497995</v>
      </c>
      <c r="N229" s="282" t="n">
        <f aca="false">+M229+L229</f>
        <v>429.120487860327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50.894667605679</v>
      </c>
      <c r="M230" s="281" t="n">
        <f aca="false">IF(SUMMARY!$D$21*12&gt;=K230,-PPMT(SUMMARY!$D$22/12,K230,SUMMARY!$D$21*12,SUMMARY!$D$20),0)</f>
        <v>378.225820254648</v>
      </c>
      <c r="N230" s="282" t="n">
        <f aca="false">+M230+L230</f>
        <v>429.120487860327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48.3731621373147</v>
      </c>
      <c r="M231" s="281" t="n">
        <f aca="false">IF(SUMMARY!$D$21*12&gt;=K231,-PPMT(SUMMARY!$D$22/12,K231,SUMMARY!$D$21*12,SUMMARY!$D$20),0)</f>
        <v>380.747325723012</v>
      </c>
      <c r="N231" s="282" t="n">
        <f aca="false">+M231+L231</f>
        <v>429.120487860327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45.8348466324946</v>
      </c>
      <c r="M232" s="281" t="n">
        <f aca="false">IF(SUMMARY!$D$21*12&gt;=K232,-PPMT(SUMMARY!$D$22/12,K232,SUMMARY!$D$21*12,SUMMARY!$D$20),0)</f>
        <v>383.285641227832</v>
      </c>
      <c r="N232" s="282" t="n">
        <f aca="false">+M232+L232</f>
        <v>429.120487860327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43.2796090243091</v>
      </c>
      <c r="M233" s="281" t="n">
        <f aca="false">IF(SUMMARY!$D$21*12&gt;=K233,-PPMT(SUMMARY!$D$22/12,K233,SUMMARY!$D$21*12,SUMMARY!$D$20),0)</f>
        <v>385.840878836018</v>
      </c>
      <c r="N233" s="282" t="n">
        <f aca="false">+M233+L233</f>
        <v>429.120487860327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40.7073364987359</v>
      </c>
      <c r="M234" s="281" t="n">
        <f aca="false">IF(SUMMARY!$D$21*12&gt;=K234,-PPMT(SUMMARY!$D$22/12,K234,SUMMARY!$D$21*12,SUMMARY!$D$20),0)</f>
        <v>388.413151361591</v>
      </c>
      <c r="N234" s="282" t="n">
        <f aca="false">+M234+L234</f>
        <v>429.120487860327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38.1179154896584</v>
      </c>
      <c r="M235" s="281" t="n">
        <f aca="false">IF(SUMMARY!$D$21*12&gt;=K235,-PPMT(SUMMARY!$D$22/12,K235,SUMMARY!$D$21*12,SUMMARY!$D$20),0)</f>
        <v>391.002572370669</v>
      </c>
      <c r="N235" s="282" t="n">
        <f aca="false">+M235+L235</f>
        <v>429.120487860327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35.511231673854</v>
      </c>
      <c r="M236" s="281" t="n">
        <f aca="false">IF(SUMMARY!$D$21*12&gt;=K236,-PPMT(SUMMARY!$D$22/12,K236,SUMMARY!$D$21*12,SUMMARY!$D$20),0)</f>
        <v>393.609256186473</v>
      </c>
      <c r="N236" s="282" t="n">
        <f aca="false">+M236+L236</f>
        <v>429.120487860327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32.8871699659441</v>
      </c>
      <c r="M237" s="281" t="n">
        <f aca="false">IF(SUMMARY!$D$21*12&gt;=K237,-PPMT(SUMMARY!$D$22/12,K237,SUMMARY!$D$21*12,SUMMARY!$D$20),0)</f>
        <v>396.233317894383</v>
      </c>
      <c r="N237" s="282" t="n">
        <f aca="false">+M237+L237</f>
        <v>429.120487860327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30.2456145133149</v>
      </c>
      <c r="M238" s="281" t="n">
        <f aca="false">IF(SUMMARY!$D$21*12&gt;=K238,-PPMT(SUMMARY!$D$22/12,K238,SUMMARY!$D$21*12,SUMMARY!$D$20),0)</f>
        <v>398.874873347012</v>
      </c>
      <c r="N238" s="282" t="n">
        <f aca="false">+M238+L238</f>
        <v>429.120487860327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27.5864486910016</v>
      </c>
      <c r="M239" s="281" t="n">
        <f aca="false">IF(SUMMARY!$D$21*12&gt;=K239,-PPMT(SUMMARY!$D$22/12,K239,SUMMARY!$D$21*12,SUMMARY!$D$20),0)</f>
        <v>401.534039169325</v>
      </c>
      <c r="N239" s="282" t="n">
        <f aca="false">+M239+L239</f>
        <v>429.120487860327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24.9095550965396</v>
      </c>
      <c r="M240" s="281" t="n">
        <f aca="false">IF(SUMMARY!$D$21*12&gt;=K240,-PPMT(SUMMARY!$D$22/12,K240,SUMMARY!$D$21*12,SUMMARY!$D$20),0)</f>
        <v>404.210932763787</v>
      </c>
      <c r="N240" s="282" t="n">
        <f aca="false">+M240+L240</f>
        <v>429.120487860327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22.2148155447809</v>
      </c>
      <c r="M241" s="281" t="n">
        <f aca="false">IF(SUMMARY!$D$21*12&gt;=K241,-PPMT(SUMMARY!$D$22/12,K241,SUMMARY!$D$21*12,SUMMARY!$D$20),0)</f>
        <v>406.905672315546</v>
      </c>
      <c r="N241" s="282" t="n">
        <f aca="false">+M241+L241</f>
        <v>429.120487860327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19.5021110626772</v>
      </c>
      <c r="M242" s="281" t="n">
        <f aca="false">IF(SUMMARY!$D$21*12&gt;=K242,-PPMT(SUMMARY!$D$22/12,K242,SUMMARY!$D$21*12,SUMMARY!$D$20),0)</f>
        <v>409.61837679765</v>
      </c>
      <c r="N242" s="282" t="n">
        <f aca="false">+M242+L242</f>
        <v>429.120487860327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16.7713218840263</v>
      </c>
      <c r="M243" s="281" t="n">
        <f aca="false">IF(SUMMARY!$D$21*12&gt;=K243,-PPMT(SUMMARY!$D$22/12,K243,SUMMARY!$D$21*12,SUMMARY!$D$20),0)</f>
        <v>412.349165976301</v>
      </c>
      <c r="N243" s="282" t="n">
        <f aca="false">+M243+L243</f>
        <v>429.120487860327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14.0223274441844</v>
      </c>
      <c r="M244" s="281" t="n">
        <f aca="false">IF(SUMMARY!$D$21*12&gt;=K244,-PPMT(SUMMARY!$D$22/12,K244,SUMMARY!$D$21*12,SUMMARY!$D$20),0)</f>
        <v>415.098160416143</v>
      </c>
      <c r="N244" s="282" t="n">
        <f aca="false">+M244+L244</f>
        <v>429.120487860327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11.2550063747436</v>
      </c>
      <c r="M245" s="281" t="n">
        <f aca="false">IF(SUMMARY!$D$21*12&gt;=K245,-PPMT(SUMMARY!$D$22/12,K245,SUMMARY!$D$21*12,SUMMARY!$D$20),0)</f>
        <v>417.865481485584</v>
      </c>
      <c r="N245" s="282" t="n">
        <f aca="false">+M245+L245</f>
        <v>429.120487860327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8.46923649817286</v>
      </c>
      <c r="M246" s="281" t="n">
        <f aca="false">IF(SUMMARY!$D$21*12&gt;=K246,-PPMT(SUMMARY!$D$22/12,K246,SUMMARY!$D$21*12,SUMMARY!$D$20),0)</f>
        <v>420.651251362154</v>
      </c>
      <c r="N246" s="282" t="n">
        <f aca="false">+M246+L246</f>
        <v>429.120487860327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5.66489482242529</v>
      </c>
      <c r="M247" s="281" t="n">
        <f aca="false">IF(SUMMARY!$D$21*12&gt;=K247,-PPMT(SUMMARY!$D$22/12,K247,SUMMARY!$D$21*12,SUMMARY!$D$20),0)</f>
        <v>423.455593037902</v>
      </c>
      <c r="N247" s="282" t="n">
        <f aca="false">+M247+L247</f>
        <v>429.120487860327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2.84185753550604</v>
      </c>
      <c r="M248" s="281" t="n">
        <f aca="false">IF(SUMMARY!$D$21*12&gt;=K248,-PPMT(SUMMARY!$D$22/12,K248,SUMMARY!$D$21*12,SUMMARY!$D$20),0)</f>
        <v>426.278630324821</v>
      </c>
      <c r="N248" s="282" t="n">
        <f aca="false">+M248+L248</f>
        <v>429.120487860327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Ben Rogers</cp:lastModifiedBy>
  <cp:lastPrinted>2000-01-19T12:35:46Z</cp:lastPrinted>
  <cp:revision>0</cp:revision>
  <dc:subject/>
  <dc:title/>
</cp:coreProperties>
</file>